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 activeTab="4"/>
  </bookViews>
  <sheets>
    <sheet name="NIFTY OPTION2019" sheetId="16" r:id="rId1"/>
    <sheet name="NF2019" sheetId="14" r:id="rId2"/>
    <sheet name="BNF2019" sheetId="15" r:id="rId3"/>
    <sheet name="BNOPTION2019" sheetId="17" r:id="rId4"/>
    <sheet name="STOCK FUT2019" sheetId="13" r:id="rId5"/>
    <sheet name="SUMMARY 2018" sheetId="12" r:id="rId6"/>
    <sheet name="NIFTY OPTION2018" sheetId="9" r:id="rId7"/>
    <sheet name="NF2018" sheetId="8" r:id="rId8"/>
    <sheet name="BNF INTRADAY2018" sheetId="7" r:id="rId9"/>
    <sheet name="BNF POSITIONAL" sheetId="10" r:id="rId10"/>
    <sheet name="BANK OPTION 2018" sheetId="11" r:id="rId11"/>
    <sheet name="STKFUT2018" sheetId="6" r:id="rId12"/>
    <sheet name="OPTION2017" sheetId="1" r:id="rId13"/>
    <sheet name="NF2017" sheetId="2" r:id="rId14"/>
    <sheet name="BNF2017" sheetId="3" r:id="rId15"/>
    <sheet name="STKFUT2017" sheetId="4" r:id="rId16"/>
    <sheet name="SUMMARY 2017" sheetId="5" r:id="rId17"/>
  </sheets>
  <calcPr calcId="124519"/>
</workbook>
</file>

<file path=xl/calcChain.xml><?xml version="1.0" encoding="utf-8"?>
<calcChain xmlns="http://schemas.openxmlformats.org/spreadsheetml/2006/main">
  <c r="H245" i="15"/>
  <c r="H244"/>
  <c r="J244"/>
  <c r="K244"/>
  <c r="K225"/>
  <c r="K229"/>
  <c r="K231"/>
  <c r="K233"/>
  <c r="K236"/>
  <c r="K238"/>
  <c r="K240"/>
  <c r="K243"/>
  <c r="K224"/>
  <c r="H233"/>
  <c r="J233" s="1"/>
  <c r="H236"/>
  <c r="H240"/>
  <c r="H238"/>
  <c r="J238" s="1"/>
  <c r="H243"/>
  <c r="J225"/>
  <c r="J229"/>
  <c r="J231"/>
  <c r="J236"/>
  <c r="J240"/>
  <c r="J243"/>
  <c r="J224"/>
  <c r="H231"/>
  <c r="H224"/>
  <c r="H225"/>
  <c r="H229"/>
  <c r="H249" i="14"/>
  <c r="K222"/>
  <c r="K226"/>
  <c r="K228"/>
  <c r="K231"/>
  <c r="K233"/>
  <c r="K234"/>
  <c r="K236"/>
  <c r="K238"/>
  <c r="K240"/>
  <c r="K241"/>
  <c r="K243"/>
  <c r="K245"/>
  <c r="K247"/>
  <c r="J222"/>
  <c r="J226"/>
  <c r="J228"/>
  <c r="J231"/>
  <c r="J233"/>
  <c r="J234"/>
  <c r="J236"/>
  <c r="J238"/>
  <c r="J240"/>
  <c r="J241"/>
  <c r="J243"/>
  <c r="J245"/>
  <c r="J247"/>
  <c r="J221"/>
  <c r="K221" s="1"/>
  <c r="H248"/>
  <c r="J248" s="1"/>
  <c r="K248" s="1"/>
  <c r="H247"/>
  <c r="H245"/>
  <c r="H243"/>
  <c r="H241"/>
  <c r="H240"/>
  <c r="H238"/>
  <c r="H236"/>
  <c r="H234"/>
  <c r="H233"/>
  <c r="H231"/>
  <c r="H228"/>
  <c r="H226"/>
  <c r="H222"/>
  <c r="G1643" i="16"/>
  <c r="G1642"/>
  <c r="J1642"/>
  <c r="G1641"/>
  <c r="I1641"/>
  <c r="J1641"/>
  <c r="J1636"/>
  <c r="J1637"/>
  <c r="J1635"/>
  <c r="I1636"/>
  <c r="I1635"/>
  <c r="G1635"/>
  <c r="G1630"/>
  <c r="J1629"/>
  <c r="J1620"/>
  <c r="I1629"/>
  <c r="I1621"/>
  <c r="I1630" s="1"/>
  <c r="I1622"/>
  <c r="J1622" s="1"/>
  <c r="I1625"/>
  <c r="J1625" s="1"/>
  <c r="I1620"/>
  <c r="G1826" i="17"/>
  <c r="G1825"/>
  <c r="J1825"/>
  <c r="G1824"/>
  <c r="I1824"/>
  <c r="J1824"/>
  <c r="J1812"/>
  <c r="J1813"/>
  <c r="J1817"/>
  <c r="J1818"/>
  <c r="J1819"/>
  <c r="J1820"/>
  <c r="J1823"/>
  <c r="J1811"/>
  <c r="I1812"/>
  <c r="I1813"/>
  <c r="I1817"/>
  <c r="I1818"/>
  <c r="I1819"/>
  <c r="I1820"/>
  <c r="I1823"/>
  <c r="I1811"/>
  <c r="G1823"/>
  <c r="G1820"/>
  <c r="G1819"/>
  <c r="G1818"/>
  <c r="G1817"/>
  <c r="G1813"/>
  <c r="G1812"/>
  <c r="G1811"/>
  <c r="G1806"/>
  <c r="I1806"/>
  <c r="J1806"/>
  <c r="J1779"/>
  <c r="J1780"/>
  <c r="J1781"/>
  <c r="J1782"/>
  <c r="J1783"/>
  <c r="J1784"/>
  <c r="J1785"/>
  <c r="J1786"/>
  <c r="J1789"/>
  <c r="J1790"/>
  <c r="J1793"/>
  <c r="J1794"/>
  <c r="J1797"/>
  <c r="J1798"/>
  <c r="J1799"/>
  <c r="J1802"/>
  <c r="J1805"/>
  <c r="I1780"/>
  <c r="I1781"/>
  <c r="I1782"/>
  <c r="I1783"/>
  <c r="I1784"/>
  <c r="I1785"/>
  <c r="I1786"/>
  <c r="I1789"/>
  <c r="I1790"/>
  <c r="I1793"/>
  <c r="I1794"/>
  <c r="I1797"/>
  <c r="I1798"/>
  <c r="I1799"/>
  <c r="I1802"/>
  <c r="I1805"/>
  <c r="I1779"/>
  <c r="J1776"/>
  <c r="I1776"/>
  <c r="G1805"/>
  <c r="G1798"/>
  <c r="G1799"/>
  <c r="G1802"/>
  <c r="G1797"/>
  <c r="G1794"/>
  <c r="G1793"/>
  <c r="G1790"/>
  <c r="G1789"/>
  <c r="G1786"/>
  <c r="G1783"/>
  <c r="G1784"/>
  <c r="G1785"/>
  <c r="G1782"/>
  <c r="G1781"/>
  <c r="G1780"/>
  <c r="G1779"/>
  <c r="G1776"/>
  <c r="I1604" i="16"/>
  <c r="J1604" s="1"/>
  <c r="I1610"/>
  <c r="J1610" s="1"/>
  <c r="I1601"/>
  <c r="G1610"/>
  <c r="G1609"/>
  <c r="I1609" s="1"/>
  <c r="J1609" s="1"/>
  <c r="G1604"/>
  <c r="G1603"/>
  <c r="I1603" s="1"/>
  <c r="J1603" s="1"/>
  <c r="G1605"/>
  <c r="I1605" s="1"/>
  <c r="J1605" s="1"/>
  <c r="G1606"/>
  <c r="I1606" s="1"/>
  <c r="J1606" s="1"/>
  <c r="G1613"/>
  <c r="I1613" s="1"/>
  <c r="J1613" s="1"/>
  <c r="G1614"/>
  <c r="I1614" s="1"/>
  <c r="J1614" s="1"/>
  <c r="G1601"/>
  <c r="G1595"/>
  <c r="I1595" s="1"/>
  <c r="J1595" s="1"/>
  <c r="G1589"/>
  <c r="I1589" s="1"/>
  <c r="J1589" s="1"/>
  <c r="G1583"/>
  <c r="I1583" s="1"/>
  <c r="J1583" s="1"/>
  <c r="G1580"/>
  <c r="I1580" s="1"/>
  <c r="J1580" s="1"/>
  <c r="G1581"/>
  <c r="I1581" s="1"/>
  <c r="J1581" s="1"/>
  <c r="G1582"/>
  <c r="I1582" s="1"/>
  <c r="J1582" s="1"/>
  <c r="G1587"/>
  <c r="I1587" s="1"/>
  <c r="J1587" s="1"/>
  <c r="G1588"/>
  <c r="I1588" s="1"/>
  <c r="J1588" s="1"/>
  <c r="G1590"/>
  <c r="I1590" s="1"/>
  <c r="J1590" s="1"/>
  <c r="G1593"/>
  <c r="I1593" s="1"/>
  <c r="J1593" s="1"/>
  <c r="G1594"/>
  <c r="I1594" s="1"/>
  <c r="J1594" s="1"/>
  <c r="G1577"/>
  <c r="G1771" i="17"/>
  <c r="I1771"/>
  <c r="J1771"/>
  <c r="J1751"/>
  <c r="J1752"/>
  <c r="J1753"/>
  <c r="J1754"/>
  <c r="J1755"/>
  <c r="J1759"/>
  <c r="J1760"/>
  <c r="J1761"/>
  <c r="J1762"/>
  <c r="J1765"/>
  <c r="J1768"/>
  <c r="J1769"/>
  <c r="J1750"/>
  <c r="I1769"/>
  <c r="I1768"/>
  <c r="I1753"/>
  <c r="I1754"/>
  <c r="I1755"/>
  <c r="I1759"/>
  <c r="I1760"/>
  <c r="I1761"/>
  <c r="I1762"/>
  <c r="I1765"/>
  <c r="I1752"/>
  <c r="I1751"/>
  <c r="I1750"/>
  <c r="G1765"/>
  <c r="G1760"/>
  <c r="G1752"/>
  <c r="G1751"/>
  <c r="G1753"/>
  <c r="G1754"/>
  <c r="G1755"/>
  <c r="G1759"/>
  <c r="G1761"/>
  <c r="G1762"/>
  <c r="G1768"/>
  <c r="G1769"/>
  <c r="G1750"/>
  <c r="G1745"/>
  <c r="I1745"/>
  <c r="J1745"/>
  <c r="J1731"/>
  <c r="J1732"/>
  <c r="J1733"/>
  <c r="J1734"/>
  <c r="J1739"/>
  <c r="J1740"/>
  <c r="J1741"/>
  <c r="J1742"/>
  <c r="J1743"/>
  <c r="J1744"/>
  <c r="J1730"/>
  <c r="I1744"/>
  <c r="I1740"/>
  <c r="I1741"/>
  <c r="I1742"/>
  <c r="I1743"/>
  <c r="I1739"/>
  <c r="I1734"/>
  <c r="I1733"/>
  <c r="I1731"/>
  <c r="I1732"/>
  <c r="I1730"/>
  <c r="G1744"/>
  <c r="G1740"/>
  <c r="G1741"/>
  <c r="G1742"/>
  <c r="G1743"/>
  <c r="G1739"/>
  <c r="G1734"/>
  <c r="G1731"/>
  <c r="G1732"/>
  <c r="G1733"/>
  <c r="G1730"/>
  <c r="J1621" i="16" l="1"/>
  <c r="J1630" s="1"/>
  <c r="I1615"/>
  <c r="G1615"/>
  <c r="G1596"/>
  <c r="J1601"/>
  <c r="J1615" s="1"/>
  <c r="I1577"/>
  <c r="G1725" i="17"/>
  <c r="I1725"/>
  <c r="J1725"/>
  <c r="J1709"/>
  <c r="J1710"/>
  <c r="J1711"/>
  <c r="J1712"/>
  <c r="J1713"/>
  <c r="J1714"/>
  <c r="J1715"/>
  <c r="J1716"/>
  <c r="J1717"/>
  <c r="J1720"/>
  <c r="J1721"/>
  <c r="J1722"/>
  <c r="J1723"/>
  <c r="J1724"/>
  <c r="I1711"/>
  <c r="I1710"/>
  <c r="I1712"/>
  <c r="I1713"/>
  <c r="I1714"/>
  <c r="I1715"/>
  <c r="I1716"/>
  <c r="I1717"/>
  <c r="I1720"/>
  <c r="I1721"/>
  <c r="I1722"/>
  <c r="I1723"/>
  <c r="I1724"/>
  <c r="I1709"/>
  <c r="G1724"/>
  <c r="G1723"/>
  <c r="G1722"/>
  <c r="G1721"/>
  <c r="G1720"/>
  <c r="G1717"/>
  <c r="G1715"/>
  <c r="G1716"/>
  <c r="G1714"/>
  <c r="G1713"/>
  <c r="G1712"/>
  <c r="G1711"/>
  <c r="G1710"/>
  <c r="G1709"/>
  <c r="J1708"/>
  <c r="I1708"/>
  <c r="G1708"/>
  <c r="G1571" i="16"/>
  <c r="I1571" s="1"/>
  <c r="J1571" s="1"/>
  <c r="G1570"/>
  <c r="I1570" s="1"/>
  <c r="J1570" s="1"/>
  <c r="G1561"/>
  <c r="I1561" s="1"/>
  <c r="J1561" s="1"/>
  <c r="G1562"/>
  <c r="I1562" s="1"/>
  <c r="J1562" s="1"/>
  <c r="G1563"/>
  <c r="I1563" s="1"/>
  <c r="J1563" s="1"/>
  <c r="G1564"/>
  <c r="I1564" s="1"/>
  <c r="J1564" s="1"/>
  <c r="G1565"/>
  <c r="I1565" s="1"/>
  <c r="J1565" s="1"/>
  <c r="G1566"/>
  <c r="I1566" s="1"/>
  <c r="J1566" s="1"/>
  <c r="G1567"/>
  <c r="I1567" s="1"/>
  <c r="J1567" s="1"/>
  <c r="G1560"/>
  <c r="G1572" s="1"/>
  <c r="G1559"/>
  <c r="I1559" s="1"/>
  <c r="G1546"/>
  <c r="I1546" s="1"/>
  <c r="J1546" s="1"/>
  <c r="G1540"/>
  <c r="I1540" s="1"/>
  <c r="J1540" s="1"/>
  <c r="G1538"/>
  <c r="I1538" s="1"/>
  <c r="J1538" s="1"/>
  <c r="G1539"/>
  <c r="I1539" s="1"/>
  <c r="J1539" s="1"/>
  <c r="G1541"/>
  <c r="I1541" s="1"/>
  <c r="J1541" s="1"/>
  <c r="G1542"/>
  <c r="I1542" s="1"/>
  <c r="J1542" s="1"/>
  <c r="G1543"/>
  <c r="G1544"/>
  <c r="G1545"/>
  <c r="G1547"/>
  <c r="G1548"/>
  <c r="G1549"/>
  <c r="G1550"/>
  <c r="I1550" s="1"/>
  <c r="J1550" s="1"/>
  <c r="G1551"/>
  <c r="I1551" s="1"/>
  <c r="J1551" s="1"/>
  <c r="G1537"/>
  <c r="I1537" s="1"/>
  <c r="J1537" s="1"/>
  <c r="G1536"/>
  <c r="G1554" s="1"/>
  <c r="G1703" i="17"/>
  <c r="J1687"/>
  <c r="J1688"/>
  <c r="J1689"/>
  <c r="J1690"/>
  <c r="J1691"/>
  <c r="J1692"/>
  <c r="J1698"/>
  <c r="J1701"/>
  <c r="J1702"/>
  <c r="J1686"/>
  <c r="I1702"/>
  <c r="I1692"/>
  <c r="I1698"/>
  <c r="I1701"/>
  <c r="I1691"/>
  <c r="I1690"/>
  <c r="I1689"/>
  <c r="I1688"/>
  <c r="I1687"/>
  <c r="I1686"/>
  <c r="G1702"/>
  <c r="G1701"/>
  <c r="G1698"/>
  <c r="G1693"/>
  <c r="I1693" s="1"/>
  <c r="G1692"/>
  <c r="G1691"/>
  <c r="G1689"/>
  <c r="G1690"/>
  <c r="G1688"/>
  <c r="G1687"/>
  <c r="G1686"/>
  <c r="G1527" i="16"/>
  <c r="I1527" s="1"/>
  <c r="J1527" s="1"/>
  <c r="G1516"/>
  <c r="I1516" s="1"/>
  <c r="J1516" s="1"/>
  <c r="G1517"/>
  <c r="I1517" s="1"/>
  <c r="J1517" s="1"/>
  <c r="G1518"/>
  <c r="I1518" s="1"/>
  <c r="J1518" s="1"/>
  <c r="G1519"/>
  <c r="I1519" s="1"/>
  <c r="J1519" s="1"/>
  <c r="G1522"/>
  <c r="I1522" s="1"/>
  <c r="J1522" s="1"/>
  <c r="G1523"/>
  <c r="I1523" s="1"/>
  <c r="G1526"/>
  <c r="I1526" s="1"/>
  <c r="J1526" s="1"/>
  <c r="G1530"/>
  <c r="I1530" s="1"/>
  <c r="J1530" s="1"/>
  <c r="G1514"/>
  <c r="I1514" s="1"/>
  <c r="J1514" s="1"/>
  <c r="G1515"/>
  <c r="I1515" s="1"/>
  <c r="J1515" s="1"/>
  <c r="G1513"/>
  <c r="I1513" s="1"/>
  <c r="J1513" s="1"/>
  <c r="G1509"/>
  <c r="I1509" s="1"/>
  <c r="J1509" s="1"/>
  <c r="G1508"/>
  <c r="I1508" s="1"/>
  <c r="J1508" s="1"/>
  <c r="J1661" i="17"/>
  <c r="J1662"/>
  <c r="J1663"/>
  <c r="J1666"/>
  <c r="J1667"/>
  <c r="J1671"/>
  <c r="J1672"/>
  <c r="J1673"/>
  <c r="J1674"/>
  <c r="J1675"/>
  <c r="J1676"/>
  <c r="J1677"/>
  <c r="J1680"/>
  <c r="J1660"/>
  <c r="I1661"/>
  <c r="I1662"/>
  <c r="I1663"/>
  <c r="I1666"/>
  <c r="I1667"/>
  <c r="I1671"/>
  <c r="I1672"/>
  <c r="I1673"/>
  <c r="I1674"/>
  <c r="I1675"/>
  <c r="I1676"/>
  <c r="I1677"/>
  <c r="I1680"/>
  <c r="I1660"/>
  <c r="G1661"/>
  <c r="G1662"/>
  <c r="G1663"/>
  <c r="G1666"/>
  <c r="G1667"/>
  <c r="G1668"/>
  <c r="I1668" s="1"/>
  <c r="G1671"/>
  <c r="G1672"/>
  <c r="G1673"/>
  <c r="G1674"/>
  <c r="G1675"/>
  <c r="G1676"/>
  <c r="G1677"/>
  <c r="G1680"/>
  <c r="G1660"/>
  <c r="G1635"/>
  <c r="G1655"/>
  <c r="I1655"/>
  <c r="J1655"/>
  <c r="J1641"/>
  <c r="J1644"/>
  <c r="J1645"/>
  <c r="J1646"/>
  <c r="J1647"/>
  <c r="J1648"/>
  <c r="J1649"/>
  <c r="J1650"/>
  <c r="J1653"/>
  <c r="J1654"/>
  <c r="J1640"/>
  <c r="I1649"/>
  <c r="I1650"/>
  <c r="I1653"/>
  <c r="I1654"/>
  <c r="I1646"/>
  <c r="I1647"/>
  <c r="I1648"/>
  <c r="I1645"/>
  <c r="I1644"/>
  <c r="I1641"/>
  <c r="I1640"/>
  <c r="G1654"/>
  <c r="G1653"/>
  <c r="G1650"/>
  <c r="G1649"/>
  <c r="G1648"/>
  <c r="G1647"/>
  <c r="G1646"/>
  <c r="G1645"/>
  <c r="G1644"/>
  <c r="G1641"/>
  <c r="G1640"/>
  <c r="I1635"/>
  <c r="J1635"/>
  <c r="J1624"/>
  <c r="J1625"/>
  <c r="J1626"/>
  <c r="J1627"/>
  <c r="J1628"/>
  <c r="J1629"/>
  <c r="J1632"/>
  <c r="J1633"/>
  <c r="J1634"/>
  <c r="J1623"/>
  <c r="I1625"/>
  <c r="I1626"/>
  <c r="I1627"/>
  <c r="I1628"/>
  <c r="I1629"/>
  <c r="I1632"/>
  <c r="I1633"/>
  <c r="I1634"/>
  <c r="I1624"/>
  <c r="I1623"/>
  <c r="G1624"/>
  <c r="G1625"/>
  <c r="G1626"/>
  <c r="G1627"/>
  <c r="G1628"/>
  <c r="G1629"/>
  <c r="G1632"/>
  <c r="G1633"/>
  <c r="G1634"/>
  <c r="G1623"/>
  <c r="G1502" i="16"/>
  <c r="I1502" s="1"/>
  <c r="J1502" s="1"/>
  <c r="G1501"/>
  <c r="I1501" s="1"/>
  <c r="J1501" s="1"/>
  <c r="G1492"/>
  <c r="I1492" s="1"/>
  <c r="J1492" s="1"/>
  <c r="G1493"/>
  <c r="I1493" s="1"/>
  <c r="J1493" s="1"/>
  <c r="G1496"/>
  <c r="I1496" s="1"/>
  <c r="J1496" s="1"/>
  <c r="G1497"/>
  <c r="I1497" s="1"/>
  <c r="J1497" s="1"/>
  <c r="G1500"/>
  <c r="I1500" s="1"/>
  <c r="J1500" s="1"/>
  <c r="G1487"/>
  <c r="G1490"/>
  <c r="I1490" s="1"/>
  <c r="J1490" s="1"/>
  <c r="G1491"/>
  <c r="I1491" s="1"/>
  <c r="J1491" s="1"/>
  <c r="G1486"/>
  <c r="I1486" s="1"/>
  <c r="J1470"/>
  <c r="J1471"/>
  <c r="J1472"/>
  <c r="J1473"/>
  <c r="J1476"/>
  <c r="J1477"/>
  <c r="J1478"/>
  <c r="J1479"/>
  <c r="J1480"/>
  <c r="G1480"/>
  <c r="G1479"/>
  <c r="G1478"/>
  <c r="G1477"/>
  <c r="G1476"/>
  <c r="G1473"/>
  <c r="G1472"/>
  <c r="G1471"/>
  <c r="G1470"/>
  <c r="G1469"/>
  <c r="I1469" s="1"/>
  <c r="J1469" s="1"/>
  <c r="G1468"/>
  <c r="G1456"/>
  <c r="I1456" s="1"/>
  <c r="J1456" s="1"/>
  <c r="G1457"/>
  <c r="I1457" s="1"/>
  <c r="J1457" s="1"/>
  <c r="G1460"/>
  <c r="I1460" s="1"/>
  <c r="J1460" s="1"/>
  <c r="G1461"/>
  <c r="I1461" s="1"/>
  <c r="J1461" s="1"/>
  <c r="G1462"/>
  <c r="I1462" s="1"/>
  <c r="J1462" s="1"/>
  <c r="G1455"/>
  <c r="I1455" s="1"/>
  <c r="J1455" s="1"/>
  <c r="G1452"/>
  <c r="I1452" s="1"/>
  <c r="J1452" s="1"/>
  <c r="G1451"/>
  <c r="I1451" s="1"/>
  <c r="J1451" s="1"/>
  <c r="G1450"/>
  <c r="G1463" s="1"/>
  <c r="G1618" i="17"/>
  <c r="I1618"/>
  <c r="J1618"/>
  <c r="J1608"/>
  <c r="J1609"/>
  <c r="J1612"/>
  <c r="J1613"/>
  <c r="J1614"/>
  <c r="J1615"/>
  <c r="J1616"/>
  <c r="J1617"/>
  <c r="J1607"/>
  <c r="I1608"/>
  <c r="I1609"/>
  <c r="I1612"/>
  <c r="I1613"/>
  <c r="I1614"/>
  <c r="I1615"/>
  <c r="I1616"/>
  <c r="I1617"/>
  <c r="I1607"/>
  <c r="G1617"/>
  <c r="G1616"/>
  <c r="G1613"/>
  <c r="G1614"/>
  <c r="G1615"/>
  <c r="G1612"/>
  <c r="G1609"/>
  <c r="G1608"/>
  <c r="G1607"/>
  <c r="G1602"/>
  <c r="I1602"/>
  <c r="J1602"/>
  <c r="J1582"/>
  <c r="J1583"/>
  <c r="J1586"/>
  <c r="J1589"/>
  <c r="J1590"/>
  <c r="J1591"/>
  <c r="J1593"/>
  <c r="J1596"/>
  <c r="J1597"/>
  <c r="J1601"/>
  <c r="J1581"/>
  <c r="I1590"/>
  <c r="I1591"/>
  <c r="I1593"/>
  <c r="I1596"/>
  <c r="I1597"/>
  <c r="I1601"/>
  <c r="I1589"/>
  <c r="I1586"/>
  <c r="I1582"/>
  <c r="I1583"/>
  <c r="I1581"/>
  <c r="G1601"/>
  <c r="G1597"/>
  <c r="G1596"/>
  <c r="G1593"/>
  <c r="G1591"/>
  <c r="G1590"/>
  <c r="G1589"/>
  <c r="G1586"/>
  <c r="G1583"/>
  <c r="G1582"/>
  <c r="G1581"/>
  <c r="G1440" i="16"/>
  <c r="I1440" s="1"/>
  <c r="J1440" s="1"/>
  <c r="G1439"/>
  <c r="I1439" s="1"/>
  <c r="J1439" s="1"/>
  <c r="G1436"/>
  <c r="I1436" s="1"/>
  <c r="J1436" s="1"/>
  <c r="G1435"/>
  <c r="I1435" s="1"/>
  <c r="J1435" s="1"/>
  <c r="G1434"/>
  <c r="I1434" s="1"/>
  <c r="J1434" s="1"/>
  <c r="J1430"/>
  <c r="J1431"/>
  <c r="G1431"/>
  <c r="G1430"/>
  <c r="G1429"/>
  <c r="G1445" s="1"/>
  <c r="G1423"/>
  <c r="I1423" s="1"/>
  <c r="J1423" s="1"/>
  <c r="G1415"/>
  <c r="I1415" s="1"/>
  <c r="J1415" s="1"/>
  <c r="G1416"/>
  <c r="I1416" s="1"/>
  <c r="J1416" s="1"/>
  <c r="G1417"/>
  <c r="I1417" s="1"/>
  <c r="J1417" s="1"/>
  <c r="G1418"/>
  <c r="I1418" s="1"/>
  <c r="J1418" s="1"/>
  <c r="G1419"/>
  <c r="G1420"/>
  <c r="G1421"/>
  <c r="I1421" s="1"/>
  <c r="J1421" s="1"/>
  <c r="G1422"/>
  <c r="I1422" s="1"/>
  <c r="J1422" s="1"/>
  <c r="G1414"/>
  <c r="I1574" i="17"/>
  <c r="J1574" s="1"/>
  <c r="I1570"/>
  <c r="J1570" s="1"/>
  <c r="G1575"/>
  <c r="I1575" s="1"/>
  <c r="J1575" s="1"/>
  <c r="G1574"/>
  <c r="G1571"/>
  <c r="I1571" s="1"/>
  <c r="J1571" s="1"/>
  <c r="G1570"/>
  <c r="G1567"/>
  <c r="I1567" s="1"/>
  <c r="J1567" s="1"/>
  <c r="G1566"/>
  <c r="I1566" s="1"/>
  <c r="J1566" s="1"/>
  <c r="G1565"/>
  <c r="G1576" s="1"/>
  <c r="I1559"/>
  <c r="J1559" s="1"/>
  <c r="I1555"/>
  <c r="J1555" s="1"/>
  <c r="G1558"/>
  <c r="I1558" s="1"/>
  <c r="J1558" s="1"/>
  <c r="G1557"/>
  <c r="I1557" s="1"/>
  <c r="J1557" s="1"/>
  <c r="G1556"/>
  <c r="I1556" s="1"/>
  <c r="J1556" s="1"/>
  <c r="G1555"/>
  <c r="G1552"/>
  <c r="G1560" s="1"/>
  <c r="J1528"/>
  <c r="J1532"/>
  <c r="J1533"/>
  <c r="J1536"/>
  <c r="J1527"/>
  <c r="I1540"/>
  <c r="J1540" s="1"/>
  <c r="I1539"/>
  <c r="G1543"/>
  <c r="I1543" s="1"/>
  <c r="J1543" s="1"/>
  <c r="G1542"/>
  <c r="I1542" s="1"/>
  <c r="J1542" s="1"/>
  <c r="G1540"/>
  <c r="G1541"/>
  <c r="I1541" s="1"/>
  <c r="J1541" s="1"/>
  <c r="G1539"/>
  <c r="G1536"/>
  <c r="G1533"/>
  <c r="G1532"/>
  <c r="G1528"/>
  <c r="G1527"/>
  <c r="G1547" s="1"/>
  <c r="J1398" i="16"/>
  <c r="J1399"/>
  <c r="G1403"/>
  <c r="I1403" s="1"/>
  <c r="J1403" s="1"/>
  <c r="G1408"/>
  <c r="I1408" s="1"/>
  <c r="J1408" s="1"/>
  <c r="G1401"/>
  <c r="I1401" s="1"/>
  <c r="J1401" s="1"/>
  <c r="G1402"/>
  <c r="I1402" s="1"/>
  <c r="J1402" s="1"/>
  <c r="G1404"/>
  <c r="I1404" s="1"/>
  <c r="J1404" s="1"/>
  <c r="G1405"/>
  <c r="I1405" s="1"/>
  <c r="J1405" s="1"/>
  <c r="G1406"/>
  <c r="I1406" s="1"/>
  <c r="J1406" s="1"/>
  <c r="G1407"/>
  <c r="I1407" s="1"/>
  <c r="J1407" s="1"/>
  <c r="G1400"/>
  <c r="I1400" s="1"/>
  <c r="J1400" s="1"/>
  <c r="G1397"/>
  <c r="G1409" s="1"/>
  <c r="G1387"/>
  <c r="I1387" s="1"/>
  <c r="J1387" s="1"/>
  <c r="G1388"/>
  <c r="I1388" s="1"/>
  <c r="J1388" s="1"/>
  <c r="G1386"/>
  <c r="I1386" s="1"/>
  <c r="J1386" s="1"/>
  <c r="G1385"/>
  <c r="I1385" s="1"/>
  <c r="J1385" s="1"/>
  <c r="G1382"/>
  <c r="I1382" s="1"/>
  <c r="J1382" s="1"/>
  <c r="G1378"/>
  <c r="I1378" s="1"/>
  <c r="J1378" s="1"/>
  <c r="G1379"/>
  <c r="I1379" s="1"/>
  <c r="J1379" s="1"/>
  <c r="G1377"/>
  <c r="G1521" i="17"/>
  <c r="I1521" s="1"/>
  <c r="J1521" s="1"/>
  <c r="G1520"/>
  <c r="I1520" s="1"/>
  <c r="J1520" s="1"/>
  <c r="G1519"/>
  <c r="I1519" s="1"/>
  <c r="J1519" s="1"/>
  <c r="G1516"/>
  <c r="I1516" s="1"/>
  <c r="J1516" s="1"/>
  <c r="G1513"/>
  <c r="G1514"/>
  <c r="G1515"/>
  <c r="I1515" s="1"/>
  <c r="J1515" s="1"/>
  <c r="G1512"/>
  <c r="G1511"/>
  <c r="I1511" s="1"/>
  <c r="J1511" s="1"/>
  <c r="I1508"/>
  <c r="I1522" s="1"/>
  <c r="G1508"/>
  <c r="G1522" s="1"/>
  <c r="G1371" i="16"/>
  <c r="I1371" s="1"/>
  <c r="J1371" s="1"/>
  <c r="G1370"/>
  <c r="I1370" s="1"/>
  <c r="J1370" s="1"/>
  <c r="G1367"/>
  <c r="I1367" s="1"/>
  <c r="J1367" s="1"/>
  <c r="G1364"/>
  <c r="I1364" s="1"/>
  <c r="J1364" s="1"/>
  <c r="G1365"/>
  <c r="I1365" s="1"/>
  <c r="J1365" s="1"/>
  <c r="G1366"/>
  <c r="I1366" s="1"/>
  <c r="J1366" s="1"/>
  <c r="G1363"/>
  <c r="I1363" s="1"/>
  <c r="J1363" s="1"/>
  <c r="G1360"/>
  <c r="I1360" s="1"/>
  <c r="J1360" s="1"/>
  <c r="G1357"/>
  <c r="I1357" s="1"/>
  <c r="J1357" s="1"/>
  <c r="G1356"/>
  <c r="I1356" s="1"/>
  <c r="J1356" s="1"/>
  <c r="G1353"/>
  <c r="G1372" s="1"/>
  <c r="G1501" i="17"/>
  <c r="I1501" s="1"/>
  <c r="J1501" s="1"/>
  <c r="G1500"/>
  <c r="I1500" s="1"/>
  <c r="J1500" s="1"/>
  <c r="G1499"/>
  <c r="I1499" s="1"/>
  <c r="J1499" s="1"/>
  <c r="G1498"/>
  <c r="I1498" s="1"/>
  <c r="J1498" s="1"/>
  <c r="G1493"/>
  <c r="I1493" s="1"/>
  <c r="J1493" s="1"/>
  <c r="G1491"/>
  <c r="I1491" s="1"/>
  <c r="J1491" s="1"/>
  <c r="G1492"/>
  <c r="I1492" s="1"/>
  <c r="J1492" s="1"/>
  <c r="G1490"/>
  <c r="I1490" s="1"/>
  <c r="J1490" s="1"/>
  <c r="G1489"/>
  <c r="I1489" s="1"/>
  <c r="J1489" s="1"/>
  <c r="G1488"/>
  <c r="I1488" s="1"/>
  <c r="J1488" s="1"/>
  <c r="G1487"/>
  <c r="I1487" s="1"/>
  <c r="J1487" s="1"/>
  <c r="G1486"/>
  <c r="I1486" s="1"/>
  <c r="J1486" s="1"/>
  <c r="G1485"/>
  <c r="G1503" s="1"/>
  <c r="F1346" i="16"/>
  <c r="I1346" s="1"/>
  <c r="J1346" s="1"/>
  <c r="G1343"/>
  <c r="I1343" s="1"/>
  <c r="J1343" s="1"/>
  <c r="G1340"/>
  <c r="I1340" s="1"/>
  <c r="J1340" s="1"/>
  <c r="G1339"/>
  <c r="I1339" s="1"/>
  <c r="J1339" s="1"/>
  <c r="G1338"/>
  <c r="I1338" s="1"/>
  <c r="J1338" s="1"/>
  <c r="G1337"/>
  <c r="I1337" s="1"/>
  <c r="J1337" s="1"/>
  <c r="G1336"/>
  <c r="I1336" s="1"/>
  <c r="J1336" s="1"/>
  <c r="G1335"/>
  <c r="G1324"/>
  <c r="I1324" s="1"/>
  <c r="J1324" s="1"/>
  <c r="G1327"/>
  <c r="I1327" s="1"/>
  <c r="J1327" s="1"/>
  <c r="G1328"/>
  <c r="I1328" s="1"/>
  <c r="J1328" s="1"/>
  <c r="G1321"/>
  <c r="I1321" s="1"/>
  <c r="J1321" s="1"/>
  <c r="G1320"/>
  <c r="I1320" s="1"/>
  <c r="J1320" s="1"/>
  <c r="G1316"/>
  <c r="I1316" s="1"/>
  <c r="J1316" s="1"/>
  <c r="G1317"/>
  <c r="I1317" s="1"/>
  <c r="J1317" s="1"/>
  <c r="G1315"/>
  <c r="G1309"/>
  <c r="I1309" s="1"/>
  <c r="J1309" s="1"/>
  <c r="G1306"/>
  <c r="I1306" s="1"/>
  <c r="J1306" s="1"/>
  <c r="G1305"/>
  <c r="I1305" s="1"/>
  <c r="J1305" s="1"/>
  <c r="G1304"/>
  <c r="G1476" i="17"/>
  <c r="I1476" s="1"/>
  <c r="J1476" s="1"/>
  <c r="G1477"/>
  <c r="I1477" s="1"/>
  <c r="J1477" s="1"/>
  <c r="G1478"/>
  <c r="I1478" s="1"/>
  <c r="J1478" s="1"/>
  <c r="G1475"/>
  <c r="I1475" s="1"/>
  <c r="J1475" s="1"/>
  <c r="G1472"/>
  <c r="I1472" s="1"/>
  <c r="J1472" s="1"/>
  <c r="G1469"/>
  <c r="I1469" s="1"/>
  <c r="J1469" s="1"/>
  <c r="G1468"/>
  <c r="I1468" s="1"/>
  <c r="J1468" s="1"/>
  <c r="G1467"/>
  <c r="I1467" s="1"/>
  <c r="J1467" s="1"/>
  <c r="G1466"/>
  <c r="I1466" s="1"/>
  <c r="J1466" s="1"/>
  <c r="G1465"/>
  <c r="G1480" s="1"/>
  <c r="G1459"/>
  <c r="I1459" s="1"/>
  <c r="J1459" s="1"/>
  <c r="G1458"/>
  <c r="I1458" s="1"/>
  <c r="J1458" s="1"/>
  <c r="G1457"/>
  <c r="I1457" s="1"/>
  <c r="J1457" s="1"/>
  <c r="G1454"/>
  <c r="I1454" s="1"/>
  <c r="G1451"/>
  <c r="G1460" s="1"/>
  <c r="I1435"/>
  <c r="J1435" s="1"/>
  <c r="G1445"/>
  <c r="I1445" s="1"/>
  <c r="J1445" s="1"/>
  <c r="G1444"/>
  <c r="I1444" s="1"/>
  <c r="J1444" s="1"/>
  <c r="G1443"/>
  <c r="I1443" s="1"/>
  <c r="J1443" s="1"/>
  <c r="G1442"/>
  <c r="I1442" s="1"/>
  <c r="J1442" s="1"/>
  <c r="G1439"/>
  <c r="I1439" s="1"/>
  <c r="J1439" s="1"/>
  <c r="G1438"/>
  <c r="I1438" s="1"/>
  <c r="J1438" s="1"/>
  <c r="G1434"/>
  <c r="I1434" s="1"/>
  <c r="J1434" s="1"/>
  <c r="G1431"/>
  <c r="I1431" s="1"/>
  <c r="I1296" i="16"/>
  <c r="J1296" s="1"/>
  <c r="I1295"/>
  <c r="J1295" s="1"/>
  <c r="I1294"/>
  <c r="J1294" s="1"/>
  <c r="I1291"/>
  <c r="J1291" s="1"/>
  <c r="I1290"/>
  <c r="J1290" s="1"/>
  <c r="G1298"/>
  <c r="I1298" s="1"/>
  <c r="J1298" s="1"/>
  <c r="G1297"/>
  <c r="I1297" s="1"/>
  <c r="J1297" s="1"/>
  <c r="G1287"/>
  <c r="I1287" s="1"/>
  <c r="J1287" s="1"/>
  <c r="G1286"/>
  <c r="J199" i="15"/>
  <c r="J206"/>
  <c r="K206" s="1"/>
  <c r="J212"/>
  <c r="K212" s="1"/>
  <c r="J215"/>
  <c r="K215" s="1"/>
  <c r="H215"/>
  <c r="H214"/>
  <c r="J214" s="1"/>
  <c r="K214" s="1"/>
  <c r="H212"/>
  <c r="H210"/>
  <c r="J210" s="1"/>
  <c r="K210" s="1"/>
  <c r="H206"/>
  <c r="H202"/>
  <c r="J202" s="1"/>
  <c r="K202" s="1"/>
  <c r="H199"/>
  <c r="H217" s="1"/>
  <c r="H218" s="1"/>
  <c r="J201" i="14"/>
  <c r="K201" s="1"/>
  <c r="H211"/>
  <c r="J211" s="1"/>
  <c r="K211" s="1"/>
  <c r="H209"/>
  <c r="J209" s="1"/>
  <c r="K209" s="1"/>
  <c r="H207"/>
  <c r="J207" s="1"/>
  <c r="K207" s="1"/>
  <c r="H201"/>
  <c r="H198"/>
  <c r="H213" s="1"/>
  <c r="H214" s="1"/>
  <c r="H205"/>
  <c r="J205" s="1"/>
  <c r="K205" s="1"/>
  <c r="G1234" i="17"/>
  <c r="I1234" s="1"/>
  <c r="J1234" s="1"/>
  <c r="G1231"/>
  <c r="I1231" s="1"/>
  <c r="J1231" s="1"/>
  <c r="I1410"/>
  <c r="J1410" s="1"/>
  <c r="G1417"/>
  <c r="I1417" s="1"/>
  <c r="J1417" s="1"/>
  <c r="G1416"/>
  <c r="I1416" s="1"/>
  <c r="J1416" s="1"/>
  <c r="G1413"/>
  <c r="I1413" s="1"/>
  <c r="J1413" s="1"/>
  <c r="G1410"/>
  <c r="G1407"/>
  <c r="I1407" s="1"/>
  <c r="J1407" s="1"/>
  <c r="G1404"/>
  <c r="I1404" s="1"/>
  <c r="J1404" s="1"/>
  <c r="G1403"/>
  <c r="I1403" s="1"/>
  <c r="J1403" s="1"/>
  <c r="G1400"/>
  <c r="I1400" s="1"/>
  <c r="J1400" s="1"/>
  <c r="G1399"/>
  <c r="I1399" s="1"/>
  <c r="J1399" s="1"/>
  <c r="G1396"/>
  <c r="I1396" s="1"/>
  <c r="G1395"/>
  <c r="G1422" s="1"/>
  <c r="I1381"/>
  <c r="J1381" s="1"/>
  <c r="G1389"/>
  <c r="I1389" s="1"/>
  <c r="J1389" s="1"/>
  <c r="G1387"/>
  <c r="I1387" s="1"/>
  <c r="J1387" s="1"/>
  <c r="G1384"/>
  <c r="G1383"/>
  <c r="G1382"/>
  <c r="I1382" s="1"/>
  <c r="J1382" s="1"/>
  <c r="G1378"/>
  <c r="I1378" s="1"/>
  <c r="J1378" s="1"/>
  <c r="J1365"/>
  <c r="J1366"/>
  <c r="J1369"/>
  <c r="I1360"/>
  <c r="J1360" s="1"/>
  <c r="I1359"/>
  <c r="I1373" s="1"/>
  <c r="G1369"/>
  <c r="G1366"/>
  <c r="G1373" s="1"/>
  <c r="G1365"/>
  <c r="G1331"/>
  <c r="I1331" s="1"/>
  <c r="J1331" s="1"/>
  <c r="G1327"/>
  <c r="I1327" s="1"/>
  <c r="J1327" s="1"/>
  <c r="G1324"/>
  <c r="I1324" s="1"/>
  <c r="J1324" s="1"/>
  <c r="G1323"/>
  <c r="I1323" s="1"/>
  <c r="J1323" s="1"/>
  <c r="G1322"/>
  <c r="I1322" s="1"/>
  <c r="J1322" s="1"/>
  <c r="G1319"/>
  <c r="G1318"/>
  <c r="I1318" s="1"/>
  <c r="J1318" s="1"/>
  <c r="G1312"/>
  <c r="I1312" s="1"/>
  <c r="J1312" s="1"/>
  <c r="G1311"/>
  <c r="I1311" s="1"/>
  <c r="J1311" s="1"/>
  <c r="G1307"/>
  <c r="I1307" s="1"/>
  <c r="J1307" s="1"/>
  <c r="G1306"/>
  <c r="I1306" s="1"/>
  <c r="J1306" s="1"/>
  <c r="G1305"/>
  <c r="I1305" s="1"/>
  <c r="J1305" s="1"/>
  <c r="G1304"/>
  <c r="G1298"/>
  <c r="I1298" s="1"/>
  <c r="J1298" s="1"/>
  <c r="G1297"/>
  <c r="I1297" s="1"/>
  <c r="J1297" s="1"/>
  <c r="G1294"/>
  <c r="I1294" s="1"/>
  <c r="J1294" s="1"/>
  <c r="G1293"/>
  <c r="I1293" s="1"/>
  <c r="J1293" s="1"/>
  <c r="G1289"/>
  <c r="I1289" s="1"/>
  <c r="G1288"/>
  <c r="I1288" s="1"/>
  <c r="J1288" s="1"/>
  <c r="G1281"/>
  <c r="I1281" s="1"/>
  <c r="J1281" s="1"/>
  <c r="G1278"/>
  <c r="G1271"/>
  <c r="I1271" s="1"/>
  <c r="J1271" s="1"/>
  <c r="G1270"/>
  <c r="I1270" s="1"/>
  <c r="G1123" i="16"/>
  <c r="G1110"/>
  <c r="I1110" s="1"/>
  <c r="J1110" s="1"/>
  <c r="G1107"/>
  <c r="I1107" s="1"/>
  <c r="J1107" s="1"/>
  <c r="G1104"/>
  <c r="I1104" s="1"/>
  <c r="J1104" s="1"/>
  <c r="G1275"/>
  <c r="I1275" s="1"/>
  <c r="J1275" s="1"/>
  <c r="G1276"/>
  <c r="I1276" s="1"/>
  <c r="J1276" s="1"/>
  <c r="G1274"/>
  <c r="I1274" s="1"/>
  <c r="J1274" s="1"/>
  <c r="G1271"/>
  <c r="I1271" s="1"/>
  <c r="J1271" s="1"/>
  <c r="G1270"/>
  <c r="I1270" s="1"/>
  <c r="J1270" s="1"/>
  <c r="G1265"/>
  <c r="I1265" s="1"/>
  <c r="J1265" s="1"/>
  <c r="G1264"/>
  <c r="I1264" s="1"/>
  <c r="J1264" s="1"/>
  <c r="G1263"/>
  <c r="I1263" s="1"/>
  <c r="J1263" s="1"/>
  <c r="G1260"/>
  <c r="I1260" s="1"/>
  <c r="J1260" s="1"/>
  <c r="G1259"/>
  <c r="I1259" s="1"/>
  <c r="J1259" s="1"/>
  <c r="G1258"/>
  <c r="I1258" s="1"/>
  <c r="G1251"/>
  <c r="I1251" s="1"/>
  <c r="J1251" s="1"/>
  <c r="G1249"/>
  <c r="I1249" s="1"/>
  <c r="J1249" s="1"/>
  <c r="G1250"/>
  <c r="I1250" s="1"/>
  <c r="J1250" s="1"/>
  <c r="G1248"/>
  <c r="G1244"/>
  <c r="I1244" s="1"/>
  <c r="J1244" s="1"/>
  <c r="G1242"/>
  <c r="I1242" s="1"/>
  <c r="J1242" s="1"/>
  <c r="G1230"/>
  <c r="I1230" s="1"/>
  <c r="J1230" s="1"/>
  <c r="G1231"/>
  <c r="I1231" s="1"/>
  <c r="J1231" s="1"/>
  <c r="G1232"/>
  <c r="I1232" s="1"/>
  <c r="J1232" s="1"/>
  <c r="G1229"/>
  <c r="I1229" s="1"/>
  <c r="J1229" s="1"/>
  <c r="G1228"/>
  <c r="I1228" s="1"/>
  <c r="J1228" s="1"/>
  <c r="G1225"/>
  <c r="I1225" s="1"/>
  <c r="J1225" s="1"/>
  <c r="G1224"/>
  <c r="I1224" s="1"/>
  <c r="G1201"/>
  <c r="I1201" s="1"/>
  <c r="J1201" s="1"/>
  <c r="G1200"/>
  <c r="I1200" s="1"/>
  <c r="J1200" s="1"/>
  <c r="G1198"/>
  <c r="I1198" s="1"/>
  <c r="J1198" s="1"/>
  <c r="G1199"/>
  <c r="I1199" s="1"/>
  <c r="J1199" s="1"/>
  <c r="G1197"/>
  <c r="G1194"/>
  <c r="I1194" s="1"/>
  <c r="G1185"/>
  <c r="I1185" s="1"/>
  <c r="J1185" s="1"/>
  <c r="G1184"/>
  <c r="I1184" s="1"/>
  <c r="J1184" s="1"/>
  <c r="G1183"/>
  <c r="I1183" s="1"/>
  <c r="J1183" s="1"/>
  <c r="G1182"/>
  <c r="I1182" s="1"/>
  <c r="J1182" s="1"/>
  <c r="G1179"/>
  <c r="I1179" s="1"/>
  <c r="J1179" s="1"/>
  <c r="G1176"/>
  <c r="G1162"/>
  <c r="I1162" s="1"/>
  <c r="J1162" s="1"/>
  <c r="G1170"/>
  <c r="I1170" s="1"/>
  <c r="J1170" s="1"/>
  <c r="G1169"/>
  <c r="I1169" s="1"/>
  <c r="J1169" s="1"/>
  <c r="G1166"/>
  <c r="I1166" s="1"/>
  <c r="G1165"/>
  <c r="I1165" s="1"/>
  <c r="J1165" s="1"/>
  <c r="G1157"/>
  <c r="G1151"/>
  <c r="G1152" s="1"/>
  <c r="G1138"/>
  <c r="G1145" s="1"/>
  <c r="J1211"/>
  <c r="J1212"/>
  <c r="J1215"/>
  <c r="J1216"/>
  <c r="J1217"/>
  <c r="J1218"/>
  <c r="G1218"/>
  <c r="G1217"/>
  <c r="G1216"/>
  <c r="G1215"/>
  <c r="G1212"/>
  <c r="G1211"/>
  <c r="G1210"/>
  <c r="I1210" s="1"/>
  <c r="J1210" s="1"/>
  <c r="G1209"/>
  <c r="G1352" i="17"/>
  <c r="I1352" s="1"/>
  <c r="J1352" s="1"/>
  <c r="G1350"/>
  <c r="I1350" s="1"/>
  <c r="J1350" s="1"/>
  <c r="G1347"/>
  <c r="I1347" s="1"/>
  <c r="J1347" s="1"/>
  <c r="G1344"/>
  <c r="I1344" s="1"/>
  <c r="J1344" s="1"/>
  <c r="G1343"/>
  <c r="I1343" s="1"/>
  <c r="J1343" s="1"/>
  <c r="G1342"/>
  <c r="I1342" s="1"/>
  <c r="J1342" s="1"/>
  <c r="G1341"/>
  <c r="I1341" s="1"/>
  <c r="J1341" s="1"/>
  <c r="G1339"/>
  <c r="G1261"/>
  <c r="I1261" s="1"/>
  <c r="J1261" s="1"/>
  <c r="G1262"/>
  <c r="I1262" s="1"/>
  <c r="J1262" s="1"/>
  <c r="G1263"/>
  <c r="I1263" s="1"/>
  <c r="J1263" s="1"/>
  <c r="G1260"/>
  <c r="I1260" s="1"/>
  <c r="J1260" s="1"/>
  <c r="G1257"/>
  <c r="I1257" s="1"/>
  <c r="J1257" s="1"/>
  <c r="G1254"/>
  <c r="I1133" i="16"/>
  <c r="J1132"/>
  <c r="J1131"/>
  <c r="J1128"/>
  <c r="G1132"/>
  <c r="G1131"/>
  <c r="G1128"/>
  <c r="J1117"/>
  <c r="J1118"/>
  <c r="J1119"/>
  <c r="J1120"/>
  <c r="J1121"/>
  <c r="J1122"/>
  <c r="J1116"/>
  <c r="G1249" i="17"/>
  <c r="I1249"/>
  <c r="J1241"/>
  <c r="J1242"/>
  <c r="J1243"/>
  <c r="J1244"/>
  <c r="J1245"/>
  <c r="J1246"/>
  <c r="J1247"/>
  <c r="J1248"/>
  <c r="J1240"/>
  <c r="G1229"/>
  <c r="I1229" s="1"/>
  <c r="J1229" s="1"/>
  <c r="G1228"/>
  <c r="I1228" s="1"/>
  <c r="J1228" s="1"/>
  <c r="G1227"/>
  <c r="I1227" s="1"/>
  <c r="J1227" s="1"/>
  <c r="G1226"/>
  <c r="I1226" s="1"/>
  <c r="J1226" s="1"/>
  <c r="G1225"/>
  <c r="I1225" s="1"/>
  <c r="J1225" s="1"/>
  <c r="G1224"/>
  <c r="I1224" s="1"/>
  <c r="J1224" s="1"/>
  <c r="G1223"/>
  <c r="I1223" s="1"/>
  <c r="J1223" s="1"/>
  <c r="G1222"/>
  <c r="I1222" s="1"/>
  <c r="J1222" s="1"/>
  <c r="G1221"/>
  <c r="G1235" s="1"/>
  <c r="G1101" i="16"/>
  <c r="I1101" s="1"/>
  <c r="G1098"/>
  <c r="I1098" s="1"/>
  <c r="J1098" s="1"/>
  <c r="G1099"/>
  <c r="I1099" s="1"/>
  <c r="J1099" s="1"/>
  <c r="G1100"/>
  <c r="I1100" s="1"/>
  <c r="J1100" s="1"/>
  <c r="G1097"/>
  <c r="I1097" s="1"/>
  <c r="J1097" s="1"/>
  <c r="G1096"/>
  <c r="I1096" s="1"/>
  <c r="J1096" s="1"/>
  <c r="G1093"/>
  <c r="I1093" s="1"/>
  <c r="J1093" s="1"/>
  <c r="G1094"/>
  <c r="I1094" s="1"/>
  <c r="J1094" s="1"/>
  <c r="G1095"/>
  <c r="I1095" s="1"/>
  <c r="J1095" s="1"/>
  <c r="G1092"/>
  <c r="I1092" s="1"/>
  <c r="J1092" s="1"/>
  <c r="G1091"/>
  <c r="I1091" s="1"/>
  <c r="J1091" s="1"/>
  <c r="G1214" i="17"/>
  <c r="I1214" s="1"/>
  <c r="J1214" s="1"/>
  <c r="G1215"/>
  <c r="I1215" s="1"/>
  <c r="J1215" s="1"/>
  <c r="G1213"/>
  <c r="I1213" s="1"/>
  <c r="J1213" s="1"/>
  <c r="G1212"/>
  <c r="I1212" s="1"/>
  <c r="J1212" s="1"/>
  <c r="G1208"/>
  <c r="I1208" s="1"/>
  <c r="J1208" s="1"/>
  <c r="G1207"/>
  <c r="G1085" i="16"/>
  <c r="I1085" s="1"/>
  <c r="J1085" s="1"/>
  <c r="G1084"/>
  <c r="I1084" s="1"/>
  <c r="J1084" s="1"/>
  <c r="G1083"/>
  <c r="I1083" s="1"/>
  <c r="J1083" s="1"/>
  <c r="G1082"/>
  <c r="I1082" s="1"/>
  <c r="J1082" s="1"/>
  <c r="G1078"/>
  <c r="I1078" s="1"/>
  <c r="J1078" s="1"/>
  <c r="G1077"/>
  <c r="I1077" s="1"/>
  <c r="J1077" s="1"/>
  <c r="G1076"/>
  <c r="I1076" s="1"/>
  <c r="J1076" s="1"/>
  <c r="G1075"/>
  <c r="G1201" i="17"/>
  <c r="I1201" s="1"/>
  <c r="J1201" s="1"/>
  <c r="G1197"/>
  <c r="I1197" s="1"/>
  <c r="J1197" s="1"/>
  <c r="G1198"/>
  <c r="I1198" s="1"/>
  <c r="J1198" s="1"/>
  <c r="G1199"/>
  <c r="I1199" s="1"/>
  <c r="J1199" s="1"/>
  <c r="G1200"/>
  <c r="I1200" s="1"/>
  <c r="J1200" s="1"/>
  <c r="G1196"/>
  <c r="I1196" s="1"/>
  <c r="J1196" s="1"/>
  <c r="G1192"/>
  <c r="I1192" s="1"/>
  <c r="J1192" s="1"/>
  <c r="G1191"/>
  <c r="G1185"/>
  <c r="I1185" s="1"/>
  <c r="J1185" s="1"/>
  <c r="G1182"/>
  <c r="I1182" s="1"/>
  <c r="J1182" s="1"/>
  <c r="G1181"/>
  <c r="I1181" s="1"/>
  <c r="J1181" s="1"/>
  <c r="G1180"/>
  <c r="G1066" i="16"/>
  <c r="I1066" s="1"/>
  <c r="J1066" s="1"/>
  <c r="G1067"/>
  <c r="I1067" s="1"/>
  <c r="J1067" s="1"/>
  <c r="G1068"/>
  <c r="I1068" s="1"/>
  <c r="J1068" s="1"/>
  <c r="G1069"/>
  <c r="I1069" s="1"/>
  <c r="J1069" s="1"/>
  <c r="G1065"/>
  <c r="I1065" s="1"/>
  <c r="J1065" s="1"/>
  <c r="G1062"/>
  <c r="I1062" s="1"/>
  <c r="J1062" s="1"/>
  <c r="G1061"/>
  <c r="I1061" s="1"/>
  <c r="J1061" s="1"/>
  <c r="G1060"/>
  <c r="I1060" s="1"/>
  <c r="J1060" s="1"/>
  <c r="G1059"/>
  <c r="I1059" s="1"/>
  <c r="G1053"/>
  <c r="I1053" s="1"/>
  <c r="J1053" s="1"/>
  <c r="G1045"/>
  <c r="G1046"/>
  <c r="I1046" s="1"/>
  <c r="J1046" s="1"/>
  <c r="G1050"/>
  <c r="I1050" s="1"/>
  <c r="J1050" s="1"/>
  <c r="G1044"/>
  <c r="I1044" s="1"/>
  <c r="G1173" i="17"/>
  <c r="I1173" s="1"/>
  <c r="J1173" s="1"/>
  <c r="G1170"/>
  <c r="I1170" s="1"/>
  <c r="J1170" s="1"/>
  <c r="G1169"/>
  <c r="I1169" s="1"/>
  <c r="J1169" s="1"/>
  <c r="G1168"/>
  <c r="I1168" s="1"/>
  <c r="J1168" s="1"/>
  <c r="G1167"/>
  <c r="I1167" s="1"/>
  <c r="J1167" s="1"/>
  <c r="G1166"/>
  <c r="G1036" i="16"/>
  <c r="I1036" s="1"/>
  <c r="J1036" s="1"/>
  <c r="G1033"/>
  <c r="I1033" s="1"/>
  <c r="J1033" s="1"/>
  <c r="G1032"/>
  <c r="I1032" s="1"/>
  <c r="J1032" s="1"/>
  <c r="G1029"/>
  <c r="I1029" s="1"/>
  <c r="J1029" s="1"/>
  <c r="G1028"/>
  <c r="I1028" s="1"/>
  <c r="J1028" s="1"/>
  <c r="G1027"/>
  <c r="I1027" s="1"/>
  <c r="J1027" s="1"/>
  <c r="G1026"/>
  <c r="I1026" s="1"/>
  <c r="J1026" s="1"/>
  <c r="G1025"/>
  <c r="I1025" s="1"/>
  <c r="J1025" s="1"/>
  <c r="G1024"/>
  <c r="G1160" i="17"/>
  <c r="I1160" s="1"/>
  <c r="G1157"/>
  <c r="I1157" s="1"/>
  <c r="J1157" s="1"/>
  <c r="G1154"/>
  <c r="I1154" s="1"/>
  <c r="J1154" s="1"/>
  <c r="G1153"/>
  <c r="I1153" s="1"/>
  <c r="J1153" s="1"/>
  <c r="G1152"/>
  <c r="I1152" s="1"/>
  <c r="J1152" s="1"/>
  <c r="G1148"/>
  <c r="I1148" s="1"/>
  <c r="J1148" s="1"/>
  <c r="G1147"/>
  <c r="I1147" s="1"/>
  <c r="J1147" s="1"/>
  <c r="G1146"/>
  <c r="I1146" s="1"/>
  <c r="J1146" s="1"/>
  <c r="G1145"/>
  <c r="I1145" s="1"/>
  <c r="J1145" s="1"/>
  <c r="G1017" i="16"/>
  <c r="I1017" s="1"/>
  <c r="J1017" s="1"/>
  <c r="G1016"/>
  <c r="I1016" s="1"/>
  <c r="J1016" s="1"/>
  <c r="G1015"/>
  <c r="I1015" s="1"/>
  <c r="J1015" s="1"/>
  <c r="G1014"/>
  <c r="I1014" s="1"/>
  <c r="J1014" s="1"/>
  <c r="G1013"/>
  <c r="I1013" s="1"/>
  <c r="J1013" s="1"/>
  <c r="G1012"/>
  <c r="I1012" s="1"/>
  <c r="G1011"/>
  <c r="I1011" s="1"/>
  <c r="J1011" s="1"/>
  <c r="G1008"/>
  <c r="I1008" s="1"/>
  <c r="J1008" s="1"/>
  <c r="G1007"/>
  <c r="I1007" s="1"/>
  <c r="J1007" s="1"/>
  <c r="G1006"/>
  <c r="I1006" s="1"/>
  <c r="J1006" s="1"/>
  <c r="G1136" i="17"/>
  <c r="I1136" s="1"/>
  <c r="J1136" s="1"/>
  <c r="G1135"/>
  <c r="I1135" s="1"/>
  <c r="J1135" s="1"/>
  <c r="G1134"/>
  <c r="I1134" s="1"/>
  <c r="J1134" s="1"/>
  <c r="G1131"/>
  <c r="I1131" s="1"/>
  <c r="J1131" s="1"/>
  <c r="G1128"/>
  <c r="I1128" s="1"/>
  <c r="J1128" s="1"/>
  <c r="G1125"/>
  <c r="I1125" s="1"/>
  <c r="G1124"/>
  <c r="I1124" s="1"/>
  <c r="J1124" s="1"/>
  <c r="G1123"/>
  <c r="I1123" s="1"/>
  <c r="J1123" s="1"/>
  <c r="G1122"/>
  <c r="I1122" s="1"/>
  <c r="J1122" s="1"/>
  <c r="G1121"/>
  <c r="I1121" s="1"/>
  <c r="J1121" s="1"/>
  <c r="G1120"/>
  <c r="I1120" s="1"/>
  <c r="J1120" s="1"/>
  <c r="G1119"/>
  <c r="I1119" s="1"/>
  <c r="J1119" s="1"/>
  <c r="G1118"/>
  <c r="G994" i="16"/>
  <c r="I994" s="1"/>
  <c r="J994" s="1"/>
  <c r="G1000"/>
  <c r="I1000" s="1"/>
  <c r="J1000" s="1"/>
  <c r="G997"/>
  <c r="I997" s="1"/>
  <c r="J997" s="1"/>
  <c r="G993"/>
  <c r="I993" s="1"/>
  <c r="J993" s="1"/>
  <c r="G992"/>
  <c r="I992" s="1"/>
  <c r="J992" s="1"/>
  <c r="G991"/>
  <c r="I991" s="1"/>
  <c r="J991" s="1"/>
  <c r="G990"/>
  <c r="I990" s="1"/>
  <c r="J990" s="1"/>
  <c r="G987"/>
  <c r="I987" s="1"/>
  <c r="J987" s="1"/>
  <c r="G986"/>
  <c r="I986" s="1"/>
  <c r="G1112" i="17"/>
  <c r="I1112" s="1"/>
  <c r="J1112" s="1"/>
  <c r="G1109"/>
  <c r="I1109" s="1"/>
  <c r="J1109" s="1"/>
  <c r="G1108"/>
  <c r="I1108" s="1"/>
  <c r="J1108" s="1"/>
  <c r="G1105"/>
  <c r="I1105" s="1"/>
  <c r="J1105" s="1"/>
  <c r="G1104"/>
  <c r="I1104" s="1"/>
  <c r="J1104" s="1"/>
  <c r="G1103"/>
  <c r="G980" i="16"/>
  <c r="I980" s="1"/>
  <c r="J980" s="1"/>
  <c r="G977"/>
  <c r="I977" s="1"/>
  <c r="J977" s="1"/>
  <c r="G976"/>
  <c r="I976" s="1"/>
  <c r="J976" s="1"/>
  <c r="G975"/>
  <c r="I975" s="1"/>
  <c r="J975" s="1"/>
  <c r="G972"/>
  <c r="I972" s="1"/>
  <c r="J972" s="1"/>
  <c r="G971"/>
  <c r="I971" s="1"/>
  <c r="J971" s="1"/>
  <c r="G970"/>
  <c r="G1094" i="17"/>
  <c r="I1094" s="1"/>
  <c r="J1094" s="1"/>
  <c r="G1097"/>
  <c r="I1097" s="1"/>
  <c r="J1097" s="1"/>
  <c r="G1093"/>
  <c r="I1093" s="1"/>
  <c r="J1093" s="1"/>
  <c r="G1092"/>
  <c r="I1092" s="1"/>
  <c r="J1092" s="1"/>
  <c r="G1091"/>
  <c r="I1091" s="1"/>
  <c r="G964" i="16"/>
  <c r="I964" s="1"/>
  <c r="J964" s="1"/>
  <c r="G963"/>
  <c r="I963" s="1"/>
  <c r="J963" s="1"/>
  <c r="G962"/>
  <c r="I962" s="1"/>
  <c r="J962" s="1"/>
  <c r="G961"/>
  <c r="I961" s="1"/>
  <c r="J961" s="1"/>
  <c r="G960"/>
  <c r="G1085" i="17"/>
  <c r="I1085" s="1"/>
  <c r="J1085" s="1"/>
  <c r="G1082"/>
  <c r="I1082" s="1"/>
  <c r="J1082" s="1"/>
  <c r="G1081"/>
  <c r="I1081" s="1"/>
  <c r="J1081" s="1"/>
  <c r="G1078"/>
  <c r="I1078" s="1"/>
  <c r="J1078" s="1"/>
  <c r="G1077"/>
  <c r="I1077" s="1"/>
  <c r="J1077" s="1"/>
  <c r="G1076"/>
  <c r="I1076" s="1"/>
  <c r="J1076" s="1"/>
  <c r="G1075"/>
  <c r="I1075" s="1"/>
  <c r="J1075" s="1"/>
  <c r="G1074"/>
  <c r="I1074" s="1"/>
  <c r="J1074" s="1"/>
  <c r="G1073"/>
  <c r="I1073" s="1"/>
  <c r="J1073" s="1"/>
  <c r="G1072"/>
  <c r="I1072" s="1"/>
  <c r="G949" i="16"/>
  <c r="I949" s="1"/>
  <c r="J949" s="1"/>
  <c r="G954"/>
  <c r="I954" s="1"/>
  <c r="J954" s="1"/>
  <c r="G951"/>
  <c r="I951" s="1"/>
  <c r="J951" s="1"/>
  <c r="G950"/>
  <c r="I950" s="1"/>
  <c r="J950" s="1"/>
  <c r="G939"/>
  <c r="G948"/>
  <c r="I948" s="1"/>
  <c r="J948" s="1"/>
  <c r="G947"/>
  <c r="I947" s="1"/>
  <c r="J947" s="1"/>
  <c r="G944"/>
  <c r="I944" s="1"/>
  <c r="J944" s="1"/>
  <c r="G943"/>
  <c r="I943" s="1"/>
  <c r="J943" s="1"/>
  <c r="G940"/>
  <c r="I940" s="1"/>
  <c r="J940" s="1"/>
  <c r="G1066" i="17"/>
  <c r="I1066" s="1"/>
  <c r="J1066" s="1"/>
  <c r="G1063"/>
  <c r="I1063" s="1"/>
  <c r="J1063" s="1"/>
  <c r="G1062"/>
  <c r="I1062" s="1"/>
  <c r="J1062" s="1"/>
  <c r="G1059"/>
  <c r="I1059" s="1"/>
  <c r="J1059" s="1"/>
  <c r="G1058"/>
  <c r="I1058" s="1"/>
  <c r="J1058" s="1"/>
  <c r="G1054"/>
  <c r="I1054" s="1"/>
  <c r="J1054" s="1"/>
  <c r="G1053"/>
  <c r="I1053" s="1"/>
  <c r="J1053" s="1"/>
  <c r="G1052"/>
  <c r="I1052" s="1"/>
  <c r="G1051"/>
  <c r="I1051" s="1"/>
  <c r="G932" i="16"/>
  <c r="I932" s="1"/>
  <c r="J932" s="1"/>
  <c r="G929"/>
  <c r="I929" s="1"/>
  <c r="J929" s="1"/>
  <c r="G926"/>
  <c r="I926" s="1"/>
  <c r="J926" s="1"/>
  <c r="G923"/>
  <c r="I923" s="1"/>
  <c r="J923" s="1"/>
  <c r="G922"/>
  <c r="I922" s="1"/>
  <c r="J922" s="1"/>
  <c r="H192" i="15"/>
  <c r="J192" s="1"/>
  <c r="K192" s="1"/>
  <c r="H188"/>
  <c r="J188" s="1"/>
  <c r="K188" s="1"/>
  <c r="H185"/>
  <c r="J185" s="1"/>
  <c r="K185" s="1"/>
  <c r="H184"/>
  <c r="J184" s="1"/>
  <c r="K184" s="1"/>
  <c r="H181"/>
  <c r="J181" s="1"/>
  <c r="K181" s="1"/>
  <c r="H180"/>
  <c r="J180" s="1"/>
  <c r="K180" s="1"/>
  <c r="H177"/>
  <c r="J177" s="1"/>
  <c r="K177" s="1"/>
  <c r="H176"/>
  <c r="J176" s="1"/>
  <c r="K176" s="1"/>
  <c r="H173"/>
  <c r="J173" s="1"/>
  <c r="K173" s="1"/>
  <c r="H172"/>
  <c r="J172" s="1"/>
  <c r="K172" s="1"/>
  <c r="H169"/>
  <c r="J169" s="1"/>
  <c r="K169" s="1"/>
  <c r="H166"/>
  <c r="J166" s="1"/>
  <c r="K166" s="1"/>
  <c r="H163"/>
  <c r="J163" s="1"/>
  <c r="K163" s="1"/>
  <c r="H162"/>
  <c r="J162" s="1"/>
  <c r="K162" s="1"/>
  <c r="H159"/>
  <c r="J159" s="1"/>
  <c r="K159" s="1"/>
  <c r="H158"/>
  <c r="J158" s="1"/>
  <c r="K158" s="1"/>
  <c r="H157"/>
  <c r="J157" s="1"/>
  <c r="K157" s="1"/>
  <c r="H154"/>
  <c r="J154" s="1"/>
  <c r="K154" s="1"/>
  <c r="H151"/>
  <c r="J151" s="1"/>
  <c r="K151" s="1"/>
  <c r="H150"/>
  <c r="J150" s="1"/>
  <c r="K150" s="1"/>
  <c r="H147"/>
  <c r="J147" s="1"/>
  <c r="K147" s="1"/>
  <c r="H146"/>
  <c r="J146" s="1"/>
  <c r="K146" s="1"/>
  <c r="H143"/>
  <c r="J143" s="1"/>
  <c r="K143" s="1"/>
  <c r="H142"/>
  <c r="J142" s="1"/>
  <c r="K142" s="1"/>
  <c r="H141"/>
  <c r="J141" s="1"/>
  <c r="K141" s="1"/>
  <c r="H138"/>
  <c r="J138" s="1"/>
  <c r="K138" s="1"/>
  <c r="H137"/>
  <c r="J137" s="1"/>
  <c r="K137" s="1"/>
  <c r="H136"/>
  <c r="J136" s="1"/>
  <c r="K136" s="1"/>
  <c r="H191" i="14"/>
  <c r="J191" s="1"/>
  <c r="K191" s="1"/>
  <c r="H190"/>
  <c r="J190" s="1"/>
  <c r="K190" s="1"/>
  <c r="H187"/>
  <c r="J187" s="1"/>
  <c r="K187" s="1"/>
  <c r="H184"/>
  <c r="J184" s="1"/>
  <c r="K184" s="1"/>
  <c r="H183"/>
  <c r="J183" s="1"/>
  <c r="K183" s="1"/>
  <c r="H180"/>
  <c r="J180" s="1"/>
  <c r="K180" s="1"/>
  <c r="H177"/>
  <c r="J177" s="1"/>
  <c r="K177" s="1"/>
  <c r="H176"/>
  <c r="J176" s="1"/>
  <c r="K176" s="1"/>
  <c r="H173"/>
  <c r="J173" s="1"/>
  <c r="K173" s="1"/>
  <c r="H170"/>
  <c r="J170" s="1"/>
  <c r="K170" s="1"/>
  <c r="H169"/>
  <c r="J169" s="1"/>
  <c r="K169" s="1"/>
  <c r="H163"/>
  <c r="J163" s="1"/>
  <c r="K163" s="1"/>
  <c r="H160"/>
  <c r="J160" s="1"/>
  <c r="K160" s="1"/>
  <c r="H157"/>
  <c r="J157" s="1"/>
  <c r="K157" s="1"/>
  <c r="H154"/>
  <c r="J154" s="1"/>
  <c r="K154" s="1"/>
  <c r="H144"/>
  <c r="J144" s="1"/>
  <c r="K144" s="1"/>
  <c r="H143"/>
  <c r="J143" s="1"/>
  <c r="K143" s="1"/>
  <c r="H151"/>
  <c r="J151" s="1"/>
  <c r="K151" s="1"/>
  <c r="H150"/>
  <c r="J150" s="1"/>
  <c r="K150" s="1"/>
  <c r="J217" i="15" l="1"/>
  <c r="K199"/>
  <c r="K217" s="1"/>
  <c r="J198" i="14"/>
  <c r="G1392" i="16"/>
  <c r="G1424"/>
  <c r="I1429"/>
  <c r="G1481"/>
  <c r="G1503"/>
  <c r="I1445"/>
  <c r="I1596"/>
  <c r="J1577"/>
  <c r="J1596" s="1"/>
  <c r="G1310"/>
  <c r="G1330"/>
  <c r="I1377"/>
  <c r="J1429"/>
  <c r="J1445" s="1"/>
  <c r="I1450"/>
  <c r="I1468"/>
  <c r="J1486"/>
  <c r="J1559"/>
  <c r="I1397"/>
  <c r="I1414"/>
  <c r="I1487"/>
  <c r="J1487" s="1"/>
  <c r="J1523"/>
  <c r="I1536"/>
  <c r="I1560"/>
  <c r="J1560" s="1"/>
  <c r="I1703" i="17"/>
  <c r="J1693"/>
  <c r="J1703" s="1"/>
  <c r="J1531" i="16"/>
  <c r="G1531"/>
  <c r="I1531"/>
  <c r="I1681" i="17"/>
  <c r="J1668"/>
  <c r="J1681" s="1"/>
  <c r="G1681"/>
  <c r="I1446"/>
  <c r="J1431"/>
  <c r="J1446" s="1"/>
  <c r="I1547"/>
  <c r="G1161"/>
  <c r="G1086"/>
  <c r="G1446"/>
  <c r="I1451"/>
  <c r="J1451" s="1"/>
  <c r="J1508"/>
  <c r="J1522" s="1"/>
  <c r="I1552"/>
  <c r="I1565"/>
  <c r="I1395"/>
  <c r="J1395" s="1"/>
  <c r="G1098"/>
  <c r="I1465"/>
  <c r="I1485"/>
  <c r="J1539"/>
  <c r="J1547" s="1"/>
  <c r="G1299" i="16"/>
  <c r="G1348"/>
  <c r="I1353"/>
  <c r="I1372" s="1"/>
  <c r="I1315"/>
  <c r="I1286"/>
  <c r="I1304"/>
  <c r="I1335"/>
  <c r="I1460" i="17"/>
  <c r="J1454"/>
  <c r="J1460" s="1"/>
  <c r="I1422"/>
  <c r="J1396"/>
  <c r="J1422" s="1"/>
  <c r="G1175"/>
  <c r="G1186"/>
  <c r="G1202"/>
  <c r="G1216"/>
  <c r="J1249"/>
  <c r="G1332"/>
  <c r="G1390"/>
  <c r="I1319"/>
  <c r="J1319" s="1"/>
  <c r="J1332" s="1"/>
  <c r="J1359"/>
  <c r="I1383"/>
  <c r="J1383" s="1"/>
  <c r="J1390" s="1"/>
  <c r="G1265"/>
  <c r="G1353"/>
  <c r="G1283"/>
  <c r="G1313"/>
  <c r="J1373"/>
  <c r="J1270"/>
  <c r="J1273" s="1"/>
  <c r="I1273"/>
  <c r="I1191"/>
  <c r="I1221"/>
  <c r="I1235" s="1"/>
  <c r="I1339"/>
  <c r="G1299"/>
  <c r="I1180"/>
  <c r="I1207"/>
  <c r="I1254"/>
  <c r="I1278"/>
  <c r="I1304"/>
  <c r="I1299"/>
  <c r="J1289"/>
  <c r="J1299" s="1"/>
  <c r="I1111" i="16"/>
  <c r="G1070"/>
  <c r="G1111"/>
  <c r="G1189"/>
  <c r="G1086"/>
  <c r="J1133"/>
  <c r="G1219"/>
  <c r="I1151"/>
  <c r="J1151" s="1"/>
  <c r="J1152" s="1"/>
  <c r="J1123"/>
  <c r="G1133"/>
  <c r="I1138"/>
  <c r="I1145" s="1"/>
  <c r="G1171"/>
  <c r="G1203"/>
  <c r="G1236"/>
  <c r="G1252"/>
  <c r="G1277"/>
  <c r="J1194"/>
  <c r="J1059"/>
  <c r="J1070" s="1"/>
  <c r="I1070"/>
  <c r="J1101"/>
  <c r="J1111" s="1"/>
  <c r="I1236"/>
  <c r="I1277"/>
  <c r="G1038"/>
  <c r="G1054"/>
  <c r="I1157"/>
  <c r="J1157" s="1"/>
  <c r="I1197"/>
  <c r="J1197" s="1"/>
  <c r="J1224"/>
  <c r="J1236" s="1"/>
  <c r="I1248"/>
  <c r="J1248" s="1"/>
  <c r="J1252" s="1"/>
  <c r="J1258"/>
  <c r="J1277" s="1"/>
  <c r="I1075"/>
  <c r="I1209"/>
  <c r="I1176"/>
  <c r="J1166"/>
  <c r="I1166" i="17"/>
  <c r="G1140"/>
  <c r="G965" i="16"/>
  <c r="G981"/>
  <c r="G1019"/>
  <c r="I1024"/>
  <c r="J1044"/>
  <c r="I1045"/>
  <c r="J1045" s="1"/>
  <c r="J1160" i="17"/>
  <c r="J1161" s="1"/>
  <c r="I1161"/>
  <c r="G1113"/>
  <c r="I1103"/>
  <c r="I1118"/>
  <c r="J1118" s="1"/>
  <c r="J1012" i="16"/>
  <c r="J1019" s="1"/>
  <c r="I1019"/>
  <c r="G1001"/>
  <c r="J1125" i="17"/>
  <c r="J1140" s="1"/>
  <c r="G955" i="16"/>
  <c r="I1001"/>
  <c r="J986"/>
  <c r="I939"/>
  <c r="I970"/>
  <c r="I960"/>
  <c r="J1001"/>
  <c r="I1098" i="17"/>
  <c r="J1091"/>
  <c r="J1098" s="1"/>
  <c r="I1086"/>
  <c r="J1072"/>
  <c r="J1086" s="1"/>
  <c r="I1067"/>
  <c r="G1067"/>
  <c r="J1051"/>
  <c r="J934" i="16"/>
  <c r="G934"/>
  <c r="J1052" i="17"/>
  <c r="I934" i="16"/>
  <c r="D915"/>
  <c r="D686"/>
  <c r="D657" s="1"/>
  <c r="D632" s="1"/>
  <c r="D609" s="1"/>
  <c r="D592" s="1"/>
  <c r="D571" s="1"/>
  <c r="D550" s="1"/>
  <c r="D532" s="1"/>
  <c r="D726"/>
  <c r="E572" i="17"/>
  <c r="E587" s="1"/>
  <c r="E611" s="1"/>
  <c r="E641" s="1"/>
  <c r="E658" s="1"/>
  <c r="E687" s="1"/>
  <c r="E716" s="1"/>
  <c r="E755" s="1"/>
  <c r="E777" s="1"/>
  <c r="G1040"/>
  <c r="I1040" s="1"/>
  <c r="J1040" s="1"/>
  <c r="G1037"/>
  <c r="I1037" s="1"/>
  <c r="J1037" s="1"/>
  <c r="G1036"/>
  <c r="I1036" s="1"/>
  <c r="J1036" s="1"/>
  <c r="G1035"/>
  <c r="I1035" s="1"/>
  <c r="J1035" s="1"/>
  <c r="G1032"/>
  <c r="I1032" s="1"/>
  <c r="G1031"/>
  <c r="I1031" s="1"/>
  <c r="J1031" s="1"/>
  <c r="G1027"/>
  <c r="I1027" s="1"/>
  <c r="J1027" s="1"/>
  <c r="G1026"/>
  <c r="I1026" s="1"/>
  <c r="J1026" s="1"/>
  <c r="G1025"/>
  <c r="G910" i="16"/>
  <c r="I910" s="1"/>
  <c r="J910" s="1"/>
  <c r="G907"/>
  <c r="I907" s="1"/>
  <c r="J907" s="1"/>
  <c r="G904"/>
  <c r="I904" s="1"/>
  <c r="J904" s="1"/>
  <c r="G903"/>
  <c r="I903" s="1"/>
  <c r="J903" s="1"/>
  <c r="G902"/>
  <c r="I902" s="1"/>
  <c r="J902" s="1"/>
  <c r="G901"/>
  <c r="I901" s="1"/>
  <c r="J901" s="1"/>
  <c r="G900"/>
  <c r="I900" s="1"/>
  <c r="J900" s="1"/>
  <c r="G899"/>
  <c r="G1015" i="17"/>
  <c r="I1015" s="1"/>
  <c r="J1015" s="1"/>
  <c r="G1016"/>
  <c r="I1016" s="1"/>
  <c r="J1016" s="1"/>
  <c r="G1017"/>
  <c r="I1017" s="1"/>
  <c r="J1017" s="1"/>
  <c r="G1014"/>
  <c r="I1014" s="1"/>
  <c r="J1014" s="1"/>
  <c r="G1011"/>
  <c r="I1011" s="1"/>
  <c r="J1011" s="1"/>
  <c r="G1010"/>
  <c r="I1010" s="1"/>
  <c r="J1010" s="1"/>
  <c r="G1009"/>
  <c r="I1009" s="1"/>
  <c r="J1009" s="1"/>
  <c r="G1006"/>
  <c r="I1006" s="1"/>
  <c r="J1006" s="1"/>
  <c r="G1005"/>
  <c r="I1005" s="1"/>
  <c r="J1005" s="1"/>
  <c r="G1004"/>
  <c r="I1004" s="1"/>
  <c r="J1004" s="1"/>
  <c r="G1003"/>
  <c r="I1003" s="1"/>
  <c r="J1003" s="1"/>
  <c r="G892" i="16"/>
  <c r="I892" s="1"/>
  <c r="J892" s="1"/>
  <c r="G891"/>
  <c r="I891" s="1"/>
  <c r="J891" s="1"/>
  <c r="G890"/>
  <c r="I890" s="1"/>
  <c r="J890" s="1"/>
  <c r="G889"/>
  <c r="I889" s="1"/>
  <c r="J889" s="1"/>
  <c r="G888"/>
  <c r="I888" s="1"/>
  <c r="J888" s="1"/>
  <c r="G887"/>
  <c r="I887" s="1"/>
  <c r="J887" s="1"/>
  <c r="G884"/>
  <c r="I884" s="1"/>
  <c r="J884" s="1"/>
  <c r="G883"/>
  <c r="I883" s="1"/>
  <c r="J883" s="1"/>
  <c r="G882"/>
  <c r="G875"/>
  <c r="G872"/>
  <c r="I872" s="1"/>
  <c r="J872" s="1"/>
  <c r="G868"/>
  <c r="I868" s="1"/>
  <c r="J868" s="1"/>
  <c r="G867"/>
  <c r="I867" s="1"/>
  <c r="J867" s="1"/>
  <c r="G863"/>
  <c r="I863" s="1"/>
  <c r="J863" s="1"/>
  <c r="G862"/>
  <c r="I862" s="1"/>
  <c r="J862" s="1"/>
  <c r="G861"/>
  <c r="I861" s="1"/>
  <c r="J861" s="1"/>
  <c r="G860"/>
  <c r="I860" s="1"/>
  <c r="J860" s="1"/>
  <c r="G859"/>
  <c r="I859" s="1"/>
  <c r="J859" s="1"/>
  <c r="G858"/>
  <c r="I858" s="1"/>
  <c r="J858" s="1"/>
  <c r="G857"/>
  <c r="I857" s="1"/>
  <c r="J857" s="1"/>
  <c r="G979" i="17"/>
  <c r="I979" s="1"/>
  <c r="J979" s="1"/>
  <c r="G995"/>
  <c r="I995" s="1"/>
  <c r="J995" s="1"/>
  <c r="G996"/>
  <c r="I996" s="1"/>
  <c r="J996" s="1"/>
  <c r="G994"/>
  <c r="I994" s="1"/>
  <c r="J994" s="1"/>
  <c r="G991"/>
  <c r="G988"/>
  <c r="I988" s="1"/>
  <c r="J988" s="1"/>
  <c r="G987"/>
  <c r="I987" s="1"/>
  <c r="J987" s="1"/>
  <c r="G986"/>
  <c r="I986" s="1"/>
  <c r="J986" s="1"/>
  <c r="G985"/>
  <c r="I985" s="1"/>
  <c r="J985" s="1"/>
  <c r="G982"/>
  <c r="I982" s="1"/>
  <c r="J982" s="1"/>
  <c r="G978"/>
  <c r="I978" s="1"/>
  <c r="J978" s="1"/>
  <c r="G977"/>
  <c r="I977" s="1"/>
  <c r="G976"/>
  <c r="I976" s="1"/>
  <c r="J976" s="1"/>
  <c r="G975"/>
  <c r="I975" s="1"/>
  <c r="J975" s="1"/>
  <c r="G974"/>
  <c r="I974" s="1"/>
  <c r="J974" s="1"/>
  <c r="G973"/>
  <c r="I973" s="1"/>
  <c r="J973" s="1"/>
  <c r="G972"/>
  <c r="I972" s="1"/>
  <c r="J972" s="1"/>
  <c r="G971"/>
  <c r="I971" s="1"/>
  <c r="J971" s="1"/>
  <c r="G962"/>
  <c r="I962" s="1"/>
  <c r="J962" s="1"/>
  <c r="G958"/>
  <c r="I958" s="1"/>
  <c r="J958" s="1"/>
  <c r="G959"/>
  <c r="I959" s="1"/>
  <c r="J959" s="1"/>
  <c r="G957"/>
  <c r="I957" s="1"/>
  <c r="J957" s="1"/>
  <c r="G956"/>
  <c r="I956" s="1"/>
  <c r="G953"/>
  <c r="I953" s="1"/>
  <c r="J953" s="1"/>
  <c r="G949"/>
  <c r="I949" s="1"/>
  <c r="J949" s="1"/>
  <c r="G948"/>
  <c r="I948" s="1"/>
  <c r="J948" s="1"/>
  <c r="G947"/>
  <c r="I947" s="1"/>
  <c r="J947" s="1"/>
  <c r="G944"/>
  <c r="I944" s="1"/>
  <c r="J944" s="1"/>
  <c r="G942"/>
  <c r="I942" s="1"/>
  <c r="J942" s="1"/>
  <c r="G943"/>
  <c r="I943" s="1"/>
  <c r="J943" s="1"/>
  <c r="G941"/>
  <c r="I941" s="1"/>
  <c r="J941" s="1"/>
  <c r="G940"/>
  <c r="I940" s="1"/>
  <c r="J940" s="1"/>
  <c r="G848" i="16"/>
  <c r="I848" s="1"/>
  <c r="J848" s="1"/>
  <c r="G843"/>
  <c r="I843" s="1"/>
  <c r="J843" s="1"/>
  <c r="G844"/>
  <c r="I844" s="1"/>
  <c r="J844" s="1"/>
  <c r="G847"/>
  <c r="I847" s="1"/>
  <c r="J847" s="1"/>
  <c r="G842"/>
  <c r="I842" s="1"/>
  <c r="J842" s="1"/>
  <c r="G838"/>
  <c r="I838" s="1"/>
  <c r="J838" s="1"/>
  <c r="G839"/>
  <c r="I839" s="1"/>
  <c r="J839" s="1"/>
  <c r="G837"/>
  <c r="I837" s="1"/>
  <c r="J837" s="1"/>
  <c r="G834"/>
  <c r="I834" s="1"/>
  <c r="J834" s="1"/>
  <c r="G833"/>
  <c r="I833" s="1"/>
  <c r="J833" s="1"/>
  <c r="G832"/>
  <c r="I832" s="1"/>
  <c r="J832" s="1"/>
  <c r="G830"/>
  <c r="I830" s="1"/>
  <c r="J830" s="1"/>
  <c r="G831"/>
  <c r="I831" s="1"/>
  <c r="J831" s="1"/>
  <c r="G829"/>
  <c r="I829" s="1"/>
  <c r="J829" s="1"/>
  <c r="G828"/>
  <c r="I828" s="1"/>
  <c r="J213" i="14" l="1"/>
  <c r="K198"/>
  <c r="K213" s="1"/>
  <c r="J1414" i="16"/>
  <c r="J1424" s="1"/>
  <c r="I1424"/>
  <c r="I1481"/>
  <c r="J1468"/>
  <c r="J1481" s="1"/>
  <c r="J1572"/>
  <c r="I1572"/>
  <c r="J1536"/>
  <c r="J1554" s="1"/>
  <c r="I1554"/>
  <c r="J1397"/>
  <c r="J1409" s="1"/>
  <c r="I1409"/>
  <c r="I1463"/>
  <c r="J1450"/>
  <c r="J1463" s="1"/>
  <c r="I1392"/>
  <c r="J1377"/>
  <c r="J1392" s="1"/>
  <c r="J1503"/>
  <c r="I1503"/>
  <c r="J1465" i="17"/>
  <c r="J1480" s="1"/>
  <c r="I1480"/>
  <c r="J1552"/>
  <c r="J1560" s="1"/>
  <c r="I1560"/>
  <c r="I1332"/>
  <c r="I1390"/>
  <c r="I1503"/>
  <c r="J1485"/>
  <c r="J1503" s="1"/>
  <c r="I1576"/>
  <c r="J1565"/>
  <c r="J1576" s="1"/>
  <c r="G1423"/>
  <c r="G1424" s="1"/>
  <c r="J1353" i="16"/>
  <c r="J1372" s="1"/>
  <c r="J1304"/>
  <c r="J1310" s="1"/>
  <c r="I1310"/>
  <c r="J1335"/>
  <c r="J1348" s="1"/>
  <c r="I1348"/>
  <c r="I1299"/>
  <c r="J1286"/>
  <c r="J1299" s="1"/>
  <c r="I1330"/>
  <c r="J1315"/>
  <c r="J1330" s="1"/>
  <c r="I1313" i="17"/>
  <c r="J1304"/>
  <c r="J1313" s="1"/>
  <c r="J1254"/>
  <c r="J1265" s="1"/>
  <c r="I1265"/>
  <c r="J1180"/>
  <c r="J1186" s="1"/>
  <c r="I1186"/>
  <c r="I1353"/>
  <c r="J1339"/>
  <c r="J1353" s="1"/>
  <c r="J1423" s="1"/>
  <c r="I1202"/>
  <c r="J1191"/>
  <c r="J1202" s="1"/>
  <c r="J1278"/>
  <c r="J1283" s="1"/>
  <c r="I1283"/>
  <c r="J1207"/>
  <c r="J1216" s="1"/>
  <c r="I1216"/>
  <c r="J1221"/>
  <c r="J1235" s="1"/>
  <c r="G1278" i="16"/>
  <c r="G1279" s="1"/>
  <c r="I1171"/>
  <c r="J1203"/>
  <c r="J1138"/>
  <c r="J1145" s="1"/>
  <c r="I1152"/>
  <c r="J1171"/>
  <c r="J1054"/>
  <c r="J1176"/>
  <c r="J1189" s="1"/>
  <c r="I1189"/>
  <c r="J1209"/>
  <c r="J1219" s="1"/>
  <c r="I1219"/>
  <c r="J1075"/>
  <c r="J1086" s="1"/>
  <c r="I1086"/>
  <c r="I1252"/>
  <c r="I1203"/>
  <c r="I1175" i="17"/>
  <c r="J1166"/>
  <c r="J1175" s="1"/>
  <c r="I1038" i="16"/>
  <c r="J1024"/>
  <c r="J1038" s="1"/>
  <c r="I1054"/>
  <c r="I1140" i="17"/>
  <c r="J1103"/>
  <c r="J1113" s="1"/>
  <c r="I1113"/>
  <c r="G1044"/>
  <c r="G914" i="16"/>
  <c r="I965"/>
  <c r="J960"/>
  <c r="J965" s="1"/>
  <c r="J939"/>
  <c r="J955" s="1"/>
  <c r="I955"/>
  <c r="I981"/>
  <c r="J970"/>
  <c r="J981" s="1"/>
  <c r="J1067" i="17"/>
  <c r="G877" i="16"/>
  <c r="I899"/>
  <c r="J1032" i="17"/>
  <c r="G966"/>
  <c r="I1025"/>
  <c r="J1025" s="1"/>
  <c r="J1044" s="1"/>
  <c r="G998"/>
  <c r="G1020"/>
  <c r="J1020"/>
  <c r="G894" i="16"/>
  <c r="I882"/>
  <c r="I1020" i="17"/>
  <c r="I875" i="16"/>
  <c r="I852"/>
  <c r="G852"/>
  <c r="J828"/>
  <c r="J852" s="1"/>
  <c r="I991" i="17"/>
  <c r="J991" s="1"/>
  <c r="J977"/>
  <c r="I966"/>
  <c r="J956"/>
  <c r="J966" s="1"/>
  <c r="J1278" i="16" l="1"/>
  <c r="I914"/>
  <c r="J899"/>
  <c r="J914" s="1"/>
  <c r="J998" i="17"/>
  <c r="I1044"/>
  <c r="I894" i="16"/>
  <c r="J882"/>
  <c r="J894" s="1"/>
  <c r="I877"/>
  <c r="J875"/>
  <c r="J877" s="1"/>
  <c r="I998" i="17"/>
  <c r="G822" i="16"/>
  <c r="I822" s="1"/>
  <c r="J822" s="1"/>
  <c r="G821"/>
  <c r="I821" s="1"/>
  <c r="J821" s="1"/>
  <c r="G820"/>
  <c r="I820" s="1"/>
  <c r="J820" s="1"/>
  <c r="G817"/>
  <c r="I817" s="1"/>
  <c r="J817" s="1"/>
  <c r="G816"/>
  <c r="I816" s="1"/>
  <c r="J816" s="1"/>
  <c r="G815"/>
  <c r="I815" s="1"/>
  <c r="J815" s="1"/>
  <c r="G814"/>
  <c r="I814" s="1"/>
  <c r="J814" s="1"/>
  <c r="G813"/>
  <c r="I813" s="1"/>
  <c r="J813" s="1"/>
  <c r="G812"/>
  <c r="I812" s="1"/>
  <c r="J812" s="1"/>
  <c r="G811"/>
  <c r="I811" s="1"/>
  <c r="J811" s="1"/>
  <c r="G807"/>
  <c r="I807" s="1"/>
  <c r="J807" s="1"/>
  <c r="G806"/>
  <c r="I806" s="1"/>
  <c r="J806" s="1"/>
  <c r="G805"/>
  <c r="G934" i="17"/>
  <c r="I934" s="1"/>
  <c r="J934" s="1"/>
  <c r="G931"/>
  <c r="I931" s="1"/>
  <c r="J931" s="1"/>
  <c r="G930"/>
  <c r="I930" s="1"/>
  <c r="J930" s="1"/>
  <c r="G929"/>
  <c r="I929" s="1"/>
  <c r="J929" s="1"/>
  <c r="G928"/>
  <c r="I928" s="1"/>
  <c r="J928" s="1"/>
  <c r="G927"/>
  <c r="I927" s="1"/>
  <c r="J927" s="1"/>
  <c r="G926"/>
  <c r="I926" s="1"/>
  <c r="J926" s="1"/>
  <c r="G925"/>
  <c r="I925" s="1"/>
  <c r="J925" s="1"/>
  <c r="G924"/>
  <c r="I924" s="1"/>
  <c r="J924" s="1"/>
  <c r="G921"/>
  <c r="I921" s="1"/>
  <c r="J921" s="1"/>
  <c r="G920"/>
  <c r="I920" s="1"/>
  <c r="J920" s="1"/>
  <c r="G913"/>
  <c r="I913" s="1"/>
  <c r="J913" s="1"/>
  <c r="G916"/>
  <c r="I916" s="1"/>
  <c r="J916" s="1"/>
  <c r="G917"/>
  <c r="I917" s="1"/>
  <c r="J917" s="1"/>
  <c r="G918"/>
  <c r="I918" s="1"/>
  <c r="J918" s="1"/>
  <c r="G919"/>
  <c r="I919" s="1"/>
  <c r="J919" s="1"/>
  <c r="G912"/>
  <c r="I912" s="1"/>
  <c r="J912" s="1"/>
  <c r="G911"/>
  <c r="I911" s="1"/>
  <c r="J911" s="1"/>
  <c r="G910"/>
  <c r="I910" s="1"/>
  <c r="J910" s="1"/>
  <c r="G909"/>
  <c r="G799" i="16"/>
  <c r="I799" s="1"/>
  <c r="J799" s="1"/>
  <c r="G795"/>
  <c r="I795" s="1"/>
  <c r="J795" s="1"/>
  <c r="G794"/>
  <c r="I794" s="1"/>
  <c r="J794" s="1"/>
  <c r="G791"/>
  <c r="I791" s="1"/>
  <c r="J791" s="1"/>
  <c r="G790"/>
  <c r="I790" s="1"/>
  <c r="J790" s="1"/>
  <c r="G789"/>
  <c r="I789" s="1"/>
  <c r="J789" s="1"/>
  <c r="G788"/>
  <c r="I788" s="1"/>
  <c r="G899" i="17"/>
  <c r="I899" s="1"/>
  <c r="J899" s="1"/>
  <c r="G900"/>
  <c r="I900" s="1"/>
  <c r="J900" s="1"/>
  <c r="G903"/>
  <c r="I903" s="1"/>
  <c r="J903" s="1"/>
  <c r="G898"/>
  <c r="I898" s="1"/>
  <c r="J898" s="1"/>
  <c r="G894"/>
  <c r="I894" s="1"/>
  <c r="J894" s="1"/>
  <c r="G893"/>
  <c r="I893" s="1"/>
  <c r="J893" s="1"/>
  <c r="G892"/>
  <c r="I892" s="1"/>
  <c r="J892" s="1"/>
  <c r="G889"/>
  <c r="I889" s="1"/>
  <c r="J889" s="1"/>
  <c r="G782" i="16"/>
  <c r="I782" s="1"/>
  <c r="J782" s="1"/>
  <c r="G779"/>
  <c r="I779" s="1"/>
  <c r="J779" s="1"/>
  <c r="G778"/>
  <c r="I778" s="1"/>
  <c r="J778" s="1"/>
  <c r="G777"/>
  <c r="I777" s="1"/>
  <c r="J777" s="1"/>
  <c r="G776"/>
  <c r="I776" s="1"/>
  <c r="J776" s="1"/>
  <c r="G775"/>
  <c r="I775" s="1"/>
  <c r="J775" s="1"/>
  <c r="G774"/>
  <c r="I774" s="1"/>
  <c r="J774" s="1"/>
  <c r="G773"/>
  <c r="I773" s="1"/>
  <c r="J773" s="1"/>
  <c r="G770"/>
  <c r="I770" s="1"/>
  <c r="J770" s="1"/>
  <c r="G769"/>
  <c r="I769" s="1"/>
  <c r="J769" s="1"/>
  <c r="G768"/>
  <c r="I768" s="1"/>
  <c r="J768" s="1"/>
  <c r="G767"/>
  <c r="G883" i="17"/>
  <c r="I883" s="1"/>
  <c r="J883" s="1"/>
  <c r="G880"/>
  <c r="I880" s="1"/>
  <c r="J880" s="1"/>
  <c r="G879"/>
  <c r="I879" s="1"/>
  <c r="J879" s="1"/>
  <c r="G878"/>
  <c r="I878" s="1"/>
  <c r="J878" s="1"/>
  <c r="G877"/>
  <c r="I877" s="1"/>
  <c r="J877" s="1"/>
  <c r="G876"/>
  <c r="I876" s="1"/>
  <c r="J876" s="1"/>
  <c r="G875"/>
  <c r="I875" s="1"/>
  <c r="J875" s="1"/>
  <c r="G870"/>
  <c r="I870" s="1"/>
  <c r="J870" s="1"/>
  <c r="G873"/>
  <c r="I873" s="1"/>
  <c r="J873" s="1"/>
  <c r="G874"/>
  <c r="I874" s="1"/>
  <c r="J874" s="1"/>
  <c r="G869"/>
  <c r="I869" s="1"/>
  <c r="J869" s="1"/>
  <c r="G868"/>
  <c r="I868" s="1"/>
  <c r="J868" s="1"/>
  <c r="G867"/>
  <c r="I867" s="1"/>
  <c r="J867" s="1"/>
  <c r="G866"/>
  <c r="I866" s="1"/>
  <c r="J866" s="1"/>
  <c r="G863"/>
  <c r="I863" s="1"/>
  <c r="J863" s="1"/>
  <c r="G862"/>
  <c r="I862" s="1"/>
  <c r="J862" s="1"/>
  <c r="G861"/>
  <c r="I861" s="1"/>
  <c r="J861" s="1"/>
  <c r="G860"/>
  <c r="I860" s="1"/>
  <c r="J860" s="1"/>
  <c r="G859"/>
  <c r="I859" s="1"/>
  <c r="J859" s="1"/>
  <c r="G858"/>
  <c r="I858" s="1"/>
  <c r="J858" s="1"/>
  <c r="G857"/>
  <c r="I857" s="1"/>
  <c r="J747" i="16"/>
  <c r="J750"/>
  <c r="J751"/>
  <c r="J752"/>
  <c r="J753"/>
  <c r="J756"/>
  <c r="G756"/>
  <c r="G753"/>
  <c r="G752"/>
  <c r="G751"/>
  <c r="G750"/>
  <c r="G747"/>
  <c r="G746"/>
  <c r="I746" s="1"/>
  <c r="J743"/>
  <c r="G743"/>
  <c r="G847" i="17"/>
  <c r="I847" s="1"/>
  <c r="J847" s="1"/>
  <c r="G844"/>
  <c r="I844" s="1"/>
  <c r="J844" s="1"/>
  <c r="G843"/>
  <c r="I843" s="1"/>
  <c r="J843" s="1"/>
  <c r="G842"/>
  <c r="I842" s="1"/>
  <c r="J842" s="1"/>
  <c r="G841"/>
  <c r="I841" s="1"/>
  <c r="J841" s="1"/>
  <c r="G840"/>
  <c r="I840" s="1"/>
  <c r="J840" s="1"/>
  <c r="G839"/>
  <c r="I839" s="1"/>
  <c r="J839" s="1"/>
  <c r="G838"/>
  <c r="I838" s="1"/>
  <c r="J838" s="1"/>
  <c r="G837"/>
  <c r="I837" s="1"/>
  <c r="J837" s="1"/>
  <c r="G836"/>
  <c r="I836" s="1"/>
  <c r="J836" s="1"/>
  <c r="G835"/>
  <c r="I835" s="1"/>
  <c r="J835" s="1"/>
  <c r="G834"/>
  <c r="I834" s="1"/>
  <c r="J834" s="1"/>
  <c r="G833"/>
  <c r="I833" s="1"/>
  <c r="J833" s="1"/>
  <c r="G830"/>
  <c r="I830" s="1"/>
  <c r="J830" s="1"/>
  <c r="G829"/>
  <c r="I829" s="1"/>
  <c r="J829" s="1"/>
  <c r="G828"/>
  <c r="I828" s="1"/>
  <c r="J828" s="1"/>
  <c r="G825"/>
  <c r="I825" s="1"/>
  <c r="J825" s="1"/>
  <c r="G824"/>
  <c r="G736" i="16"/>
  <c r="I736" s="1"/>
  <c r="J736" s="1"/>
  <c r="G735"/>
  <c r="I735" s="1"/>
  <c r="J735" s="1"/>
  <c r="G734"/>
  <c r="I734" s="1"/>
  <c r="J734" s="1"/>
  <c r="G733"/>
  <c r="I733" s="1"/>
  <c r="J733" s="1"/>
  <c r="G732"/>
  <c r="I732" s="1"/>
  <c r="J732" s="1"/>
  <c r="G731"/>
  <c r="G816" i="17"/>
  <c r="I816" s="1"/>
  <c r="J816" s="1"/>
  <c r="G815"/>
  <c r="I815" s="1"/>
  <c r="J815" s="1"/>
  <c r="G814"/>
  <c r="I814" s="1"/>
  <c r="J814" s="1"/>
  <c r="G813"/>
  <c r="I813" s="1"/>
  <c r="J813" s="1"/>
  <c r="G812"/>
  <c r="I812" s="1"/>
  <c r="J812" s="1"/>
  <c r="G811"/>
  <c r="I811" s="1"/>
  <c r="J811" s="1"/>
  <c r="G809"/>
  <c r="I809" s="1"/>
  <c r="J809" s="1"/>
  <c r="G810"/>
  <c r="I810" s="1"/>
  <c r="J810" s="1"/>
  <c r="G808"/>
  <c r="I808" s="1"/>
  <c r="J808" s="1"/>
  <c r="G807"/>
  <c r="I807" s="1"/>
  <c r="J807" s="1"/>
  <c r="G806"/>
  <c r="J784"/>
  <c r="J785"/>
  <c r="J786"/>
  <c r="J788"/>
  <c r="J794"/>
  <c r="I783"/>
  <c r="G800"/>
  <c r="I800" s="1"/>
  <c r="J800" s="1"/>
  <c r="G797"/>
  <c r="I797" s="1"/>
  <c r="J797" s="1"/>
  <c r="G796"/>
  <c r="I796" s="1"/>
  <c r="J796" s="1"/>
  <c r="G795"/>
  <c r="I795" s="1"/>
  <c r="J795" s="1"/>
  <c r="G793"/>
  <c r="I793" s="1"/>
  <c r="J793" s="1"/>
  <c r="G794"/>
  <c r="G792"/>
  <c r="I792" s="1"/>
  <c r="J792" s="1"/>
  <c r="G788"/>
  <c r="G787"/>
  <c r="I787" s="1"/>
  <c r="J787" s="1"/>
  <c r="G786"/>
  <c r="G785"/>
  <c r="G784"/>
  <c r="G783"/>
  <c r="G725" i="16"/>
  <c r="I725" s="1"/>
  <c r="J725" s="1"/>
  <c r="G724"/>
  <c r="I724" s="1"/>
  <c r="J724" s="1"/>
  <c r="G723"/>
  <c r="I723" s="1"/>
  <c r="J723" s="1"/>
  <c r="G722"/>
  <c r="I722" s="1"/>
  <c r="J722" s="1"/>
  <c r="G721"/>
  <c r="I721" s="1"/>
  <c r="J721" s="1"/>
  <c r="G717"/>
  <c r="I717" s="1"/>
  <c r="J717" s="1"/>
  <c r="G716"/>
  <c r="G706"/>
  <c r="G705"/>
  <c r="I705" s="1"/>
  <c r="J705" s="1"/>
  <c r="G702"/>
  <c r="I702" s="1"/>
  <c r="J702" s="1"/>
  <c r="G701"/>
  <c r="I701" s="1"/>
  <c r="J701" s="1"/>
  <c r="G700"/>
  <c r="I700" s="1"/>
  <c r="J700" s="1"/>
  <c r="G699"/>
  <c r="I699" s="1"/>
  <c r="J699" s="1"/>
  <c r="G698"/>
  <c r="I698" s="1"/>
  <c r="J698" s="1"/>
  <c r="G695"/>
  <c r="I695" s="1"/>
  <c r="J695" s="1"/>
  <c r="G694"/>
  <c r="I694" s="1"/>
  <c r="G823" l="1"/>
  <c r="G935" i="17"/>
  <c r="G738" i="16"/>
  <c r="G761"/>
  <c r="G783"/>
  <c r="I706"/>
  <c r="J706" s="1"/>
  <c r="G708"/>
  <c r="I716"/>
  <c r="I726" s="1"/>
  <c r="G726"/>
  <c r="G801" i="17"/>
  <c r="G904"/>
  <c r="I909"/>
  <c r="I761" i="16"/>
  <c r="J746"/>
  <c r="J761" s="1"/>
  <c r="J694"/>
  <c r="I800"/>
  <c r="J788"/>
  <c r="J800" s="1"/>
  <c r="I731"/>
  <c r="I767"/>
  <c r="G800"/>
  <c r="I805"/>
  <c r="J904" i="17"/>
  <c r="I904"/>
  <c r="G818"/>
  <c r="G851"/>
  <c r="I801"/>
  <c r="I884"/>
  <c r="I824"/>
  <c r="G884"/>
  <c r="J857"/>
  <c r="J884" s="1"/>
  <c r="J783"/>
  <c r="J801" s="1"/>
  <c r="I806"/>
  <c r="G776"/>
  <c r="I776" s="1"/>
  <c r="J776" s="1"/>
  <c r="G775"/>
  <c r="I775" s="1"/>
  <c r="J775" s="1"/>
  <c r="G771"/>
  <c r="I771" s="1"/>
  <c r="J771" s="1"/>
  <c r="G770"/>
  <c r="I770" s="1"/>
  <c r="J770" s="1"/>
  <c r="G769"/>
  <c r="I769" s="1"/>
  <c r="J769" s="1"/>
  <c r="G765"/>
  <c r="I765" s="1"/>
  <c r="G764"/>
  <c r="I764" s="1"/>
  <c r="J764" s="1"/>
  <c r="G763"/>
  <c r="I763" s="1"/>
  <c r="J763" s="1"/>
  <c r="G762"/>
  <c r="I762" s="1"/>
  <c r="J762" s="1"/>
  <c r="J761"/>
  <c r="G761"/>
  <c r="J730"/>
  <c r="G753"/>
  <c r="I753" s="1"/>
  <c r="J753" s="1"/>
  <c r="G752"/>
  <c r="I752" s="1"/>
  <c r="J752" s="1"/>
  <c r="G751"/>
  <c r="I751" s="1"/>
  <c r="J751" s="1"/>
  <c r="G746"/>
  <c r="I746" s="1"/>
  <c r="J746" s="1"/>
  <c r="G747"/>
  <c r="I747" s="1"/>
  <c r="J747" s="1"/>
  <c r="G748"/>
  <c r="I748" s="1"/>
  <c r="J748" s="1"/>
  <c r="G749"/>
  <c r="I749" s="1"/>
  <c r="J749" s="1"/>
  <c r="G750"/>
  <c r="I750" s="1"/>
  <c r="J750" s="1"/>
  <c r="G745"/>
  <c r="I745" s="1"/>
  <c r="J745" s="1"/>
  <c r="G742"/>
  <c r="I742" s="1"/>
  <c r="J742" s="1"/>
  <c r="G741"/>
  <c r="I741" s="1"/>
  <c r="J741" s="1"/>
  <c r="G738"/>
  <c r="I738" s="1"/>
  <c r="J738" s="1"/>
  <c r="G735"/>
  <c r="I735" s="1"/>
  <c r="J735" s="1"/>
  <c r="G734"/>
  <c r="I734" s="1"/>
  <c r="J734" s="1"/>
  <c r="G733"/>
  <c r="I733" s="1"/>
  <c r="J733" s="1"/>
  <c r="G732"/>
  <c r="I732" s="1"/>
  <c r="J732" s="1"/>
  <c r="G731"/>
  <c r="I731" s="1"/>
  <c r="J731" s="1"/>
  <c r="G730"/>
  <c r="G727"/>
  <c r="I727" s="1"/>
  <c r="J727" s="1"/>
  <c r="G724"/>
  <c r="I724" s="1"/>
  <c r="J724" s="1"/>
  <c r="G725"/>
  <c r="I725" s="1"/>
  <c r="J725" s="1"/>
  <c r="G726"/>
  <c r="I726" s="1"/>
  <c r="J726" s="1"/>
  <c r="G723"/>
  <c r="I723" s="1"/>
  <c r="J723" s="1"/>
  <c r="J722"/>
  <c r="G722"/>
  <c r="G684" i="16"/>
  <c r="I684" s="1"/>
  <c r="J684" s="1"/>
  <c r="G683"/>
  <c r="I683" s="1"/>
  <c r="J683" s="1"/>
  <c r="G682"/>
  <c r="I682" s="1"/>
  <c r="J682" s="1"/>
  <c r="G681"/>
  <c r="I681" s="1"/>
  <c r="J681" s="1"/>
  <c r="G678"/>
  <c r="I678" s="1"/>
  <c r="J678" s="1"/>
  <c r="G677"/>
  <c r="I677" s="1"/>
  <c r="J677" s="1"/>
  <c r="G673"/>
  <c r="I673" s="1"/>
  <c r="J673" s="1"/>
  <c r="G672"/>
  <c r="I672" s="1"/>
  <c r="J672" s="1"/>
  <c r="G671"/>
  <c r="I671" s="1"/>
  <c r="J671" s="1"/>
  <c r="G668"/>
  <c r="I668" s="1"/>
  <c r="J668" s="1"/>
  <c r="G667"/>
  <c r="I667" s="1"/>
  <c r="G666"/>
  <c r="I666" s="1"/>
  <c r="J666" s="1"/>
  <c r="G665"/>
  <c r="I665" s="1"/>
  <c r="J665" s="1"/>
  <c r="G664"/>
  <c r="I664" s="1"/>
  <c r="J664" s="1"/>
  <c r="J663"/>
  <c r="G663"/>
  <c r="J694" i="17"/>
  <c r="J695"/>
  <c r="J696"/>
  <c r="J697"/>
  <c r="J698"/>
  <c r="J705"/>
  <c r="G714"/>
  <c r="I714" s="1"/>
  <c r="J714" s="1"/>
  <c r="G710"/>
  <c r="I710" s="1"/>
  <c r="J710" s="1"/>
  <c r="G707"/>
  <c r="I707" s="1"/>
  <c r="J707" s="1"/>
  <c r="G706"/>
  <c r="I706" s="1"/>
  <c r="J706" s="1"/>
  <c r="G705"/>
  <c r="G702"/>
  <c r="I702" s="1"/>
  <c r="J702" s="1"/>
  <c r="G701"/>
  <c r="I701" s="1"/>
  <c r="J701" s="1"/>
  <c r="G698"/>
  <c r="G695"/>
  <c r="G696"/>
  <c r="G697"/>
  <c r="G694"/>
  <c r="G693"/>
  <c r="G655" i="16"/>
  <c r="I655" s="1"/>
  <c r="J655" s="1"/>
  <c r="G652"/>
  <c r="I652" s="1"/>
  <c r="J652" s="1"/>
  <c r="G651"/>
  <c r="I651" s="1"/>
  <c r="J651" s="1"/>
  <c r="G648"/>
  <c r="I648" s="1"/>
  <c r="J648" s="1"/>
  <c r="G647"/>
  <c r="I647" s="1"/>
  <c r="J647" s="1"/>
  <c r="G646"/>
  <c r="I646" s="1"/>
  <c r="J646" s="1"/>
  <c r="G645"/>
  <c r="I645" s="1"/>
  <c r="J645" s="1"/>
  <c r="G644"/>
  <c r="I644" s="1"/>
  <c r="J644" s="1"/>
  <c r="G640"/>
  <c r="I640" s="1"/>
  <c r="J640" s="1"/>
  <c r="G641"/>
  <c r="I641" s="1"/>
  <c r="J641" s="1"/>
  <c r="G642"/>
  <c r="I642" s="1"/>
  <c r="J642" s="1"/>
  <c r="G643"/>
  <c r="I643" s="1"/>
  <c r="J643" s="1"/>
  <c r="G639"/>
  <c r="I639" s="1"/>
  <c r="J639" s="1"/>
  <c r="G638"/>
  <c r="G680" i="17"/>
  <c r="I680" s="1"/>
  <c r="J680" s="1"/>
  <c r="G674"/>
  <c r="I674" s="1"/>
  <c r="J674" s="1"/>
  <c r="G670"/>
  <c r="I670" s="1"/>
  <c r="J670" s="1"/>
  <c r="G684"/>
  <c r="I684" s="1"/>
  <c r="J684" s="1"/>
  <c r="G682"/>
  <c r="I682" s="1"/>
  <c r="J682" s="1"/>
  <c r="G675"/>
  <c r="I675" s="1"/>
  <c r="J675" s="1"/>
  <c r="G676"/>
  <c r="I676" s="1"/>
  <c r="J676" s="1"/>
  <c r="G679"/>
  <c r="I679" s="1"/>
  <c r="J679" s="1"/>
  <c r="G681"/>
  <c r="I681" s="1"/>
  <c r="J681" s="1"/>
  <c r="G673"/>
  <c r="I673" s="1"/>
  <c r="J673" s="1"/>
  <c r="G669"/>
  <c r="I669" s="1"/>
  <c r="G668"/>
  <c r="I668" s="1"/>
  <c r="J668" s="1"/>
  <c r="G667"/>
  <c r="I667" s="1"/>
  <c r="J667" s="1"/>
  <c r="G664"/>
  <c r="G626" i="16"/>
  <c r="I626" s="1"/>
  <c r="J626" s="1"/>
  <c r="G630"/>
  <c r="I630" s="1"/>
  <c r="J630" s="1"/>
  <c r="G629"/>
  <c r="I629" s="1"/>
  <c r="J629" s="1"/>
  <c r="G628"/>
  <c r="I628" s="1"/>
  <c r="J628" s="1"/>
  <c r="G624"/>
  <c r="I624" s="1"/>
  <c r="J624" s="1"/>
  <c r="G625"/>
  <c r="I625" s="1"/>
  <c r="J625" s="1"/>
  <c r="G627"/>
  <c r="I627" s="1"/>
  <c r="J627" s="1"/>
  <c r="G623"/>
  <c r="I623" s="1"/>
  <c r="J623" s="1"/>
  <c r="G620"/>
  <c r="I620" s="1"/>
  <c r="J620" s="1"/>
  <c r="G619"/>
  <c r="I619" s="1"/>
  <c r="J619" s="1"/>
  <c r="G618"/>
  <c r="I618" s="1"/>
  <c r="J618" s="1"/>
  <c r="G615"/>
  <c r="G657" i="17"/>
  <c r="I657" s="1"/>
  <c r="J657" s="1"/>
  <c r="G656"/>
  <c r="I656" s="1"/>
  <c r="J656" s="1"/>
  <c r="G653"/>
  <c r="I653" s="1"/>
  <c r="J653" s="1"/>
  <c r="G649"/>
  <c r="I649" s="1"/>
  <c r="J649" s="1"/>
  <c r="G650"/>
  <c r="I650" s="1"/>
  <c r="J650" s="1"/>
  <c r="G651"/>
  <c r="I651" s="1"/>
  <c r="J651" s="1"/>
  <c r="G652"/>
  <c r="I652" s="1"/>
  <c r="J652" s="1"/>
  <c r="G648"/>
  <c r="I648" s="1"/>
  <c r="J648" s="1"/>
  <c r="G647"/>
  <c r="G608" i="16"/>
  <c r="I608" s="1"/>
  <c r="J608" s="1"/>
  <c r="G607"/>
  <c r="I607" s="1"/>
  <c r="J607" s="1"/>
  <c r="G604"/>
  <c r="I604" s="1"/>
  <c r="J604" s="1"/>
  <c r="G601"/>
  <c r="I601" s="1"/>
  <c r="J601" s="1"/>
  <c r="G600"/>
  <c r="I600" s="1"/>
  <c r="J600" s="1"/>
  <c r="G599"/>
  <c r="I599" s="1"/>
  <c r="J599" s="1"/>
  <c r="G598"/>
  <c r="J629" i="17"/>
  <c r="G639"/>
  <c r="I639" s="1"/>
  <c r="J639" s="1"/>
  <c r="G638"/>
  <c r="I638" s="1"/>
  <c r="J638" s="1"/>
  <c r="G637"/>
  <c r="I637" s="1"/>
  <c r="J637" s="1"/>
  <c r="G636"/>
  <c r="I636" s="1"/>
  <c r="J636" s="1"/>
  <c r="G632"/>
  <c r="I632" s="1"/>
  <c r="J632" s="1"/>
  <c r="G633"/>
  <c r="I633" s="1"/>
  <c r="J633" s="1"/>
  <c r="G631"/>
  <c r="I631" s="1"/>
  <c r="J631" s="1"/>
  <c r="G629"/>
  <c r="G630"/>
  <c r="I630" s="1"/>
  <c r="J630" s="1"/>
  <c r="G625"/>
  <c r="I625" s="1"/>
  <c r="J625" s="1"/>
  <c r="G626"/>
  <c r="I626" s="1"/>
  <c r="J626" s="1"/>
  <c r="G624"/>
  <c r="I624" s="1"/>
  <c r="J624" s="1"/>
  <c r="G621"/>
  <c r="I621" s="1"/>
  <c r="J621" s="1"/>
  <c r="G620"/>
  <c r="I620" s="1"/>
  <c r="J620" s="1"/>
  <c r="G617"/>
  <c r="K122" i="15"/>
  <c r="H128"/>
  <c r="J128" s="1"/>
  <c r="K128" s="1"/>
  <c r="H127"/>
  <c r="J127" s="1"/>
  <c r="K127" s="1"/>
  <c r="H126"/>
  <c r="J126" s="1"/>
  <c r="K126" s="1"/>
  <c r="H123"/>
  <c r="J123" s="1"/>
  <c r="K123" s="1"/>
  <c r="H122"/>
  <c r="H133"/>
  <c r="J133" s="1"/>
  <c r="K133" s="1"/>
  <c r="H132"/>
  <c r="J132" s="1"/>
  <c r="K132" s="1"/>
  <c r="H131"/>
  <c r="J131" s="1"/>
  <c r="K131" s="1"/>
  <c r="G591" i="16"/>
  <c r="I591" s="1"/>
  <c r="J591" s="1"/>
  <c r="G590"/>
  <c r="I590" s="1"/>
  <c r="J590" s="1"/>
  <c r="G589"/>
  <c r="I589" s="1"/>
  <c r="J589" s="1"/>
  <c r="G585"/>
  <c r="I585" s="1"/>
  <c r="J585" s="1"/>
  <c r="G584"/>
  <c r="I584" s="1"/>
  <c r="J584" s="1"/>
  <c r="G583"/>
  <c r="I583" s="1"/>
  <c r="J583" s="1"/>
  <c r="G582"/>
  <c r="I582" s="1"/>
  <c r="J582" s="1"/>
  <c r="G581"/>
  <c r="I581" s="1"/>
  <c r="J581" s="1"/>
  <c r="G580"/>
  <c r="I580" s="1"/>
  <c r="J580" s="1"/>
  <c r="G579"/>
  <c r="I579" s="1"/>
  <c r="J579" s="1"/>
  <c r="G578"/>
  <c r="I578" s="1"/>
  <c r="J577"/>
  <c r="G577"/>
  <c r="H147" i="14"/>
  <c r="J147" s="1"/>
  <c r="K147" s="1"/>
  <c r="J708" i="16" l="1"/>
  <c r="G686"/>
  <c r="J716"/>
  <c r="J726" s="1"/>
  <c r="I708"/>
  <c r="I598"/>
  <c r="I609" s="1"/>
  <c r="G609"/>
  <c r="I615"/>
  <c r="I632" s="1"/>
  <c r="G632"/>
  <c r="I638"/>
  <c r="I657" s="1"/>
  <c r="G657"/>
  <c r="G592"/>
  <c r="I647" i="17"/>
  <c r="I658" s="1"/>
  <c r="G658"/>
  <c r="I664"/>
  <c r="J664" s="1"/>
  <c r="G687"/>
  <c r="I693"/>
  <c r="I716" s="1"/>
  <c r="G716"/>
  <c r="G755"/>
  <c r="G777"/>
  <c r="I617"/>
  <c r="I641" s="1"/>
  <c r="G641"/>
  <c r="I935"/>
  <c r="J909"/>
  <c r="J935" s="1"/>
  <c r="J578" i="16"/>
  <c r="J592" s="1"/>
  <c r="I592"/>
  <c r="I823"/>
  <c r="J805"/>
  <c r="J823" s="1"/>
  <c r="I783"/>
  <c r="J767"/>
  <c r="J783" s="1"/>
  <c r="J731"/>
  <c r="J738" s="1"/>
  <c r="I738"/>
  <c r="J755" i="17"/>
  <c r="I818"/>
  <c r="J806"/>
  <c r="J818" s="1"/>
  <c r="I851"/>
  <c r="J824"/>
  <c r="J851" s="1"/>
  <c r="I755"/>
  <c r="I777"/>
  <c r="J765"/>
  <c r="J777" s="1"/>
  <c r="I686" i="16"/>
  <c r="J667"/>
  <c r="J686" s="1"/>
  <c r="J669" i="17"/>
  <c r="J687" s="1"/>
  <c r="J598" i="16" l="1"/>
  <c r="J609" s="1"/>
  <c r="J615"/>
  <c r="J632" s="1"/>
  <c r="J638"/>
  <c r="J657" s="1"/>
  <c r="J693" i="17"/>
  <c r="J716" s="1"/>
  <c r="J617"/>
  <c r="J641" s="1"/>
  <c r="J647"/>
  <c r="J658" s="1"/>
  <c r="I687"/>
  <c r="G606"/>
  <c r="I606" s="1"/>
  <c r="J606" s="1"/>
  <c r="G605"/>
  <c r="I605" s="1"/>
  <c r="J605" s="1"/>
  <c r="G604"/>
  <c r="I604" s="1"/>
  <c r="J604" s="1"/>
  <c r="G603"/>
  <c r="I603" s="1"/>
  <c r="J603" s="1"/>
  <c r="G600"/>
  <c r="I600" s="1"/>
  <c r="J600" s="1"/>
  <c r="G597"/>
  <c r="I597" s="1"/>
  <c r="J597" s="1"/>
  <c r="G596"/>
  <c r="I596" s="1"/>
  <c r="J593"/>
  <c r="G593"/>
  <c r="G569" i="16"/>
  <c r="I569" s="1"/>
  <c r="J569" s="1"/>
  <c r="G565"/>
  <c r="I565" s="1"/>
  <c r="J565" s="1"/>
  <c r="G566"/>
  <c r="I566" s="1"/>
  <c r="J566" s="1"/>
  <c r="G564"/>
  <c r="I564" s="1"/>
  <c r="J564" s="1"/>
  <c r="G561"/>
  <c r="I561" s="1"/>
  <c r="J561" s="1"/>
  <c r="G560"/>
  <c r="I560" s="1"/>
  <c r="J560" s="1"/>
  <c r="G559"/>
  <c r="I559" s="1"/>
  <c r="J559" s="1"/>
  <c r="G556"/>
  <c r="G586" i="17"/>
  <c r="I586" s="1"/>
  <c r="J586" s="1"/>
  <c r="G585"/>
  <c r="I585" s="1"/>
  <c r="J585" s="1"/>
  <c r="G584"/>
  <c r="I584" s="1"/>
  <c r="J584" s="1"/>
  <c r="G581"/>
  <c r="I581" s="1"/>
  <c r="J581" s="1"/>
  <c r="G580"/>
  <c r="I580" s="1"/>
  <c r="J580" s="1"/>
  <c r="G579"/>
  <c r="I579" s="1"/>
  <c r="J579" s="1"/>
  <c r="G578"/>
  <c r="G549" i="16"/>
  <c r="I549" s="1"/>
  <c r="J549" s="1"/>
  <c r="G548"/>
  <c r="I548" s="1"/>
  <c r="J548" s="1"/>
  <c r="G545"/>
  <c r="I545" s="1"/>
  <c r="J545" s="1"/>
  <c r="G544"/>
  <c r="I544" s="1"/>
  <c r="J544" s="1"/>
  <c r="G541"/>
  <c r="I541" s="1"/>
  <c r="J541" s="1"/>
  <c r="G540"/>
  <c r="I540" s="1"/>
  <c r="J540" s="1"/>
  <c r="G539"/>
  <c r="I539" s="1"/>
  <c r="J539" s="1"/>
  <c r="G538"/>
  <c r="G611" i="17" l="1"/>
  <c r="I538" i="16"/>
  <c r="I550" s="1"/>
  <c r="G550"/>
  <c r="I556"/>
  <c r="J556" s="1"/>
  <c r="J571" s="1"/>
  <c r="G571"/>
  <c r="I578" i="17"/>
  <c r="J578" s="1"/>
  <c r="J587" s="1"/>
  <c r="G587"/>
  <c r="I611"/>
  <c r="J596"/>
  <c r="J611" s="1"/>
  <c r="J118" i="15"/>
  <c r="J193" s="1"/>
  <c r="H118"/>
  <c r="H193" s="1"/>
  <c r="H140" i="14"/>
  <c r="K118" i="15" l="1"/>
  <c r="K193" s="1"/>
  <c r="I571" i="16"/>
  <c r="J538"/>
  <c r="J550" s="1"/>
  <c r="I587" i="17"/>
  <c r="J140" i="14"/>
  <c r="H192"/>
  <c r="G528" i="16"/>
  <c r="I528" s="1"/>
  <c r="J528" s="1"/>
  <c r="G527"/>
  <c r="I527" s="1"/>
  <c r="J527" s="1"/>
  <c r="G524"/>
  <c r="I524" s="1"/>
  <c r="J524" s="1"/>
  <c r="G521"/>
  <c r="I521" s="1"/>
  <c r="J521" s="1"/>
  <c r="G520"/>
  <c r="I520" s="1"/>
  <c r="J520" s="1"/>
  <c r="G517"/>
  <c r="G570" i="17"/>
  <c r="I570" s="1"/>
  <c r="J570" s="1"/>
  <c r="G569"/>
  <c r="I569" s="1"/>
  <c r="J569" s="1"/>
  <c r="G567"/>
  <c r="I567" s="1"/>
  <c r="J567" s="1"/>
  <c r="G564"/>
  <c r="I564" s="1"/>
  <c r="J564" s="1"/>
  <c r="G563"/>
  <c r="I563" s="1"/>
  <c r="J563" s="1"/>
  <c r="G562"/>
  <c r="I562" s="1"/>
  <c r="J562" s="1"/>
  <c r="G561"/>
  <c r="I561" s="1"/>
  <c r="J561" s="1"/>
  <c r="G559"/>
  <c r="H109" i="15"/>
  <c r="J109" s="1"/>
  <c r="K109" s="1"/>
  <c r="H108"/>
  <c r="J108" s="1"/>
  <c r="K108" s="1"/>
  <c r="H131" i="14"/>
  <c r="J131" s="1"/>
  <c r="K131" s="1"/>
  <c r="I517" i="16" l="1"/>
  <c r="I532" s="1"/>
  <c r="G532"/>
  <c r="G915" s="1"/>
  <c r="I559" i="17"/>
  <c r="I572" s="1"/>
  <c r="G572"/>
  <c r="G1045" s="1"/>
  <c r="K140" i="14"/>
  <c r="K192" s="1"/>
  <c r="J192"/>
  <c r="J517" i="16"/>
  <c r="J532" s="1"/>
  <c r="J915" s="1"/>
  <c r="J559" i="17"/>
  <c r="J572" s="1"/>
  <c r="J1045" s="1"/>
  <c r="G551"/>
  <c r="I551" s="1"/>
  <c r="J551" s="1"/>
  <c r="G550"/>
  <c r="I550" s="1"/>
  <c r="J550" s="1"/>
  <c r="G549"/>
  <c r="I549" s="1"/>
  <c r="J549" s="1"/>
  <c r="G546"/>
  <c r="I546" s="1"/>
  <c r="J546" s="1"/>
  <c r="G545"/>
  <c r="I545" s="1"/>
  <c r="J545" s="1"/>
  <c r="G544"/>
  <c r="I544" s="1"/>
  <c r="J544" s="1"/>
  <c r="G543"/>
  <c r="I543" s="1"/>
  <c r="G507" i="16"/>
  <c r="I507" s="1"/>
  <c r="J507" s="1"/>
  <c r="G506"/>
  <c r="I506" s="1"/>
  <c r="J506" s="1"/>
  <c r="G502"/>
  <c r="I502" s="1"/>
  <c r="J502" s="1"/>
  <c r="G501"/>
  <c r="I501" s="1"/>
  <c r="J501" s="1"/>
  <c r="G498"/>
  <c r="I498" s="1"/>
  <c r="J498" s="1"/>
  <c r="G497"/>
  <c r="I497" s="1"/>
  <c r="J497" s="1"/>
  <c r="G496"/>
  <c r="I496" s="1"/>
  <c r="H127" i="14"/>
  <c r="J128" s="1"/>
  <c r="K128" s="1"/>
  <c r="H105" i="15"/>
  <c r="J105" s="1"/>
  <c r="K105" s="1"/>
  <c r="H103"/>
  <c r="J103" s="1"/>
  <c r="K103" s="1"/>
  <c r="G493" i="16"/>
  <c r="I493" s="1"/>
  <c r="J493" s="1"/>
  <c r="G492"/>
  <c r="I492" s="1"/>
  <c r="J492" s="1"/>
  <c r="G489"/>
  <c r="I489" s="1"/>
  <c r="J489" s="1"/>
  <c r="G486"/>
  <c r="I486" s="1"/>
  <c r="J486" s="1"/>
  <c r="G483"/>
  <c r="I483" s="1"/>
  <c r="J483" s="1"/>
  <c r="G482"/>
  <c r="I482" s="1"/>
  <c r="J482" s="1"/>
  <c r="G481"/>
  <c r="I481" s="1"/>
  <c r="J481" s="1"/>
  <c r="G480"/>
  <c r="I480" s="1"/>
  <c r="J480" s="1"/>
  <c r="G479"/>
  <c r="I479" s="1"/>
  <c r="J479" s="1"/>
  <c r="G473"/>
  <c r="I473" s="1"/>
  <c r="G537" i="17"/>
  <c r="I537" s="1"/>
  <c r="J537" s="1"/>
  <c r="G536"/>
  <c r="I536" s="1"/>
  <c r="J536" s="1"/>
  <c r="G533"/>
  <c r="I533" s="1"/>
  <c r="J533" s="1"/>
  <c r="G532"/>
  <c r="I532" s="1"/>
  <c r="J532" s="1"/>
  <c r="G531"/>
  <c r="I531" s="1"/>
  <c r="J531" s="1"/>
  <c r="G530"/>
  <c r="I530" s="1"/>
  <c r="J530" s="1"/>
  <c r="G527"/>
  <c r="I527" s="1"/>
  <c r="J527" s="1"/>
  <c r="G526"/>
  <c r="I526" s="1"/>
  <c r="J526" s="1"/>
  <c r="G525"/>
  <c r="I525" s="1"/>
  <c r="J525" s="1"/>
  <c r="G524"/>
  <c r="I524" s="1"/>
  <c r="J524" s="1"/>
  <c r="G523"/>
  <c r="I523" s="1"/>
  <c r="J523" s="1"/>
  <c r="G522"/>
  <c r="I522" s="1"/>
  <c r="J522" s="1"/>
  <c r="G519"/>
  <c r="I519" s="1"/>
  <c r="G516"/>
  <c r="I516" s="1"/>
  <c r="G492"/>
  <c r="I492" s="1"/>
  <c r="J492" s="1"/>
  <c r="H100" i="15"/>
  <c r="J100" s="1"/>
  <c r="K100" s="1"/>
  <c r="H99"/>
  <c r="J99" s="1"/>
  <c r="K99" s="1"/>
  <c r="H125" i="14"/>
  <c r="J125" s="1"/>
  <c r="K125" s="1"/>
  <c r="H123"/>
  <c r="J123" s="1"/>
  <c r="K123" s="1"/>
  <c r="G505" i="17"/>
  <c r="I505" s="1"/>
  <c r="J505" s="1"/>
  <c r="G504"/>
  <c r="I504" s="1"/>
  <c r="J504" s="1"/>
  <c r="G503"/>
  <c r="I503" s="1"/>
  <c r="J503" s="1"/>
  <c r="G500"/>
  <c r="I500" s="1"/>
  <c r="J500" s="1"/>
  <c r="G499"/>
  <c r="I499" s="1"/>
  <c r="J499" s="1"/>
  <c r="G496"/>
  <c r="I496" s="1"/>
  <c r="J496" s="1"/>
  <c r="G495"/>
  <c r="I495" s="1"/>
  <c r="J495" s="1"/>
  <c r="G489"/>
  <c r="I489" s="1"/>
  <c r="J489" s="1"/>
  <c r="G488"/>
  <c r="I488" s="1"/>
  <c r="G463" i="16"/>
  <c r="I463" s="1"/>
  <c r="J463" s="1"/>
  <c r="G462"/>
  <c r="I462" s="1"/>
  <c r="J462" s="1"/>
  <c r="G461"/>
  <c r="I461" s="1"/>
  <c r="J461" s="1"/>
  <c r="G459"/>
  <c r="I459" s="1"/>
  <c r="J459" s="1"/>
  <c r="G456"/>
  <c r="I456" s="1"/>
  <c r="J456" s="1"/>
  <c r="G455"/>
  <c r="I455" s="1"/>
  <c r="H96" i="15"/>
  <c r="J96" s="1"/>
  <c r="K96" s="1"/>
  <c r="H95"/>
  <c r="J95" s="1"/>
  <c r="K95" s="1"/>
  <c r="H121" i="14"/>
  <c r="J121" s="1"/>
  <c r="K121" s="1"/>
  <c r="G480" i="17"/>
  <c r="I480" s="1"/>
  <c r="J480" s="1"/>
  <c r="G478"/>
  <c r="I478" s="1"/>
  <c r="J478" s="1"/>
  <c r="G477"/>
  <c r="I477" s="1"/>
  <c r="J477" s="1"/>
  <c r="G476"/>
  <c r="I476" s="1"/>
  <c r="J476" s="1"/>
  <c r="G474"/>
  <c r="I474" s="1"/>
  <c r="J474" s="1"/>
  <c r="G473"/>
  <c r="I473" s="1"/>
  <c r="J473" s="1"/>
  <c r="G471"/>
  <c r="I471" s="1"/>
  <c r="J471" s="1"/>
  <c r="G470"/>
  <c r="I470" s="1"/>
  <c r="J470" s="1"/>
  <c r="G469"/>
  <c r="I469" s="1"/>
  <c r="J469" s="1"/>
  <c r="G468"/>
  <c r="I468" s="1"/>
  <c r="J446" i="16"/>
  <c r="G446"/>
  <c r="I453"/>
  <c r="J440"/>
  <c r="J441"/>
  <c r="J444"/>
  <c r="J445"/>
  <c r="J439"/>
  <c r="G445"/>
  <c r="G444"/>
  <c r="G441"/>
  <c r="G440"/>
  <c r="G439"/>
  <c r="H92" i="15"/>
  <c r="J92" s="1"/>
  <c r="K92" s="1"/>
  <c r="H91"/>
  <c r="J91" s="1"/>
  <c r="K91" s="1"/>
  <c r="H87"/>
  <c r="J87" s="1"/>
  <c r="K87" s="1"/>
  <c r="J118" i="14"/>
  <c r="K118" s="1"/>
  <c r="H118"/>
  <c r="J117"/>
  <c r="K117" s="1"/>
  <c r="H117"/>
  <c r="H113"/>
  <c r="J113" s="1"/>
  <c r="K113" s="1"/>
  <c r="I461" i="17"/>
  <c r="J461" s="1"/>
  <c r="G459"/>
  <c r="I459" s="1"/>
  <c r="J459" s="1"/>
  <c r="G457"/>
  <c r="I457" s="1"/>
  <c r="J457" s="1"/>
  <c r="G458"/>
  <c r="I458" s="1"/>
  <c r="J458" s="1"/>
  <c r="G456"/>
  <c r="I456" s="1"/>
  <c r="J456" s="1"/>
  <c r="G455"/>
  <c r="I455" s="1"/>
  <c r="J455" s="1"/>
  <c r="J452"/>
  <c r="G452"/>
  <c r="G436" i="16"/>
  <c r="I436" s="1"/>
  <c r="J436" s="1"/>
  <c r="G435"/>
  <c r="I435" s="1"/>
  <c r="J435" s="1"/>
  <c r="G434"/>
  <c r="I434" s="1"/>
  <c r="J434" s="1"/>
  <c r="G433"/>
  <c r="I433" s="1"/>
  <c r="G444" i="17"/>
  <c r="I444" s="1"/>
  <c r="J444" s="1"/>
  <c r="G443"/>
  <c r="I443" s="1"/>
  <c r="G442"/>
  <c r="I442" s="1"/>
  <c r="J442" s="1"/>
  <c r="G441"/>
  <c r="I441" s="1"/>
  <c r="J441" s="1"/>
  <c r="G440"/>
  <c r="I440" s="1"/>
  <c r="J440" s="1"/>
  <c r="G439"/>
  <c r="I439" s="1"/>
  <c r="J439" s="1"/>
  <c r="G438"/>
  <c r="I438" s="1"/>
  <c r="J438" s="1"/>
  <c r="G437"/>
  <c r="I437" s="1"/>
  <c r="J437" s="1"/>
  <c r="G434"/>
  <c r="I434" s="1"/>
  <c r="J434" s="1"/>
  <c r="G433"/>
  <c r="I433" s="1"/>
  <c r="J433" s="1"/>
  <c r="G426"/>
  <c r="I426" s="1"/>
  <c r="J426" s="1"/>
  <c r="G425"/>
  <c r="I425" s="1"/>
  <c r="J425" s="1"/>
  <c r="G427"/>
  <c r="I427" s="1"/>
  <c r="J427" s="1"/>
  <c r="G422"/>
  <c r="I422" s="1"/>
  <c r="J422" s="1"/>
  <c r="G430" i="16"/>
  <c r="I430" s="1"/>
  <c r="J430" s="1"/>
  <c r="G429"/>
  <c r="I429" s="1"/>
  <c r="J429" s="1"/>
  <c r="G427"/>
  <c r="I427" s="1"/>
  <c r="J427" s="1"/>
  <c r="G426"/>
  <c r="I426" s="1"/>
  <c r="J426" s="1"/>
  <c r="G423"/>
  <c r="I423" s="1"/>
  <c r="G420"/>
  <c r="I420" s="1"/>
  <c r="J420" s="1"/>
  <c r="G419"/>
  <c r="I419" s="1"/>
  <c r="J419" s="1"/>
  <c r="G418"/>
  <c r="I418" s="1"/>
  <c r="J516" i="17" l="1"/>
  <c r="J538" s="1"/>
  <c r="I538"/>
  <c r="I552"/>
  <c r="J543"/>
  <c r="J552" s="1"/>
  <c r="I431" i="16"/>
  <c r="J423"/>
  <c r="J431" s="1"/>
  <c r="I494"/>
  <c r="J473"/>
  <c r="J494" s="1"/>
  <c r="J418"/>
  <c r="J421" s="1"/>
  <c r="I421"/>
  <c r="I508"/>
  <c r="J496"/>
  <c r="J508" s="1"/>
  <c r="I437"/>
  <c r="J433"/>
  <c r="J437" s="1"/>
  <c r="J455"/>
  <c r="J471" s="1"/>
  <c r="I471"/>
  <c r="I509" i="17"/>
  <c r="J488"/>
  <c r="J509" s="1"/>
  <c r="I482"/>
  <c r="J468"/>
  <c r="J482" s="1"/>
  <c r="J462"/>
  <c r="I462"/>
  <c r="J453" i="16"/>
  <c r="I428" i="17"/>
  <c r="J428"/>
  <c r="I446"/>
  <c r="J443"/>
  <c r="J446" s="1"/>
  <c r="H84" i="15" l="1"/>
  <c r="J84" s="1"/>
  <c r="K84" s="1"/>
  <c r="H110" i="14"/>
  <c r="J110" s="1"/>
  <c r="K110" s="1"/>
  <c r="J415" i="17" l="1"/>
  <c r="G415"/>
  <c r="G414"/>
  <c r="I414" s="1"/>
  <c r="J414" s="1"/>
  <c r="G410"/>
  <c r="I410" s="1"/>
  <c r="J410" s="1"/>
  <c r="G409"/>
  <c r="I409" s="1"/>
  <c r="J409" s="1"/>
  <c r="G406"/>
  <c r="I406" s="1"/>
  <c r="J406" s="1"/>
  <c r="I403"/>
  <c r="I416" i="16"/>
  <c r="J414"/>
  <c r="J412"/>
  <c r="J411"/>
  <c r="G414"/>
  <c r="G412"/>
  <c r="G411"/>
  <c r="H81" i="15"/>
  <c r="J81" s="1"/>
  <c r="J110" s="1"/>
  <c r="J108" i="14"/>
  <c r="J132" s="1"/>
  <c r="G395" i="17"/>
  <c r="I395" s="1"/>
  <c r="J395" s="1"/>
  <c r="G392"/>
  <c r="I392" s="1"/>
  <c r="J392" s="1"/>
  <c r="G391"/>
  <c r="I391" s="1"/>
  <c r="J391" s="1"/>
  <c r="G389"/>
  <c r="I389" s="1"/>
  <c r="J389" s="1"/>
  <c r="G388"/>
  <c r="I388" s="1"/>
  <c r="K81" i="15" l="1"/>
  <c r="K110" s="1"/>
  <c r="K108" i="14"/>
  <c r="K132" s="1"/>
  <c r="J416" i="16"/>
  <c r="J388" i="17"/>
  <c r="J397" s="1"/>
  <c r="I397"/>
  <c r="I416"/>
  <c r="J403"/>
  <c r="J416" s="1"/>
  <c r="G407" i="16"/>
  <c r="I407" s="1"/>
  <c r="J407" s="1"/>
  <c r="G405"/>
  <c r="I405" s="1"/>
  <c r="J405" s="1"/>
  <c r="G404"/>
  <c r="I404" s="1"/>
  <c r="J404" s="1"/>
  <c r="G401"/>
  <c r="I401" s="1"/>
  <c r="I8" i="17"/>
  <c r="J6"/>
  <c r="G7"/>
  <c r="J7"/>
  <c r="H74" i="15"/>
  <c r="J74" s="1"/>
  <c r="K74" s="1"/>
  <c r="H72"/>
  <c r="J72" s="1"/>
  <c r="K72" s="1"/>
  <c r="H69"/>
  <c r="J70" s="1"/>
  <c r="K70" s="1"/>
  <c r="H67"/>
  <c r="J67" s="1"/>
  <c r="K67" s="1"/>
  <c r="J63"/>
  <c r="H63"/>
  <c r="H54"/>
  <c r="J54" s="1"/>
  <c r="K54" s="1"/>
  <c r="H52"/>
  <c r="J52" s="1"/>
  <c r="K52" s="1"/>
  <c r="H49"/>
  <c r="J49" s="1"/>
  <c r="K49" s="1"/>
  <c r="H47"/>
  <c r="J47" s="1"/>
  <c r="K47" s="1"/>
  <c r="H45"/>
  <c r="J45" s="1"/>
  <c r="K45" s="1"/>
  <c r="H42"/>
  <c r="J42" s="1"/>
  <c r="K42" s="1"/>
  <c r="H38"/>
  <c r="J38" s="1"/>
  <c r="J29"/>
  <c r="K29" s="1"/>
  <c r="H29"/>
  <c r="H25"/>
  <c r="J25" s="1"/>
  <c r="K25" s="1"/>
  <c r="H23"/>
  <c r="J23" s="1"/>
  <c r="K23" s="1"/>
  <c r="J20"/>
  <c r="K20" s="1"/>
  <c r="H20"/>
  <c r="H18"/>
  <c r="J18" s="1"/>
  <c r="K18" s="1"/>
  <c r="H15"/>
  <c r="J15" s="1"/>
  <c r="K15" s="1"/>
  <c r="H12"/>
  <c r="J12" s="1"/>
  <c r="K12" s="1"/>
  <c r="H9"/>
  <c r="J9" s="1"/>
  <c r="K9" s="1"/>
  <c r="H6"/>
  <c r="J6" s="1"/>
  <c r="J101" i="14"/>
  <c r="K105"/>
  <c r="K101"/>
  <c r="H89"/>
  <c r="H88"/>
  <c r="H87"/>
  <c r="H86"/>
  <c r="H83"/>
  <c r="H82"/>
  <c r="H71"/>
  <c r="H70"/>
  <c r="H67"/>
  <c r="H66"/>
  <c r="H61"/>
  <c r="J64" s="1"/>
  <c r="K64" s="1"/>
  <c r="H56"/>
  <c r="H55"/>
  <c r="H54"/>
  <c r="H53"/>
  <c r="H52"/>
  <c r="H51"/>
  <c r="H39"/>
  <c r="H38"/>
  <c r="H35"/>
  <c r="H34"/>
  <c r="J35" s="1"/>
  <c r="K35" s="1"/>
  <c r="H31"/>
  <c r="H30"/>
  <c r="H29"/>
  <c r="H28"/>
  <c r="J31" s="1"/>
  <c r="K31" s="1"/>
  <c r="H23"/>
  <c r="H22"/>
  <c r="J25" s="1"/>
  <c r="K25" s="1"/>
  <c r="H19"/>
  <c r="H18"/>
  <c r="J21" s="1"/>
  <c r="K21" s="1"/>
  <c r="H15"/>
  <c r="H14"/>
  <c r="H13"/>
  <c r="H12"/>
  <c r="J17" s="1"/>
  <c r="G371" i="17"/>
  <c r="I371" s="1"/>
  <c r="J371" s="1"/>
  <c r="G368"/>
  <c r="I368" s="1"/>
  <c r="G380"/>
  <c r="I380" s="1"/>
  <c r="J380" s="1"/>
  <c r="G377"/>
  <c r="I377" s="1"/>
  <c r="J377" s="1"/>
  <c r="G374"/>
  <c r="I374" s="1"/>
  <c r="J374" s="1"/>
  <c r="G367"/>
  <c r="I367" s="1"/>
  <c r="J367" s="1"/>
  <c r="G365"/>
  <c r="I365" s="1"/>
  <c r="J365" s="1"/>
  <c r="G364"/>
  <c r="I364" s="1"/>
  <c r="J364" s="1"/>
  <c r="J398" i="16"/>
  <c r="J392"/>
  <c r="G398"/>
  <c r="G395"/>
  <c r="I395" s="1"/>
  <c r="G394"/>
  <c r="I394" s="1"/>
  <c r="J394" s="1"/>
  <c r="G392"/>
  <c r="G389"/>
  <c r="I389" s="1"/>
  <c r="J389" s="1"/>
  <c r="J385"/>
  <c r="G385"/>
  <c r="G386"/>
  <c r="I386" s="1"/>
  <c r="J386" s="1"/>
  <c r="G384"/>
  <c r="I384" s="1"/>
  <c r="J384" s="1"/>
  <c r="G381"/>
  <c r="I381" s="1"/>
  <c r="J381" s="1"/>
  <c r="G380"/>
  <c r="I380" s="1"/>
  <c r="I358" i="17"/>
  <c r="J357"/>
  <c r="G357"/>
  <c r="J355"/>
  <c r="J353"/>
  <c r="G353"/>
  <c r="J350"/>
  <c r="G350"/>
  <c r="G342"/>
  <c r="I342" s="1"/>
  <c r="J342" s="1"/>
  <c r="G341"/>
  <c r="I341" s="1"/>
  <c r="J341" s="1"/>
  <c r="G338"/>
  <c r="I338" s="1"/>
  <c r="J338" s="1"/>
  <c r="G337"/>
  <c r="I337" s="1"/>
  <c r="J337" s="1"/>
  <c r="G335"/>
  <c r="I335" s="1"/>
  <c r="J335" s="1"/>
  <c r="G332"/>
  <c r="I332" s="1"/>
  <c r="J361" i="16"/>
  <c r="G366"/>
  <c r="I366" s="1"/>
  <c r="J366" s="1"/>
  <c r="G365"/>
  <c r="I365" s="1"/>
  <c r="J365" s="1"/>
  <c r="G377"/>
  <c r="I377" s="1"/>
  <c r="J377" s="1"/>
  <c r="G376"/>
  <c r="I376" s="1"/>
  <c r="J376" s="1"/>
  <c r="G375"/>
  <c r="I375" s="1"/>
  <c r="J375" s="1"/>
  <c r="G373"/>
  <c r="I373" s="1"/>
  <c r="J373" s="1"/>
  <c r="G370"/>
  <c r="I370" s="1"/>
  <c r="J370" s="1"/>
  <c r="G369"/>
  <c r="I369" s="1"/>
  <c r="J369" s="1"/>
  <c r="G364"/>
  <c r="I364" s="1"/>
  <c r="J364" s="1"/>
  <c r="G361"/>
  <c r="G358"/>
  <c r="I358" s="1"/>
  <c r="J358" s="1"/>
  <c r="G357"/>
  <c r="I357" s="1"/>
  <c r="G354"/>
  <c r="I354" s="1"/>
  <c r="J354" s="1"/>
  <c r="G353"/>
  <c r="I353" s="1"/>
  <c r="J353" s="1"/>
  <c r="G350"/>
  <c r="I350" s="1"/>
  <c r="J350" s="1"/>
  <c r="G347"/>
  <c r="I347" s="1"/>
  <c r="J347" s="1"/>
  <c r="G344"/>
  <c r="I344" s="1"/>
  <c r="J344" s="1"/>
  <c r="G341"/>
  <c r="I341" s="1"/>
  <c r="J313" i="17"/>
  <c r="I311"/>
  <c r="G324"/>
  <c r="I324" s="1"/>
  <c r="J324" s="1"/>
  <c r="G323"/>
  <c r="I323" s="1"/>
  <c r="J323" s="1"/>
  <c r="G320"/>
  <c r="I320" s="1"/>
  <c r="J320" s="1"/>
  <c r="G318"/>
  <c r="I318" s="1"/>
  <c r="J318" s="1"/>
  <c r="G317"/>
  <c r="I317" s="1"/>
  <c r="J317" s="1"/>
  <c r="G316"/>
  <c r="I316" s="1"/>
  <c r="J316" s="1"/>
  <c r="G313"/>
  <c r="G290"/>
  <c r="I290" s="1"/>
  <c r="J290" s="1"/>
  <c r="G302"/>
  <c r="I302" s="1"/>
  <c r="J302" s="1"/>
  <c r="J299"/>
  <c r="G299"/>
  <c r="J296"/>
  <c r="G296"/>
  <c r="J293"/>
  <c r="G293"/>
  <c r="G287"/>
  <c r="I287" s="1"/>
  <c r="G335" i="16"/>
  <c r="I335" s="1"/>
  <c r="J335" s="1"/>
  <c r="G332"/>
  <c r="I332" s="1"/>
  <c r="J332" s="1"/>
  <c r="G329"/>
  <c r="I329" s="1"/>
  <c r="J329" s="1"/>
  <c r="G326"/>
  <c r="I326" s="1"/>
  <c r="J326" s="1"/>
  <c r="G323"/>
  <c r="I323" s="1"/>
  <c r="G319"/>
  <c r="I319" s="1"/>
  <c r="J317"/>
  <c r="G317"/>
  <c r="J316"/>
  <c r="G316"/>
  <c r="J315"/>
  <c r="G315"/>
  <c r="G279" i="17"/>
  <c r="I279" s="1"/>
  <c r="J279" s="1"/>
  <c r="J278"/>
  <c r="G278"/>
  <c r="J275"/>
  <c r="G275"/>
  <c r="G274"/>
  <c r="I274" s="1"/>
  <c r="J271"/>
  <c r="G271"/>
  <c r="J270"/>
  <c r="G270"/>
  <c r="G252"/>
  <c r="I252" s="1"/>
  <c r="J252" s="1"/>
  <c r="G251"/>
  <c r="I251" s="1"/>
  <c r="J251" s="1"/>
  <c r="G261"/>
  <c r="I261" s="1"/>
  <c r="J261" s="1"/>
  <c r="G262"/>
  <c r="I262" s="1"/>
  <c r="J262" s="1"/>
  <c r="G260"/>
  <c r="I260" s="1"/>
  <c r="J260" s="1"/>
  <c r="G259"/>
  <c r="I259" s="1"/>
  <c r="J259" s="1"/>
  <c r="J255"/>
  <c r="I309" i="16"/>
  <c r="J309" s="1"/>
  <c r="G312"/>
  <c r="I312" s="1"/>
  <c r="J312" s="1"/>
  <c r="G311"/>
  <c r="I311" s="1"/>
  <c r="J311" s="1"/>
  <c r="G306"/>
  <c r="I306" s="1"/>
  <c r="J306" s="1"/>
  <c r="J295"/>
  <c r="J297"/>
  <c r="J300"/>
  <c r="J303"/>
  <c r="I283"/>
  <c r="J283" s="1"/>
  <c r="G303"/>
  <c r="G300"/>
  <c r="G297"/>
  <c r="G295"/>
  <c r="G293"/>
  <c r="I293" s="1"/>
  <c r="J293" s="1"/>
  <c r="G290"/>
  <c r="I290" s="1"/>
  <c r="J290" s="1"/>
  <c r="G287"/>
  <c r="I287" s="1"/>
  <c r="J287" s="1"/>
  <c r="G285"/>
  <c r="I285" s="1"/>
  <c r="J285" s="1"/>
  <c r="G284"/>
  <c r="I284" s="1"/>
  <c r="J284" s="1"/>
  <c r="G281"/>
  <c r="G280"/>
  <c r="G239" i="17"/>
  <c r="J239"/>
  <c r="G236"/>
  <c r="J233"/>
  <c r="J229"/>
  <c r="G233"/>
  <c r="G231"/>
  <c r="I231" s="1"/>
  <c r="J231" s="1"/>
  <c r="G229"/>
  <c r="G227"/>
  <c r="I227" s="1"/>
  <c r="J227" s="1"/>
  <c r="G224"/>
  <c r="G223"/>
  <c r="G214"/>
  <c r="I214" s="1"/>
  <c r="G211"/>
  <c r="I211" s="1"/>
  <c r="J211" s="1"/>
  <c r="G208"/>
  <c r="I208" s="1"/>
  <c r="J208" s="1"/>
  <c r="G205"/>
  <c r="I205" s="1"/>
  <c r="J205" s="1"/>
  <c r="G202"/>
  <c r="I202" s="1"/>
  <c r="J202" s="1"/>
  <c r="G199"/>
  <c r="I199" s="1"/>
  <c r="J199" s="1"/>
  <c r="G276" i="16"/>
  <c r="I276" s="1"/>
  <c r="J276" s="1"/>
  <c r="G275"/>
  <c r="I275" s="1"/>
  <c r="J275" s="1"/>
  <c r="G273"/>
  <c r="I273" s="1"/>
  <c r="J273" s="1"/>
  <c r="G272"/>
  <c r="I272" s="1"/>
  <c r="J272" s="1"/>
  <c r="G268"/>
  <c r="I268" s="1"/>
  <c r="J268" s="1"/>
  <c r="G267"/>
  <c r="I267" s="1"/>
  <c r="J267" s="1"/>
  <c r="G266"/>
  <c r="I266" s="1"/>
  <c r="J266" s="1"/>
  <c r="G270"/>
  <c r="I270" s="1"/>
  <c r="J270" s="1"/>
  <c r="G262"/>
  <c r="I262" s="1"/>
  <c r="J49" i="13"/>
  <c r="J48"/>
  <c r="I48"/>
  <c r="J42"/>
  <c r="I42"/>
  <c r="J40"/>
  <c r="I40"/>
  <c r="J46"/>
  <c r="I46"/>
  <c r="J36"/>
  <c r="I36"/>
  <c r="J38"/>
  <c r="I38"/>
  <c r="J44"/>
  <c r="I44"/>
  <c r="J31"/>
  <c r="I31"/>
  <c r="I22"/>
  <c r="J22" s="1"/>
  <c r="I24"/>
  <c r="J24" s="1"/>
  <c r="I19"/>
  <c r="J19" s="1"/>
  <c r="I20"/>
  <c r="J20" s="1"/>
  <c r="I17"/>
  <c r="J17" s="1"/>
  <c r="I15"/>
  <c r="J15" s="1"/>
  <c r="I12"/>
  <c r="J12" s="1"/>
  <c r="I11"/>
  <c r="J11" s="1"/>
  <c r="I8"/>
  <c r="I10"/>
  <c r="I6"/>
  <c r="J6" s="1"/>
  <c r="G189" i="17"/>
  <c r="I189" s="1"/>
  <c r="J189" s="1"/>
  <c r="G187"/>
  <c r="I187" s="1"/>
  <c r="J187" s="1"/>
  <c r="G184"/>
  <c r="I184" s="1"/>
  <c r="J184" s="1"/>
  <c r="G182"/>
  <c r="I182" s="1"/>
  <c r="J182" s="1"/>
  <c r="G179"/>
  <c r="I180" s="1"/>
  <c r="J180" s="1"/>
  <c r="J251" i="16"/>
  <c r="G250"/>
  <c r="J248"/>
  <c r="G247"/>
  <c r="J245"/>
  <c r="G244"/>
  <c r="I242"/>
  <c r="J242" s="1"/>
  <c r="G241"/>
  <c r="I239"/>
  <c r="J239" s="1"/>
  <c r="G238"/>
  <c r="G236"/>
  <c r="I237" s="1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13"/>
  <c r="G209"/>
  <c r="G210"/>
  <c r="G211"/>
  <c r="G212"/>
  <c r="G208"/>
  <c r="G199"/>
  <c r="G200"/>
  <c r="G201"/>
  <c r="G202"/>
  <c r="G203"/>
  <c r="G204"/>
  <c r="G205"/>
  <c r="G206"/>
  <c r="G207"/>
  <c r="G198"/>
  <c r="G195"/>
  <c r="G196"/>
  <c r="G197"/>
  <c r="G194"/>
  <c r="G189"/>
  <c r="G190"/>
  <c r="G191"/>
  <c r="G192"/>
  <c r="G193"/>
  <c r="G188"/>
  <c r="G144" i="17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43"/>
  <c r="G119"/>
  <c r="G120"/>
  <c r="G121"/>
  <c r="G118"/>
  <c r="G114"/>
  <c r="G115"/>
  <c r="G116"/>
  <c r="G117"/>
  <c r="G113"/>
  <c r="G174" i="16"/>
  <c r="G175"/>
  <c r="G176"/>
  <c r="G177"/>
  <c r="G178"/>
  <c r="G179"/>
  <c r="G180"/>
  <c r="G181"/>
  <c r="G182"/>
  <c r="G173"/>
  <c r="G165"/>
  <c r="G166"/>
  <c r="G167"/>
  <c r="G168"/>
  <c r="G169"/>
  <c r="G164"/>
  <c r="G163"/>
  <c r="G158"/>
  <c r="G159"/>
  <c r="G160"/>
  <c r="G161"/>
  <c r="G162"/>
  <c r="G157"/>
  <c r="G123" i="17"/>
  <c r="G124"/>
  <c r="G125"/>
  <c r="G126"/>
  <c r="G127"/>
  <c r="G128"/>
  <c r="G129"/>
  <c r="G130"/>
  <c r="G131"/>
  <c r="G132"/>
  <c r="G133"/>
  <c r="G134"/>
  <c r="G135"/>
  <c r="G136"/>
  <c r="G122"/>
  <c r="G103"/>
  <c r="G102"/>
  <c r="G99"/>
  <c r="G98"/>
  <c r="G97"/>
  <c r="G96"/>
  <c r="L94"/>
  <c r="G91"/>
  <c r="G92"/>
  <c r="G93"/>
  <c r="G94"/>
  <c r="G95"/>
  <c r="G100"/>
  <c r="G101"/>
  <c r="G90"/>
  <c r="G153" i="16"/>
  <c r="G154"/>
  <c r="G152"/>
  <c r="G137"/>
  <c r="G138"/>
  <c r="G139"/>
  <c r="G140"/>
  <c r="G141"/>
  <c r="G142"/>
  <c r="G143"/>
  <c r="G144"/>
  <c r="G145"/>
  <c r="G146"/>
  <c r="G147"/>
  <c r="G148"/>
  <c r="G149"/>
  <c r="G150"/>
  <c r="G136"/>
  <c r="I118"/>
  <c r="G134"/>
  <c r="G133"/>
  <c r="G120"/>
  <c r="G121"/>
  <c r="G122"/>
  <c r="G123"/>
  <c r="G124"/>
  <c r="G125"/>
  <c r="G126"/>
  <c r="G127"/>
  <c r="G128"/>
  <c r="G129"/>
  <c r="G130"/>
  <c r="G131"/>
  <c r="G132"/>
  <c r="G119"/>
  <c r="M80" i="17"/>
  <c r="G79"/>
  <c r="G80"/>
  <c r="G81"/>
  <c r="G82"/>
  <c r="G83"/>
  <c r="G78"/>
  <c r="G71"/>
  <c r="G72"/>
  <c r="G73"/>
  <c r="G74"/>
  <c r="G75"/>
  <c r="G76"/>
  <c r="G77"/>
  <c r="G70"/>
  <c r="G69"/>
  <c r="G68"/>
  <c r="G67"/>
  <c r="G66"/>
  <c r="G65"/>
  <c r="G64"/>
  <c r="G63"/>
  <c r="M69"/>
  <c r="G57"/>
  <c r="G58"/>
  <c r="G59"/>
  <c r="G60"/>
  <c r="G61"/>
  <c r="G62"/>
  <c r="G56"/>
  <c r="M57"/>
  <c r="G111" i="16"/>
  <c r="G112"/>
  <c r="G113"/>
  <c r="G110"/>
  <c r="G102"/>
  <c r="G89"/>
  <c r="G90"/>
  <c r="G91"/>
  <c r="G92"/>
  <c r="G93"/>
  <c r="G94"/>
  <c r="G95"/>
  <c r="G88"/>
  <c r="M112"/>
  <c r="M108"/>
  <c r="M104"/>
  <c r="M98"/>
  <c r="M94"/>
  <c r="M88"/>
  <c r="M85"/>
  <c r="M69"/>
  <c r="M75"/>
  <c r="M77"/>
  <c r="M82"/>
  <c r="M34" i="17"/>
  <c r="M32"/>
  <c r="G49"/>
  <c r="G48"/>
  <c r="G47"/>
  <c r="G46"/>
  <c r="G45"/>
  <c r="G44"/>
  <c r="G43"/>
  <c r="G42"/>
  <c r="G41"/>
  <c r="G40"/>
  <c r="G39"/>
  <c r="G38"/>
  <c r="G37"/>
  <c r="G36"/>
  <c r="G25"/>
  <c r="G26"/>
  <c r="G27"/>
  <c r="G28"/>
  <c r="G29"/>
  <c r="G30"/>
  <c r="G31"/>
  <c r="G32"/>
  <c r="G33"/>
  <c r="G34"/>
  <c r="G35"/>
  <c r="G24"/>
  <c r="G77" i="16"/>
  <c r="G78"/>
  <c r="G79"/>
  <c r="G80"/>
  <c r="G81"/>
  <c r="G82"/>
  <c r="G83"/>
  <c r="G84"/>
  <c r="G85"/>
  <c r="G86"/>
  <c r="G87"/>
  <c r="G76"/>
  <c r="G75"/>
  <c r="G74"/>
  <c r="G69"/>
  <c r="G70"/>
  <c r="G71"/>
  <c r="G72"/>
  <c r="G73"/>
  <c r="G68"/>
  <c r="G60"/>
  <c r="G57"/>
  <c r="G58"/>
  <c r="G59"/>
  <c r="G56"/>
  <c r="G53"/>
  <c r="G54"/>
  <c r="G55"/>
  <c r="G52"/>
  <c r="G49"/>
  <c r="G50"/>
  <c r="G51"/>
  <c r="G48"/>
  <c r="G14"/>
  <c r="G15"/>
  <c r="G16"/>
  <c r="G17"/>
  <c r="G18"/>
  <c r="G19"/>
  <c r="G20"/>
  <c r="G21"/>
  <c r="G22"/>
  <c r="G23"/>
  <c r="G24"/>
  <c r="G25"/>
  <c r="G11"/>
  <c r="G12"/>
  <c r="G13"/>
  <c r="G10"/>
  <c r="I9"/>
  <c r="J9" s="1"/>
  <c r="K9" i="14"/>
  <c r="H7"/>
  <c r="H8"/>
  <c r="H9"/>
  <c r="H6"/>
  <c r="G28" i="12"/>
  <c r="G26"/>
  <c r="G24"/>
  <c r="G22"/>
  <c r="G18"/>
  <c r="G16"/>
  <c r="G8"/>
  <c r="G20"/>
  <c r="G14"/>
  <c r="G12"/>
  <c r="G10"/>
  <c r="G6"/>
  <c r="G29" s="1"/>
  <c r="G30" s="1"/>
  <c r="L13" s="1"/>
  <c r="F28"/>
  <c r="F26"/>
  <c r="F24"/>
  <c r="F22"/>
  <c r="F20"/>
  <c r="F18"/>
  <c r="F16"/>
  <c r="F14"/>
  <c r="F29" s="1"/>
  <c r="F30" s="1"/>
  <c r="E28"/>
  <c r="E26"/>
  <c r="E24"/>
  <c r="E22"/>
  <c r="E20"/>
  <c r="E18"/>
  <c r="E16"/>
  <c r="E14"/>
  <c r="E12"/>
  <c r="E10"/>
  <c r="E8"/>
  <c r="E6"/>
  <c r="D28"/>
  <c r="D26"/>
  <c r="D24"/>
  <c r="D22"/>
  <c r="D20"/>
  <c r="D18"/>
  <c r="D16"/>
  <c r="D14"/>
  <c r="D12"/>
  <c r="D10"/>
  <c r="D8"/>
  <c r="D6"/>
  <c r="D29" s="1"/>
  <c r="D30" s="1"/>
  <c r="L9" s="1"/>
  <c r="C28"/>
  <c r="C26"/>
  <c r="C24"/>
  <c r="C22"/>
  <c r="C20"/>
  <c r="C18"/>
  <c r="C16"/>
  <c r="C14"/>
  <c r="C12"/>
  <c r="C10"/>
  <c r="C8"/>
  <c r="C6"/>
  <c r="E29"/>
  <c r="E30" s="1"/>
  <c r="L11" s="1"/>
  <c r="I2065" i="9"/>
  <c r="G2080"/>
  <c r="J2079"/>
  <c r="I2079"/>
  <c r="J2075"/>
  <c r="I2075"/>
  <c r="J2065"/>
  <c r="J2051"/>
  <c r="I2051"/>
  <c r="J2039"/>
  <c r="I2039"/>
  <c r="J2025"/>
  <c r="I2025"/>
  <c r="J2020"/>
  <c r="I2020"/>
  <c r="J2007"/>
  <c r="I2007"/>
  <c r="J1999"/>
  <c r="I1999"/>
  <c r="J1991"/>
  <c r="I1991"/>
  <c r="J1981"/>
  <c r="I1981"/>
  <c r="J1975"/>
  <c r="I1975"/>
  <c r="J1971"/>
  <c r="I1971"/>
  <c r="J1961"/>
  <c r="I1961"/>
  <c r="J1951"/>
  <c r="I1951"/>
  <c r="J1941"/>
  <c r="J1937"/>
  <c r="I1937"/>
  <c r="G2078"/>
  <c r="G2077"/>
  <c r="G2076"/>
  <c r="G2073"/>
  <c r="G2074"/>
  <c r="G2075"/>
  <c r="G2072"/>
  <c r="G2063"/>
  <c r="G2064"/>
  <c r="G2065"/>
  <c r="G2066"/>
  <c r="G2067"/>
  <c r="G2068"/>
  <c r="G2069"/>
  <c r="G2062"/>
  <c r="G2057"/>
  <c r="G2058"/>
  <c r="G2059"/>
  <c r="G2056"/>
  <c r="G2054"/>
  <c r="G2052"/>
  <c r="G2027"/>
  <c r="G2028"/>
  <c r="G2029"/>
  <c r="G2030"/>
  <c r="G2031"/>
  <c r="G2032"/>
  <c r="G2033"/>
  <c r="G2034"/>
  <c r="G2035"/>
  <c r="G2036"/>
  <c r="G2037"/>
  <c r="G2026"/>
  <c r="G2025"/>
  <c r="G2022"/>
  <c r="G2023"/>
  <c r="G2024"/>
  <c r="G2021"/>
  <c r="G2017"/>
  <c r="G2018"/>
  <c r="G2019"/>
  <c r="G2016"/>
  <c r="G2008"/>
  <c r="G2001"/>
  <c r="G2002"/>
  <c r="G2003"/>
  <c r="G2000"/>
  <c r="G1994"/>
  <c r="G1992"/>
  <c r="G1983"/>
  <c r="G1984"/>
  <c r="G1985"/>
  <c r="G1986"/>
  <c r="G1987"/>
  <c r="G1982"/>
  <c r="G1977"/>
  <c r="G1978"/>
  <c r="G1979"/>
  <c r="G1980"/>
  <c r="G1981"/>
  <c r="G1976"/>
  <c r="G1973"/>
  <c r="G1974"/>
  <c r="G1975"/>
  <c r="G1972"/>
  <c r="G1962"/>
  <c r="G1963"/>
  <c r="G1964"/>
  <c r="G1965"/>
  <c r="G1966"/>
  <c r="G1967"/>
  <c r="G1968"/>
  <c r="G1969"/>
  <c r="G1970"/>
  <c r="G1971"/>
  <c r="G1957"/>
  <c r="G1958"/>
  <c r="G1959"/>
  <c r="G1960"/>
  <c r="G1961"/>
  <c r="G1956"/>
  <c r="G1953"/>
  <c r="G1954"/>
  <c r="G1955"/>
  <c r="G1952"/>
  <c r="G1945"/>
  <c r="G1946"/>
  <c r="G1947"/>
  <c r="G1948"/>
  <c r="G1949"/>
  <c r="G1950"/>
  <c r="G1951"/>
  <c r="G1944"/>
  <c r="G1943"/>
  <c r="G1942"/>
  <c r="G1939"/>
  <c r="G1938"/>
  <c r="G1935"/>
  <c r="G1936"/>
  <c r="G1937"/>
  <c r="G1934"/>
  <c r="G1931"/>
  <c r="G1932"/>
  <c r="G1933"/>
  <c r="G1930"/>
  <c r="H1219" i="8"/>
  <c r="K1218"/>
  <c r="J1218"/>
  <c r="K1210"/>
  <c r="J1210"/>
  <c r="K1202"/>
  <c r="J1202"/>
  <c r="K1194"/>
  <c r="J1194"/>
  <c r="K1190"/>
  <c r="J1190"/>
  <c r="K1186"/>
  <c r="J1186"/>
  <c r="K1182"/>
  <c r="J1182"/>
  <c r="K1176"/>
  <c r="J1176"/>
  <c r="K1172"/>
  <c r="J1172"/>
  <c r="H1215"/>
  <c r="H1207"/>
  <c r="H1199"/>
  <c r="H1188"/>
  <c r="H1189"/>
  <c r="H1190"/>
  <c r="H1191"/>
  <c r="H1192"/>
  <c r="H1193"/>
  <c r="H1194"/>
  <c r="H1187"/>
  <c r="H1184"/>
  <c r="H1183"/>
  <c r="H1178"/>
  <c r="H1177"/>
  <c r="H1174"/>
  <c r="H1175"/>
  <c r="H1176"/>
  <c r="H1173"/>
  <c r="I1221" i="7"/>
  <c r="H1221"/>
  <c r="K1132"/>
  <c r="K1138"/>
  <c r="K1144"/>
  <c r="K1150"/>
  <c r="K1155"/>
  <c r="K1161"/>
  <c r="K1167"/>
  <c r="K1173"/>
  <c r="K1179"/>
  <c r="K1185"/>
  <c r="K1191"/>
  <c r="K1203"/>
  <c r="K1214"/>
  <c r="K1220"/>
  <c r="K1126"/>
  <c r="J1220"/>
  <c r="J1214"/>
  <c r="J1203"/>
  <c r="J1191"/>
  <c r="J1185"/>
  <c r="J1179"/>
  <c r="J1173"/>
  <c r="J1167"/>
  <c r="J1161"/>
  <c r="J1155"/>
  <c r="J1150"/>
  <c r="J1144"/>
  <c r="J1138"/>
  <c r="J1132"/>
  <c r="J1126"/>
  <c r="H1216"/>
  <c r="H1217"/>
  <c r="H1218"/>
  <c r="H1219"/>
  <c r="H1220"/>
  <c r="H1215"/>
  <c r="H1210"/>
  <c r="H1211"/>
  <c r="H1212"/>
  <c r="H1213"/>
  <c r="H1214"/>
  <c r="H1209"/>
  <c r="H1205"/>
  <c r="H1206"/>
  <c r="H1207"/>
  <c r="H1208"/>
  <c r="H120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174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51"/>
  <c r="H1146"/>
  <c r="H1147"/>
  <c r="H1148"/>
  <c r="H1149"/>
  <c r="H1150"/>
  <c r="H1145"/>
  <c r="H1140"/>
  <c r="H1141"/>
  <c r="H1142"/>
  <c r="H1143"/>
  <c r="H1144"/>
  <c r="H1139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21"/>
  <c r="I388" i="10"/>
  <c r="I362"/>
  <c r="I363"/>
  <c r="I364"/>
  <c r="I365"/>
  <c r="I368"/>
  <c r="I369"/>
  <c r="I370"/>
  <c r="I371"/>
  <c r="I374"/>
  <c r="I375"/>
  <c r="I379"/>
  <c r="I380"/>
  <c r="I381"/>
  <c r="I385"/>
  <c r="I386"/>
  <c r="I387"/>
  <c r="I361"/>
  <c r="H388"/>
  <c r="H387"/>
  <c r="H386"/>
  <c r="H385"/>
  <c r="H381"/>
  <c r="H380"/>
  <c r="H379"/>
  <c r="H375"/>
  <c r="H374"/>
  <c r="H371"/>
  <c r="H370"/>
  <c r="H369"/>
  <c r="H368"/>
  <c r="H365"/>
  <c r="H364"/>
  <c r="G717" i="11"/>
  <c r="I717"/>
  <c r="J717"/>
  <c r="J716"/>
  <c r="I716"/>
  <c r="J710"/>
  <c r="I710"/>
  <c r="J690"/>
  <c r="I690"/>
  <c r="J680"/>
  <c r="I680"/>
  <c r="J660"/>
  <c r="I660"/>
  <c r="J644"/>
  <c r="I644"/>
  <c r="J632"/>
  <c r="I632"/>
  <c r="J616"/>
  <c r="I616"/>
  <c r="J596"/>
  <c r="I596"/>
  <c r="J590"/>
  <c r="I590"/>
  <c r="J584"/>
  <c r="I584"/>
  <c r="J578"/>
  <c r="I578"/>
  <c r="J572"/>
  <c r="I572"/>
  <c r="J550"/>
  <c r="I550"/>
  <c r="G698"/>
  <c r="G697"/>
  <c r="G696"/>
  <c r="G695"/>
  <c r="G694"/>
  <c r="G693"/>
  <c r="G692"/>
  <c r="G691"/>
  <c r="G662"/>
  <c r="G663"/>
  <c r="G664"/>
  <c r="G665"/>
  <c r="G666"/>
  <c r="G661"/>
  <c r="G652"/>
  <c r="G653"/>
  <c r="G654"/>
  <c r="G651"/>
  <c r="G650"/>
  <c r="G649"/>
  <c r="G648"/>
  <c r="G647"/>
  <c r="G646"/>
  <c r="G645"/>
  <c r="G560"/>
  <c r="G559"/>
  <c r="G558"/>
  <c r="G557"/>
  <c r="G598"/>
  <c r="G599"/>
  <c r="G600"/>
  <c r="G601"/>
  <c r="G602"/>
  <c r="G603"/>
  <c r="G604"/>
  <c r="G605"/>
  <c r="G606"/>
  <c r="G607"/>
  <c r="G608"/>
  <c r="G597"/>
  <c r="G546"/>
  <c r="G547"/>
  <c r="G548"/>
  <c r="G553"/>
  <c r="G554"/>
  <c r="G555"/>
  <c r="G556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625"/>
  <c r="G626"/>
  <c r="G627"/>
  <c r="G628"/>
  <c r="G629"/>
  <c r="G630"/>
  <c r="G631"/>
  <c r="G632"/>
  <c r="G633"/>
  <c r="G634"/>
  <c r="G635"/>
  <c r="G636"/>
  <c r="G637"/>
  <c r="G638"/>
  <c r="G655"/>
  <c r="G656"/>
  <c r="G657"/>
  <c r="G658"/>
  <c r="G659"/>
  <c r="G660"/>
  <c r="G667"/>
  <c r="G668"/>
  <c r="G669"/>
  <c r="G670"/>
  <c r="G671"/>
  <c r="G672"/>
  <c r="G673"/>
  <c r="G674"/>
  <c r="G675"/>
  <c r="G676"/>
  <c r="G677"/>
  <c r="G678"/>
  <c r="G687"/>
  <c r="G688"/>
  <c r="G689"/>
  <c r="G690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545"/>
  <c r="J359" i="6"/>
  <c r="H363" i="10"/>
  <c r="H362"/>
  <c r="H361"/>
  <c r="H1168" i="8"/>
  <c r="H1167"/>
  <c r="H1172"/>
  <c r="H1171"/>
  <c r="H1170"/>
  <c r="H1169"/>
  <c r="I358" i="6"/>
  <c r="J356"/>
  <c r="I356"/>
  <c r="I354"/>
  <c r="I352"/>
  <c r="J350"/>
  <c r="I350"/>
  <c r="J348"/>
  <c r="I348"/>
  <c r="I346"/>
  <c r="I342"/>
  <c r="J341"/>
  <c r="I341"/>
  <c r="J339"/>
  <c r="I339"/>
  <c r="J337"/>
  <c r="I337"/>
  <c r="J331"/>
  <c r="J330"/>
  <c r="I330"/>
  <c r="J328"/>
  <c r="I328"/>
  <c r="J327"/>
  <c r="I327"/>
  <c r="J325"/>
  <c r="I325"/>
  <c r="J323"/>
  <c r="I323"/>
  <c r="J321"/>
  <c r="I321"/>
  <c r="J319"/>
  <c r="I319"/>
  <c r="J317"/>
  <c r="I317"/>
  <c r="J316"/>
  <c r="J315"/>
  <c r="I315"/>
  <c r="J313"/>
  <c r="I313"/>
  <c r="G531" i="11"/>
  <c r="G532"/>
  <c r="G533"/>
  <c r="G534"/>
  <c r="G535"/>
  <c r="G536"/>
  <c r="I536" s="1"/>
  <c r="J536" s="1"/>
  <c r="G525"/>
  <c r="G526"/>
  <c r="G527"/>
  <c r="G528"/>
  <c r="G529"/>
  <c r="G530"/>
  <c r="I530" s="1"/>
  <c r="J530" s="1"/>
  <c r="G524"/>
  <c r="G523"/>
  <c r="G522"/>
  <c r="G521"/>
  <c r="G520"/>
  <c r="G519"/>
  <c r="G514"/>
  <c r="G515"/>
  <c r="G516"/>
  <c r="G517"/>
  <c r="G518"/>
  <c r="G513"/>
  <c r="G508"/>
  <c r="G509"/>
  <c r="G510"/>
  <c r="G511"/>
  <c r="G512"/>
  <c r="G507"/>
  <c r="G492"/>
  <c r="G493"/>
  <c r="G494"/>
  <c r="G495"/>
  <c r="G496"/>
  <c r="G497"/>
  <c r="G498"/>
  <c r="G499"/>
  <c r="G500"/>
  <c r="G501"/>
  <c r="G502"/>
  <c r="G503"/>
  <c r="G504"/>
  <c r="G505"/>
  <c r="G506"/>
  <c r="G491"/>
  <c r="G490"/>
  <c r="G489"/>
  <c r="G488"/>
  <c r="G487"/>
  <c r="G486"/>
  <c r="G485"/>
  <c r="G484"/>
  <c r="G483"/>
  <c r="G482"/>
  <c r="G481"/>
  <c r="G480"/>
  <c r="G475"/>
  <c r="G476"/>
  <c r="G477"/>
  <c r="G478"/>
  <c r="G479"/>
  <c r="I479" s="1"/>
  <c r="J479" s="1"/>
  <c r="G474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56"/>
  <c r="G453"/>
  <c r="G454"/>
  <c r="G455"/>
  <c r="G452"/>
  <c r="G442"/>
  <c r="G443"/>
  <c r="G444"/>
  <c r="G445"/>
  <c r="G446"/>
  <c r="G447"/>
  <c r="G448"/>
  <c r="G449"/>
  <c r="G450"/>
  <c r="G451"/>
  <c r="G437"/>
  <c r="G438"/>
  <c r="G439"/>
  <c r="G440"/>
  <c r="G441"/>
  <c r="G436"/>
  <c r="K1066" i="7"/>
  <c r="J1066"/>
  <c r="H1115"/>
  <c r="K1114"/>
  <c r="J1114"/>
  <c r="H1110"/>
  <c r="H1111"/>
  <c r="H1112"/>
  <c r="H1113"/>
  <c r="H1114"/>
  <c r="H1109"/>
  <c r="K1108"/>
  <c r="J1108"/>
  <c r="H1104"/>
  <c r="H1105"/>
  <c r="H1106"/>
  <c r="H1107"/>
  <c r="H1108"/>
  <c r="H1103"/>
  <c r="H1098"/>
  <c r="H1099"/>
  <c r="H1100"/>
  <c r="H1101"/>
  <c r="H1102"/>
  <c r="H1097"/>
  <c r="K1096"/>
  <c r="J1096"/>
  <c r="H1096"/>
  <c r="H1095"/>
  <c r="H1094"/>
  <c r="H1093"/>
  <c r="H1092"/>
  <c r="H1091"/>
  <c r="H352" i="10"/>
  <c r="I352"/>
  <c r="I350"/>
  <c r="I351"/>
  <c r="I349"/>
  <c r="H351"/>
  <c r="H350"/>
  <c r="H349"/>
  <c r="K1090" i="7"/>
  <c r="J1090"/>
  <c r="H1086"/>
  <c r="H1087"/>
  <c r="H1088"/>
  <c r="H1089"/>
  <c r="H1090"/>
  <c r="H1085"/>
  <c r="K1084"/>
  <c r="J1084"/>
  <c r="H1084"/>
  <c r="H1083"/>
  <c r="H1082"/>
  <c r="H1081"/>
  <c r="H1080"/>
  <c r="H1079"/>
  <c r="K1078"/>
  <c r="J1078"/>
  <c r="H1078"/>
  <c r="H1077"/>
  <c r="H1076"/>
  <c r="H1075"/>
  <c r="H1074"/>
  <c r="H1073"/>
  <c r="I341" i="10"/>
  <c r="I342"/>
  <c r="I340"/>
  <c r="H342"/>
  <c r="H341"/>
  <c r="H340"/>
  <c r="K1072" i="7"/>
  <c r="J1072"/>
  <c r="H1068"/>
  <c r="H1069"/>
  <c r="H1070"/>
  <c r="H1071"/>
  <c r="H1072"/>
  <c r="H1067"/>
  <c r="I335" i="10"/>
  <c r="I336"/>
  <c r="I334"/>
  <c r="H336"/>
  <c r="H335"/>
  <c r="H334"/>
  <c r="H1066" i="7"/>
  <c r="H1065"/>
  <c r="H1064"/>
  <c r="H1063"/>
  <c r="H1062"/>
  <c r="H1061"/>
  <c r="K1060"/>
  <c r="J1060"/>
  <c r="H1056"/>
  <c r="H1057"/>
  <c r="H1058"/>
  <c r="H1059"/>
  <c r="H1060"/>
  <c r="H1055"/>
  <c r="H1053"/>
  <c r="H1054"/>
  <c r="H1052"/>
  <c r="K1051"/>
  <c r="J1051"/>
  <c r="H1050"/>
  <c r="H1051"/>
  <c r="H1049"/>
  <c r="H1048"/>
  <c r="H1047"/>
  <c r="H1046"/>
  <c r="I329" i="10"/>
  <c r="I328"/>
  <c r="H329"/>
  <c r="H328"/>
  <c r="J1045" i="7"/>
  <c r="K1045" s="1"/>
  <c r="H1045"/>
  <c r="K1039"/>
  <c r="J1039"/>
  <c r="H1039"/>
  <c r="H1044"/>
  <c r="H1043"/>
  <c r="H1042"/>
  <c r="H1041"/>
  <c r="H1040"/>
  <c r="H1035"/>
  <c r="H1036"/>
  <c r="H1037"/>
  <c r="H1038"/>
  <c r="H1034"/>
  <c r="H1157" i="8"/>
  <c r="K1122"/>
  <c r="H1154"/>
  <c r="H1153"/>
  <c r="J1156" s="1"/>
  <c r="K1156" s="1"/>
  <c r="H1148"/>
  <c r="H1147"/>
  <c r="H1146"/>
  <c r="H1145"/>
  <c r="J1152" s="1"/>
  <c r="K1152" s="1"/>
  <c r="H1144"/>
  <c r="H1143"/>
  <c r="H1142"/>
  <c r="H1141"/>
  <c r="J1144" s="1"/>
  <c r="K1144" s="1"/>
  <c r="H1134"/>
  <c r="H1133"/>
  <c r="H1132"/>
  <c r="H1131"/>
  <c r="H1130"/>
  <c r="H1129"/>
  <c r="J1138" s="1"/>
  <c r="K1138" s="1"/>
  <c r="H1128"/>
  <c r="H1127"/>
  <c r="H1126"/>
  <c r="H1125"/>
  <c r="H1124"/>
  <c r="H1123"/>
  <c r="J1128" s="1"/>
  <c r="K1128" s="1"/>
  <c r="H1120"/>
  <c r="H1119"/>
  <c r="H1114"/>
  <c r="J1118" s="1"/>
  <c r="K1118" s="1"/>
  <c r="H1113"/>
  <c r="H1112"/>
  <c r="J1112" s="1"/>
  <c r="K1112" s="1"/>
  <c r="H1111"/>
  <c r="H1106"/>
  <c r="J1110" s="1"/>
  <c r="K1110" s="1"/>
  <c r="H1105"/>
  <c r="H1102"/>
  <c r="H1101"/>
  <c r="J1104" s="1"/>
  <c r="K1104" s="1"/>
  <c r="H1098"/>
  <c r="H1099"/>
  <c r="H1100"/>
  <c r="J1100" s="1"/>
  <c r="K1100" s="1"/>
  <c r="H1097"/>
  <c r="H1094"/>
  <c r="H1095"/>
  <c r="H1096"/>
  <c r="J1096" s="1"/>
  <c r="K1096" s="1"/>
  <c r="H1093"/>
  <c r="H1092"/>
  <c r="J1092" s="1"/>
  <c r="K1092" s="1"/>
  <c r="H1091"/>
  <c r="H1090"/>
  <c r="H1089"/>
  <c r="H1087"/>
  <c r="H1088"/>
  <c r="J1088" s="1"/>
  <c r="K1088" s="1"/>
  <c r="H1086"/>
  <c r="J1086" s="1"/>
  <c r="K1086" s="1"/>
  <c r="H1085"/>
  <c r="H1084"/>
  <c r="H1083"/>
  <c r="H1080"/>
  <c r="H1081"/>
  <c r="H1082"/>
  <c r="J1082" s="1"/>
  <c r="K1082" s="1"/>
  <c r="H1079"/>
  <c r="G1897" i="9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896"/>
  <c r="G1895"/>
  <c r="G1894"/>
  <c r="G1889"/>
  <c r="G1890"/>
  <c r="G1891"/>
  <c r="G1892"/>
  <c r="G1893"/>
  <c r="G1888"/>
  <c r="I1899" s="1"/>
  <c r="J1899" s="1"/>
  <c r="G431" i="11"/>
  <c r="G432"/>
  <c r="G433"/>
  <c r="G434"/>
  <c r="G435"/>
  <c r="G430"/>
  <c r="G537" s="1"/>
  <c r="J1879" i="9"/>
  <c r="J1877"/>
  <c r="G1874"/>
  <c r="G1885"/>
  <c r="G1884"/>
  <c r="G1883"/>
  <c r="G1882"/>
  <c r="G1878"/>
  <c r="G1869"/>
  <c r="G1870"/>
  <c r="G1871"/>
  <c r="G1872"/>
  <c r="G1873"/>
  <c r="G1868"/>
  <c r="G1857"/>
  <c r="G1858"/>
  <c r="G1859"/>
  <c r="G1860"/>
  <c r="G1861"/>
  <c r="G1856"/>
  <c r="G1853"/>
  <c r="G1854"/>
  <c r="G1855"/>
  <c r="G1852"/>
  <c r="I1861" s="1"/>
  <c r="J1861" s="1"/>
  <c r="G1847"/>
  <c r="G1848"/>
  <c r="G1849"/>
  <c r="G1850"/>
  <c r="G1851"/>
  <c r="G1846"/>
  <c r="I1851" s="1"/>
  <c r="J1851" s="1"/>
  <c r="G1841"/>
  <c r="G1842"/>
  <c r="G1843"/>
  <c r="G1844"/>
  <c r="G1845"/>
  <c r="G1840"/>
  <c r="G1839"/>
  <c r="G1838"/>
  <c r="I1841" s="1"/>
  <c r="J1841" s="1"/>
  <c r="G1837"/>
  <c r="G1836"/>
  <c r="G1835"/>
  <c r="G1834"/>
  <c r="I1837" s="1"/>
  <c r="J1837" s="1"/>
  <c r="G1833"/>
  <c r="G1832"/>
  <c r="G1821"/>
  <c r="G1822"/>
  <c r="G1823"/>
  <c r="G1824"/>
  <c r="G1825"/>
  <c r="G1826"/>
  <c r="G1827"/>
  <c r="G1828"/>
  <c r="G1829"/>
  <c r="G1830"/>
  <c r="I1833" s="1"/>
  <c r="G1831"/>
  <c r="G1820"/>
  <c r="G1924" s="1"/>
  <c r="H1924" s="1"/>
  <c r="I300" i="6"/>
  <c r="J300" s="1"/>
  <c r="I288"/>
  <c r="J288" s="1"/>
  <c r="I282"/>
  <c r="J282" s="1"/>
  <c r="I299"/>
  <c r="J299" s="1"/>
  <c r="I306"/>
  <c r="J306" s="1"/>
  <c r="I298"/>
  <c r="J298" s="1"/>
  <c r="I297"/>
  <c r="J297" s="1"/>
  <c r="I304"/>
  <c r="J304" s="1"/>
  <c r="I303"/>
  <c r="J303" s="1"/>
  <c r="I302"/>
  <c r="J302" s="1"/>
  <c r="I301"/>
  <c r="I295"/>
  <c r="J295" s="1"/>
  <c r="I294"/>
  <c r="J294" s="1"/>
  <c r="I293"/>
  <c r="J293" s="1"/>
  <c r="I292"/>
  <c r="J292" s="1"/>
  <c r="I291"/>
  <c r="J291" s="1"/>
  <c r="I290"/>
  <c r="J290" s="1"/>
  <c r="I289"/>
  <c r="J289" s="1"/>
  <c r="I287"/>
  <c r="J287" s="1"/>
  <c r="I286"/>
  <c r="J286" s="1"/>
  <c r="I285"/>
  <c r="J285" s="1"/>
  <c r="I284"/>
  <c r="J284" s="1"/>
  <c r="I283"/>
  <c r="J283" s="1"/>
  <c r="I281"/>
  <c r="J281" s="1"/>
  <c r="G1805" i="9"/>
  <c r="G1804"/>
  <c r="I1807" s="1"/>
  <c r="J1807" s="1"/>
  <c r="G1803"/>
  <c r="G1802"/>
  <c r="I1803" s="1"/>
  <c r="J1803" s="1"/>
  <c r="G1791"/>
  <c r="G1792"/>
  <c r="G1793"/>
  <c r="G1794"/>
  <c r="G1795"/>
  <c r="G1796"/>
  <c r="G1797"/>
  <c r="G1798"/>
  <c r="I1801" s="1"/>
  <c r="J1801" s="1"/>
  <c r="G1799"/>
  <c r="G1790"/>
  <c r="I1793" s="1"/>
  <c r="J1793" s="1"/>
  <c r="G1813"/>
  <c r="G1812"/>
  <c r="G1811"/>
  <c r="G1810"/>
  <c r="I1813" s="1"/>
  <c r="J1813" s="1"/>
  <c r="J1789"/>
  <c r="G1787"/>
  <c r="G1788"/>
  <c r="G1789"/>
  <c r="G1786"/>
  <c r="H1071" i="8"/>
  <c r="H1070"/>
  <c r="H1069"/>
  <c r="H1068"/>
  <c r="J1071" s="1"/>
  <c r="K1071" s="1"/>
  <c r="H1028" i="7"/>
  <c r="K1027"/>
  <c r="J1027"/>
  <c r="K1024"/>
  <c r="J1024"/>
  <c r="K1021"/>
  <c r="J1021"/>
  <c r="K1018"/>
  <c r="J1018"/>
  <c r="K1015"/>
  <c r="J1015"/>
  <c r="K1012"/>
  <c r="J1012"/>
  <c r="K1009"/>
  <c r="J1009"/>
  <c r="K1006"/>
  <c r="J1006"/>
  <c r="K1003"/>
  <c r="J1003"/>
  <c r="K999"/>
  <c r="J999"/>
  <c r="K996"/>
  <c r="J996"/>
  <c r="K993"/>
  <c r="J993"/>
  <c r="K990"/>
  <c r="J990"/>
  <c r="H1023"/>
  <c r="H1024"/>
  <c r="H1025"/>
  <c r="H1026"/>
  <c r="H1027"/>
  <c r="H1022"/>
  <c r="H1017"/>
  <c r="H1018"/>
  <c r="H1019"/>
  <c r="H1020"/>
  <c r="H1021"/>
  <c r="H1016"/>
  <c r="H1014"/>
  <c r="H1015"/>
  <c r="H1013"/>
  <c r="H1011"/>
  <c r="H1012"/>
  <c r="H1010"/>
  <c r="H1008"/>
  <c r="H1009"/>
  <c r="H1007"/>
  <c r="H1005"/>
  <c r="H1006"/>
  <c r="H1004"/>
  <c r="H997"/>
  <c r="H998"/>
  <c r="H999"/>
  <c r="H1000"/>
  <c r="H1001"/>
  <c r="H1002"/>
  <c r="H1003"/>
  <c r="L319" i="10"/>
  <c r="L318"/>
  <c r="L303"/>
  <c r="L306"/>
  <c r="L307"/>
  <c r="L308"/>
  <c r="L310"/>
  <c r="L312"/>
  <c r="L313"/>
  <c r="L315"/>
  <c r="L302"/>
  <c r="L320"/>
  <c r="K320"/>
  <c r="K319"/>
  <c r="K318"/>
  <c r="K315"/>
  <c r="K313"/>
  <c r="K312"/>
  <c r="K310"/>
  <c r="K308"/>
  <c r="G421" i="11"/>
  <c r="G420"/>
  <c r="G419"/>
  <c r="I415"/>
  <c r="J415" s="1"/>
  <c r="G401"/>
  <c r="G402"/>
  <c r="G403"/>
  <c r="G404"/>
  <c r="G405"/>
  <c r="G406"/>
  <c r="G407"/>
  <c r="G408"/>
  <c r="G409"/>
  <c r="H995" i="7"/>
  <c r="H996"/>
  <c r="H994"/>
  <c r="H992"/>
  <c r="H993"/>
  <c r="H991"/>
  <c r="H990"/>
  <c r="H989"/>
  <c r="H987"/>
  <c r="H988"/>
  <c r="H986"/>
  <c r="H984"/>
  <c r="H985"/>
  <c r="H983"/>
  <c r="H1063" i="8"/>
  <c r="H1062"/>
  <c r="H1059"/>
  <c r="H1058"/>
  <c r="J1063" s="1"/>
  <c r="K1063" s="1"/>
  <c r="G399" i="11"/>
  <c r="G400"/>
  <c r="G398"/>
  <c r="I400" s="1"/>
  <c r="J400" s="1"/>
  <c r="H1055" i="8"/>
  <c r="H1056"/>
  <c r="H1057"/>
  <c r="H1054"/>
  <c r="J1057" s="1"/>
  <c r="K1057" s="1"/>
  <c r="H1051"/>
  <c r="H1052"/>
  <c r="H1053"/>
  <c r="H1050"/>
  <c r="J1053" s="1"/>
  <c r="K1053" s="1"/>
  <c r="H1047"/>
  <c r="H1048"/>
  <c r="H1049"/>
  <c r="H1046"/>
  <c r="J1049" s="1"/>
  <c r="K1049" s="1"/>
  <c r="H1044"/>
  <c r="H1045"/>
  <c r="H1043"/>
  <c r="J1045" s="1"/>
  <c r="K1045" s="1"/>
  <c r="H1040"/>
  <c r="H1041"/>
  <c r="H1042"/>
  <c r="H1039"/>
  <c r="H1037"/>
  <c r="H1038"/>
  <c r="H1036"/>
  <c r="J1042" s="1"/>
  <c r="K1042" s="1"/>
  <c r="G1783" i="9"/>
  <c r="G1784"/>
  <c r="G1785"/>
  <c r="G1782"/>
  <c r="G393" i="11"/>
  <c r="G394"/>
  <c r="G392"/>
  <c r="G397"/>
  <c r="G396"/>
  <c r="G395"/>
  <c r="G1781" i="9"/>
  <c r="G1780"/>
  <c r="G1779"/>
  <c r="G1778"/>
  <c r="K307" i="10"/>
  <c r="K306"/>
  <c r="G1777" i="9"/>
  <c r="G1776"/>
  <c r="G1775"/>
  <c r="G1774"/>
  <c r="G391" i="11"/>
  <c r="G390"/>
  <c r="G389"/>
  <c r="G388"/>
  <c r="I391" s="1"/>
  <c r="J391" s="1"/>
  <c r="G1773" i="9"/>
  <c r="G1772"/>
  <c r="G1771"/>
  <c r="G1770"/>
  <c r="G1769"/>
  <c r="G1768"/>
  <c r="G1767"/>
  <c r="G1766"/>
  <c r="G387" i="11"/>
  <c r="G386"/>
  <c r="G385"/>
  <c r="G384"/>
  <c r="G381"/>
  <c r="G382"/>
  <c r="G383"/>
  <c r="G380"/>
  <c r="I387" s="1"/>
  <c r="J387" s="1"/>
  <c r="I280" i="6"/>
  <c r="J280" s="1"/>
  <c r="I279"/>
  <c r="J279" s="1"/>
  <c r="I278"/>
  <c r="J278" s="1"/>
  <c r="I277"/>
  <c r="J277" s="1"/>
  <c r="I275"/>
  <c r="J275" s="1"/>
  <c r="I268"/>
  <c r="J268" s="1"/>
  <c r="I267"/>
  <c r="J267" s="1"/>
  <c r="I266"/>
  <c r="J266" s="1"/>
  <c r="I265"/>
  <c r="J265" s="1"/>
  <c r="I264"/>
  <c r="J264" s="1"/>
  <c r="I263"/>
  <c r="J263" s="1"/>
  <c r="I262"/>
  <c r="J262" s="1"/>
  <c r="I261"/>
  <c r="J261" s="1"/>
  <c r="I260"/>
  <c r="J260" s="1"/>
  <c r="I259"/>
  <c r="J259" s="1"/>
  <c r="I258"/>
  <c r="J258" s="1"/>
  <c r="I257"/>
  <c r="J257" s="1"/>
  <c r="I256"/>
  <c r="J256" s="1"/>
  <c r="I255"/>
  <c r="J255" s="1"/>
  <c r="I254"/>
  <c r="J254" s="1"/>
  <c r="I252"/>
  <c r="J252" s="1"/>
  <c r="I251"/>
  <c r="J251" s="1"/>
  <c r="J250"/>
  <c r="I249"/>
  <c r="J249" s="1"/>
  <c r="I248"/>
  <c r="J248" s="1"/>
  <c r="G377" i="11"/>
  <c r="G378"/>
  <c r="G379"/>
  <c r="G376"/>
  <c r="G371"/>
  <c r="G370"/>
  <c r="G369"/>
  <c r="G368"/>
  <c r="G356"/>
  <c r="G355"/>
  <c r="G354"/>
  <c r="G353"/>
  <c r="G350"/>
  <c r="G351"/>
  <c r="G352"/>
  <c r="G349"/>
  <c r="G348"/>
  <c r="G347"/>
  <c r="G346"/>
  <c r="G345"/>
  <c r="H975" i="7"/>
  <c r="H976"/>
  <c r="H974"/>
  <c r="H972"/>
  <c r="H973"/>
  <c r="H971"/>
  <c r="H967"/>
  <c r="H968"/>
  <c r="H969"/>
  <c r="H970"/>
  <c r="H966"/>
  <c r="H964"/>
  <c r="H965"/>
  <c r="H963"/>
  <c r="H961"/>
  <c r="H962"/>
  <c r="H960"/>
  <c r="H958"/>
  <c r="H959"/>
  <c r="H957"/>
  <c r="H955"/>
  <c r="H956"/>
  <c r="H954"/>
  <c r="H952"/>
  <c r="H953"/>
  <c r="H951"/>
  <c r="G1763" i="9"/>
  <c r="G1764"/>
  <c r="G1765"/>
  <c r="G1762"/>
  <c r="G1761"/>
  <c r="G1760"/>
  <c r="G1759"/>
  <c r="G1758"/>
  <c r="K1034" i="8"/>
  <c r="H1034"/>
  <c r="H1033"/>
  <c r="H1072" s="1"/>
  <c r="I1072" s="1"/>
  <c r="H1016"/>
  <c r="H1017"/>
  <c r="H1018"/>
  <c r="H1019"/>
  <c r="H1020"/>
  <c r="H1021"/>
  <c r="J1024" s="1"/>
  <c r="K1024" s="1"/>
  <c r="H1022"/>
  <c r="H1023"/>
  <c r="H1024"/>
  <c r="H1015"/>
  <c r="H1012"/>
  <c r="H1013"/>
  <c r="H1014"/>
  <c r="H1011"/>
  <c r="J1020" s="1"/>
  <c r="K1020" s="1"/>
  <c r="H1000"/>
  <c r="H1001"/>
  <c r="H1002"/>
  <c r="H1003"/>
  <c r="J1006" s="1"/>
  <c r="K1006" s="1"/>
  <c r="H1004"/>
  <c r="H1005"/>
  <c r="H1006"/>
  <c r="H1007"/>
  <c r="J1010" s="1"/>
  <c r="K1010" s="1"/>
  <c r="H1008"/>
  <c r="H1009"/>
  <c r="H1010"/>
  <c r="H999"/>
  <c r="J1002" s="1"/>
  <c r="K1002" s="1"/>
  <c r="K303" i="10"/>
  <c r="K302"/>
  <c r="K296"/>
  <c r="K293"/>
  <c r="K291"/>
  <c r="K290"/>
  <c r="K288"/>
  <c r="K286"/>
  <c r="G1747" i="9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H998" i="8"/>
  <c r="H997"/>
  <c r="H996"/>
  <c r="H995"/>
  <c r="J998" s="1"/>
  <c r="K998" s="1"/>
  <c r="H949" i="7"/>
  <c r="H950"/>
  <c r="H948"/>
  <c r="K285" i="10"/>
  <c r="K284"/>
  <c r="J340" i="11"/>
  <c r="G340"/>
  <c r="G339"/>
  <c r="G338"/>
  <c r="G337"/>
  <c r="I247" i="6"/>
  <c r="J247"/>
  <c r="I246"/>
  <c r="J246" s="1"/>
  <c r="I244"/>
  <c r="J244" s="1"/>
  <c r="I243"/>
  <c r="J243" s="1"/>
  <c r="G1707" i="9"/>
  <c r="G1706"/>
  <c r="G1705"/>
  <c r="G1704"/>
  <c r="G1703"/>
  <c r="G1702"/>
  <c r="G1701"/>
  <c r="G1700"/>
  <c r="G1699"/>
  <c r="G1698"/>
  <c r="G1697"/>
  <c r="G1696"/>
  <c r="H991" i="8"/>
  <c r="H992"/>
  <c r="H990"/>
  <c r="J994" s="1"/>
  <c r="K994" s="1"/>
  <c r="H987"/>
  <c r="H988"/>
  <c r="H989"/>
  <c r="H986"/>
  <c r="J989" s="1"/>
  <c r="K989" s="1"/>
  <c r="H983"/>
  <c r="H984"/>
  <c r="H985"/>
  <c r="H982"/>
  <c r="H940" i="7"/>
  <c r="H941"/>
  <c r="H942"/>
  <c r="H943"/>
  <c r="H944"/>
  <c r="H945"/>
  <c r="H946"/>
  <c r="H947"/>
  <c r="H939"/>
  <c r="K281" i="10"/>
  <c r="K280"/>
  <c r="K279"/>
  <c r="K277"/>
  <c r="G330" i="11"/>
  <c r="G331"/>
  <c r="G332"/>
  <c r="G333"/>
  <c r="G334"/>
  <c r="G335"/>
  <c r="G336"/>
  <c r="G329"/>
  <c r="G328"/>
  <c r="G327"/>
  <c r="G326"/>
  <c r="G325"/>
  <c r="G324"/>
  <c r="G323"/>
  <c r="I242" i="6"/>
  <c r="J242" s="1"/>
  <c r="I241"/>
  <c r="J241" s="1"/>
  <c r="I240"/>
  <c r="J240" s="1"/>
  <c r="I239"/>
  <c r="J239" s="1"/>
  <c r="I238"/>
  <c r="J238" s="1"/>
  <c r="I237"/>
  <c r="J237" s="1"/>
  <c r="I236"/>
  <c r="J236" s="1"/>
  <c r="I235"/>
  <c r="J235" s="1"/>
  <c r="I234"/>
  <c r="J234" s="1"/>
  <c r="I233"/>
  <c r="J233" s="1"/>
  <c r="I232"/>
  <c r="J232" s="1"/>
  <c r="I231"/>
  <c r="J231" s="1"/>
  <c r="I229"/>
  <c r="J229" s="1"/>
  <c r="I228"/>
  <c r="J228" s="1"/>
  <c r="I230"/>
  <c r="J230" s="1"/>
  <c r="G305" i="11"/>
  <c r="G306"/>
  <c r="G307"/>
  <c r="G308"/>
  <c r="G309"/>
  <c r="G310"/>
  <c r="G311"/>
  <c r="G312"/>
  <c r="G313"/>
  <c r="G314"/>
  <c r="G315"/>
  <c r="G316"/>
  <c r="G317"/>
  <c r="G318"/>
  <c r="G304"/>
  <c r="G303"/>
  <c r="G302"/>
  <c r="G301"/>
  <c r="G300"/>
  <c r="G299"/>
  <c r="G298"/>
  <c r="G297"/>
  <c r="G296"/>
  <c r="G293"/>
  <c r="G294"/>
  <c r="G295"/>
  <c r="G292"/>
  <c r="K276" i="10"/>
  <c r="K275"/>
  <c r="K271"/>
  <c r="K272"/>
  <c r="K270"/>
  <c r="H934" i="7"/>
  <c r="H935"/>
  <c r="H936"/>
  <c r="H937"/>
  <c r="H938"/>
  <c r="H933"/>
  <c r="H922"/>
  <c r="H923"/>
  <c r="H924"/>
  <c r="H925"/>
  <c r="H926"/>
  <c r="H927"/>
  <c r="H928"/>
  <c r="H929"/>
  <c r="H930"/>
  <c r="H931"/>
  <c r="H932"/>
  <c r="H921"/>
  <c r="H919"/>
  <c r="H920"/>
  <c r="H918"/>
  <c r="H979" i="8"/>
  <c r="H980"/>
  <c r="H981"/>
  <c r="H978"/>
  <c r="H975"/>
  <c r="H976"/>
  <c r="H977"/>
  <c r="H974"/>
  <c r="H971"/>
  <c r="H972"/>
  <c r="H973"/>
  <c r="H970"/>
  <c r="H963"/>
  <c r="H964"/>
  <c r="H965"/>
  <c r="H966"/>
  <c r="H967"/>
  <c r="J973" s="1"/>
  <c r="K973" s="1"/>
  <c r="H968"/>
  <c r="H969"/>
  <c r="H960"/>
  <c r="H961"/>
  <c r="H962"/>
  <c r="H959"/>
  <c r="J962" s="1"/>
  <c r="K962" s="1"/>
  <c r="H956"/>
  <c r="H957"/>
  <c r="H958"/>
  <c r="H955"/>
  <c r="H952"/>
  <c r="H953"/>
  <c r="H954"/>
  <c r="H951"/>
  <c r="H1027" s="1"/>
  <c r="G1693" i="9"/>
  <c r="G1694"/>
  <c r="G1695"/>
  <c r="G1692"/>
  <c r="G1689"/>
  <c r="G1690"/>
  <c r="G1691"/>
  <c r="G1688"/>
  <c r="J75" i="15" l="1"/>
  <c r="J55"/>
  <c r="K38"/>
  <c r="K55" s="1"/>
  <c r="J30"/>
  <c r="K6"/>
  <c r="K30" s="1"/>
  <c r="K111"/>
  <c r="K63"/>
  <c r="K75" s="1"/>
  <c r="J39" i="14"/>
  <c r="K39" s="1"/>
  <c r="J54"/>
  <c r="J56"/>
  <c r="K56" s="1"/>
  <c r="J8" i="17"/>
  <c r="J69" i="14"/>
  <c r="K69" s="1"/>
  <c r="J71"/>
  <c r="K71" s="1"/>
  <c r="J85"/>
  <c r="K85" s="1"/>
  <c r="J89"/>
  <c r="K89" s="1"/>
  <c r="I93" i="16"/>
  <c r="J93" s="1"/>
  <c r="I101"/>
  <c r="J101" s="1"/>
  <c r="I113"/>
  <c r="J113" s="1"/>
  <c r="I130"/>
  <c r="J130" s="1"/>
  <c r="I134"/>
  <c r="J134" s="1"/>
  <c r="I172"/>
  <c r="J172" s="1"/>
  <c r="I182"/>
  <c r="J182" s="1"/>
  <c r="I232"/>
  <c r="J232" s="1"/>
  <c r="I281"/>
  <c r="J281" s="1"/>
  <c r="J305" s="1"/>
  <c r="I163"/>
  <c r="I197"/>
  <c r="J197" s="1"/>
  <c r="I212"/>
  <c r="J212" s="1"/>
  <c r="J313"/>
  <c r="I279"/>
  <c r="J262"/>
  <c r="J279" s="1"/>
  <c r="I321"/>
  <c r="J319"/>
  <c r="J321" s="1"/>
  <c r="I355"/>
  <c r="J341"/>
  <c r="J355" s="1"/>
  <c r="J357"/>
  <c r="J378" s="1"/>
  <c r="I378"/>
  <c r="J380"/>
  <c r="J390" s="1"/>
  <c r="I390"/>
  <c r="I339"/>
  <c r="I252"/>
  <c r="J237"/>
  <c r="J252" s="1"/>
  <c r="I305"/>
  <c r="J401"/>
  <c r="J409" s="1"/>
  <c r="I409"/>
  <c r="I143"/>
  <c r="J143" s="1"/>
  <c r="I150"/>
  <c r="J150" s="1"/>
  <c r="I154"/>
  <c r="J154" s="1"/>
  <c r="J323"/>
  <c r="J339" s="1"/>
  <c r="I313"/>
  <c r="I224" i="17"/>
  <c r="I244" s="1"/>
  <c r="K17" i="14"/>
  <c r="K40" s="1"/>
  <c r="K54"/>
  <c r="J106"/>
  <c r="I83" i="17"/>
  <c r="J83" s="1"/>
  <c r="I99"/>
  <c r="I103"/>
  <c r="J103" s="1"/>
  <c r="I136"/>
  <c r="J136" s="1"/>
  <c r="I172"/>
  <c r="J172" s="1"/>
  <c r="J358"/>
  <c r="J224"/>
  <c r="J244" s="1"/>
  <c r="I280"/>
  <c r="J274"/>
  <c r="J280" s="1"/>
  <c r="J287"/>
  <c r="J304" s="1"/>
  <c r="I304"/>
  <c r="J332"/>
  <c r="J343" s="1"/>
  <c r="I343"/>
  <c r="I325"/>
  <c r="I62"/>
  <c r="J62" s="1"/>
  <c r="I77"/>
  <c r="J77" s="1"/>
  <c r="J311"/>
  <c r="J325" s="1"/>
  <c r="J191"/>
  <c r="I381"/>
  <c r="J368"/>
  <c r="J381" s="1"/>
  <c r="I399" i="16"/>
  <c r="J395"/>
  <c r="J399" s="1"/>
  <c r="J263" i="17"/>
  <c r="I263"/>
  <c r="I217"/>
  <c r="J214"/>
  <c r="J217" s="1"/>
  <c r="J25" i="13"/>
  <c r="I191" i="17"/>
  <c r="I121"/>
  <c r="J118" i="16"/>
  <c r="I29" i="17"/>
  <c r="J29" s="1"/>
  <c r="I49"/>
  <c r="J49" s="1"/>
  <c r="I87" i="16"/>
  <c r="J87" s="1"/>
  <c r="I13"/>
  <c r="J13" s="1"/>
  <c r="I25"/>
  <c r="J25" s="1"/>
  <c r="I21"/>
  <c r="J21" s="1"/>
  <c r="I17"/>
  <c r="J17" s="1"/>
  <c r="I67"/>
  <c r="J67" s="1"/>
  <c r="C29" i="12"/>
  <c r="C30" s="1"/>
  <c r="L7" s="1"/>
  <c r="I1829" i="9"/>
  <c r="J1829" s="1"/>
  <c r="I1823"/>
  <c r="J1823" s="1"/>
  <c r="I1845"/>
  <c r="J1845" s="1"/>
  <c r="I1923"/>
  <c r="J1923" s="1"/>
  <c r="I1915"/>
  <c r="J1915" s="1"/>
  <c r="I1905"/>
  <c r="J1905" s="1"/>
  <c r="I1713"/>
  <c r="J1713" s="1"/>
  <c r="I1717"/>
  <c r="J1717" s="1"/>
  <c r="I1721"/>
  <c r="J1721" s="1"/>
  <c r="I1729"/>
  <c r="J1729" s="1"/>
  <c r="I1741"/>
  <c r="J1741" s="1"/>
  <c r="I1747"/>
  <c r="J1747" s="1"/>
  <c r="I1773"/>
  <c r="J1773" s="1"/>
  <c r="I1777"/>
  <c r="J1777" s="1"/>
  <c r="I1781"/>
  <c r="J1781" s="1"/>
  <c r="I1785"/>
  <c r="J1785" s="1"/>
  <c r="I1797"/>
  <c r="J1797" s="1"/>
  <c r="I1873"/>
  <c r="J1873" s="1"/>
  <c r="I1885"/>
  <c r="J1885" s="1"/>
  <c r="I485" i="11"/>
  <c r="J485" s="1"/>
  <c r="I491"/>
  <c r="J491" s="1"/>
  <c r="I435"/>
  <c r="J435" s="1"/>
  <c r="I451"/>
  <c r="J451" s="1"/>
  <c r="I445"/>
  <c r="I506"/>
  <c r="J506" s="1"/>
  <c r="I518"/>
  <c r="J518" s="1"/>
  <c r="I524"/>
  <c r="J524" s="1"/>
  <c r="I455"/>
  <c r="J455" s="1"/>
  <c r="I463"/>
  <c r="J463" s="1"/>
  <c r="I441"/>
  <c r="J441" s="1"/>
  <c r="I473"/>
  <c r="J473" s="1"/>
  <c r="G422"/>
  <c r="I421"/>
  <c r="J421" s="1"/>
  <c r="I397"/>
  <c r="J397" s="1"/>
  <c r="I409"/>
  <c r="J409" s="1"/>
  <c r="I407"/>
  <c r="J407" s="1"/>
  <c r="I404"/>
  <c r="J404" s="1"/>
  <c r="I394"/>
  <c r="J394" s="1"/>
  <c r="I328"/>
  <c r="J328" s="1"/>
  <c r="I336"/>
  <c r="J336" s="1"/>
  <c r="J966" i="8"/>
  <c r="K966" s="1"/>
  <c r="J981"/>
  <c r="K981" s="1"/>
  <c r="G1814" i="9"/>
  <c r="J269" i="6"/>
  <c r="J307"/>
  <c r="H977" i="7"/>
  <c r="J953"/>
  <c r="K953" s="1"/>
  <c r="J959"/>
  <c r="K959" s="1"/>
  <c r="J962"/>
  <c r="K962" s="1"/>
  <c r="J970"/>
  <c r="K970" s="1"/>
  <c r="J973"/>
  <c r="K973" s="1"/>
  <c r="J976"/>
  <c r="K976" s="1"/>
  <c r="I348" i="11"/>
  <c r="J348" s="1"/>
  <c r="I352"/>
  <c r="J352" s="1"/>
  <c r="I375"/>
  <c r="J375" s="1"/>
  <c r="I379"/>
  <c r="J379" s="1"/>
  <c r="I307"/>
  <c r="J307" s="1"/>
  <c r="J941" i="7"/>
  <c r="K941" s="1"/>
  <c r="J944"/>
  <c r="K944" s="1"/>
  <c r="J950"/>
  <c r="K950" s="1"/>
  <c r="H1814" i="9"/>
  <c r="H422" i="11"/>
  <c r="I356"/>
  <c r="J356" s="1"/>
  <c r="G361"/>
  <c r="H361" s="1"/>
  <c r="J947" i="7"/>
  <c r="K947" s="1"/>
  <c r="I1695" i="9"/>
  <c r="J1695" s="1"/>
  <c r="I1699"/>
  <c r="J1699" s="1"/>
  <c r="I1703"/>
  <c r="J1703" s="1"/>
  <c r="I1707"/>
  <c r="J1707" s="1"/>
  <c r="J958" i="8"/>
  <c r="K958" s="1"/>
  <c r="I1027"/>
  <c r="J985"/>
  <c r="K985" s="1"/>
  <c r="J929" i="7"/>
  <c r="K929" s="1"/>
  <c r="J923"/>
  <c r="K923" s="1"/>
  <c r="J935"/>
  <c r="K935" s="1"/>
  <c r="J926"/>
  <c r="K926" s="1"/>
  <c r="J938"/>
  <c r="K938" s="1"/>
  <c r="I977"/>
  <c r="I318" i="11"/>
  <c r="J318" s="1"/>
  <c r="I311"/>
  <c r="J311" s="1"/>
  <c r="I295"/>
  <c r="J295" s="1"/>
  <c r="G1687" i="9"/>
  <c r="G1686"/>
  <c r="G1685"/>
  <c r="G1684"/>
  <c r="G1683"/>
  <c r="G1682"/>
  <c r="G1681"/>
  <c r="G1680"/>
  <c r="J40" i="14" l="1"/>
  <c r="J509" i="16"/>
  <c r="K72" i="14"/>
  <c r="J553" i="17"/>
  <c r="K106" i="14"/>
  <c r="K133" s="1"/>
  <c r="J72"/>
  <c r="I114" i="16"/>
  <c r="I135"/>
  <c r="I187"/>
  <c r="J135"/>
  <c r="J114"/>
  <c r="J163"/>
  <c r="J187" s="1"/>
  <c r="J235"/>
  <c r="J26"/>
  <c r="J156"/>
  <c r="I156"/>
  <c r="I235"/>
  <c r="I26"/>
  <c r="I108" i="17"/>
  <c r="I84"/>
  <c r="I137"/>
  <c r="J84"/>
  <c r="J99"/>
  <c r="J108" s="1"/>
  <c r="J50"/>
  <c r="J121"/>
  <c r="J137" s="1"/>
  <c r="I50"/>
  <c r="G1679" i="9"/>
  <c r="G1678"/>
  <c r="G1677"/>
  <c r="G1676"/>
  <c r="I1687" s="1"/>
  <c r="J1687" s="1"/>
  <c r="G1675"/>
  <c r="G1674"/>
  <c r="G1673"/>
  <c r="G1672"/>
  <c r="I1675" s="1"/>
  <c r="J1675" s="1"/>
  <c r="K269" i="10"/>
  <c r="K268"/>
  <c r="K267"/>
  <c r="K266"/>
  <c r="L296" s="1"/>
  <c r="G1661" i="9"/>
  <c r="G1662"/>
  <c r="G1663"/>
  <c r="G1664"/>
  <c r="G1665"/>
  <c r="G1666"/>
  <c r="G1667"/>
  <c r="G1668"/>
  <c r="G1669"/>
  <c r="G1670"/>
  <c r="G1671"/>
  <c r="G1660"/>
  <c r="G1659"/>
  <c r="G1658"/>
  <c r="G1657"/>
  <c r="G1656"/>
  <c r="I1671" s="1"/>
  <c r="J1671" s="1"/>
  <c r="G1649"/>
  <c r="G1650"/>
  <c r="G1651"/>
  <c r="G1648"/>
  <c r="G1647"/>
  <c r="G1646"/>
  <c r="G1645"/>
  <c r="G1644"/>
  <c r="G1643"/>
  <c r="I223" i="6"/>
  <c r="J223" s="1"/>
  <c r="I222"/>
  <c r="J222" s="1"/>
  <c r="G263" i="11"/>
  <c r="G264"/>
  <c r="G262"/>
  <c r="G274"/>
  <c r="G275"/>
  <c r="G276"/>
  <c r="G273"/>
  <c r="G272"/>
  <c r="G271"/>
  <c r="G270"/>
  <c r="G269"/>
  <c r="G258"/>
  <c r="G259"/>
  <c r="G260"/>
  <c r="G261"/>
  <c r="G257"/>
  <c r="G256"/>
  <c r="G255"/>
  <c r="H910" i="7"/>
  <c r="H911"/>
  <c r="H909"/>
  <c r="H907"/>
  <c r="H908"/>
  <c r="H906"/>
  <c r="H904"/>
  <c r="H905"/>
  <c r="H903"/>
  <c r="J905" s="1"/>
  <c r="K905" s="1"/>
  <c r="H901"/>
  <c r="H902"/>
  <c r="J902" s="1"/>
  <c r="K902" s="1"/>
  <c r="H900"/>
  <c r="H898"/>
  <c r="H899"/>
  <c r="H897"/>
  <c r="H895"/>
  <c r="H896"/>
  <c r="H894"/>
  <c r="H892"/>
  <c r="H893"/>
  <c r="H891"/>
  <c r="J893" s="1"/>
  <c r="K893" s="1"/>
  <c r="G1632" i="9"/>
  <c r="G1633"/>
  <c r="G1631"/>
  <c r="G1628"/>
  <c r="G1629"/>
  <c r="G1630"/>
  <c r="G1627"/>
  <c r="K934" i="8"/>
  <c r="K932"/>
  <c r="H944"/>
  <c r="H943"/>
  <c r="H942"/>
  <c r="H941"/>
  <c r="H940"/>
  <c r="H939"/>
  <c r="H936"/>
  <c r="H937"/>
  <c r="H938"/>
  <c r="H935"/>
  <c r="H934"/>
  <c r="H933"/>
  <c r="H929"/>
  <c r="H930"/>
  <c r="H931"/>
  <c r="H932"/>
  <c r="H928"/>
  <c r="J930" s="1"/>
  <c r="K930" s="1"/>
  <c r="J192" i="17" l="1"/>
  <c r="J253" i="16"/>
  <c r="G1752" i="9"/>
  <c r="H1752" s="1"/>
  <c r="I261" i="11"/>
  <c r="J261" s="1"/>
  <c r="J938" i="8"/>
  <c r="K938" s="1"/>
  <c r="J944"/>
  <c r="K944" s="1"/>
  <c r="J899" i="7"/>
  <c r="K899" s="1"/>
  <c r="J911"/>
  <c r="K911" s="1"/>
  <c r="I1655" i="9"/>
  <c r="J1655" s="1"/>
  <c r="I276" i="11"/>
  <c r="J276" s="1"/>
  <c r="I268"/>
  <c r="J268" s="1"/>
  <c r="I1636" i="9"/>
  <c r="J1636" s="1"/>
  <c r="G254" i="11"/>
  <c r="G253"/>
  <c r="G252"/>
  <c r="G251"/>
  <c r="K255" i="10"/>
  <c r="K254"/>
  <c r="K253"/>
  <c r="K251"/>
  <c r="K250"/>
  <c r="K248"/>
  <c r="I254" i="11" l="1"/>
  <c r="J254" s="1"/>
  <c r="G1624" i="9"/>
  <c r="G1625"/>
  <c r="G1626"/>
  <c r="G1623"/>
  <c r="G1615"/>
  <c r="G1614"/>
  <c r="G1613"/>
  <c r="G1612"/>
  <c r="G1622"/>
  <c r="G1621"/>
  <c r="G1620"/>
  <c r="G1619"/>
  <c r="G1618"/>
  <c r="G1617"/>
  <c r="G1616"/>
  <c r="G1607"/>
  <c r="G1606"/>
  <c r="G1603"/>
  <c r="G1604"/>
  <c r="G1605"/>
  <c r="G1602"/>
  <c r="G1599"/>
  <c r="G1600"/>
  <c r="G1601"/>
  <c r="G1598"/>
  <c r="G1592"/>
  <c r="G1591"/>
  <c r="G1590"/>
  <c r="G1589"/>
  <c r="G1588"/>
  <c r="G1587"/>
  <c r="G1586"/>
  <c r="G1585"/>
  <c r="I220" i="6"/>
  <c r="J220" s="1"/>
  <c r="H927" i="8"/>
  <c r="H926"/>
  <c r="H925"/>
  <c r="H886" i="7"/>
  <c r="H887"/>
  <c r="H888"/>
  <c r="H889"/>
  <c r="H890"/>
  <c r="H885"/>
  <c r="H884"/>
  <c r="H883"/>
  <c r="H882"/>
  <c r="K247" i="10"/>
  <c r="K246"/>
  <c r="K244"/>
  <c r="K243"/>
  <c r="G250" i="11"/>
  <c r="G249"/>
  <c r="G248"/>
  <c r="G247"/>
  <c r="G1584" i="9"/>
  <c r="G1583"/>
  <c r="G1582"/>
  <c r="G1581"/>
  <c r="G246" i="11"/>
  <c r="G245"/>
  <c r="G244"/>
  <c r="G243"/>
  <c r="H924" i="8"/>
  <c r="H923"/>
  <c r="H922"/>
  <c r="G1580" i="9"/>
  <c r="G1579"/>
  <c r="G1578"/>
  <c r="G1577"/>
  <c r="G242" i="11"/>
  <c r="G241"/>
  <c r="G240"/>
  <c r="G239"/>
  <c r="K920" i="8"/>
  <c r="H918"/>
  <c r="H919"/>
  <c r="H920"/>
  <c r="H917"/>
  <c r="G1576" i="9"/>
  <c r="G1575"/>
  <c r="G1574"/>
  <c r="G1573"/>
  <c r="I218" i="6"/>
  <c r="J218" s="1"/>
  <c r="G238" i="11"/>
  <c r="G237"/>
  <c r="G236"/>
  <c r="G235"/>
  <c r="I238" s="1"/>
  <c r="J238" s="1"/>
  <c r="H880" i="7"/>
  <c r="H881"/>
  <c r="H879"/>
  <c r="H916" i="8"/>
  <c r="H915"/>
  <c r="H914"/>
  <c r="H913"/>
  <c r="G1572" i="9"/>
  <c r="G1571"/>
  <c r="G1570"/>
  <c r="G1569"/>
  <c r="I217" i="6"/>
  <c r="J217" s="1"/>
  <c r="I216"/>
  <c r="J216" s="1"/>
  <c r="I214"/>
  <c r="J214" s="1"/>
  <c r="G228" i="11"/>
  <c r="G229"/>
  <c r="G230"/>
  <c r="G231"/>
  <c r="G232"/>
  <c r="G233"/>
  <c r="G234"/>
  <c r="G227"/>
  <c r="I230" s="1"/>
  <c r="J230" s="1"/>
  <c r="G225"/>
  <c r="G226"/>
  <c r="G224"/>
  <c r="G222"/>
  <c r="G223"/>
  <c r="G221"/>
  <c r="K239" i="10"/>
  <c r="K238"/>
  <c r="K236"/>
  <c r="K235"/>
  <c r="H877" i="7"/>
  <c r="H878"/>
  <c r="H876"/>
  <c r="H874"/>
  <c r="H875"/>
  <c r="H873"/>
  <c r="H871"/>
  <c r="H872"/>
  <c r="H870"/>
  <c r="H910" i="8"/>
  <c r="H911"/>
  <c r="H912"/>
  <c r="H909"/>
  <c r="H907"/>
  <c r="H908"/>
  <c r="H906"/>
  <c r="H905"/>
  <c r="H902"/>
  <c r="H903"/>
  <c r="H904"/>
  <c r="H901"/>
  <c r="G1562" i="9"/>
  <c r="G1563"/>
  <c r="G1564"/>
  <c r="G1565"/>
  <c r="G1566"/>
  <c r="G1567"/>
  <c r="G1568"/>
  <c r="G1561"/>
  <c r="G1560"/>
  <c r="G1559"/>
  <c r="G1558"/>
  <c r="G1557"/>
  <c r="G1554"/>
  <c r="G1555"/>
  <c r="G1556"/>
  <c r="G1553"/>
  <c r="G1550"/>
  <c r="G1551"/>
  <c r="G1552"/>
  <c r="G1549"/>
  <c r="G220" i="11"/>
  <c r="G219"/>
  <c r="K233" i="10"/>
  <c r="K232"/>
  <c r="H868" i="7"/>
  <c r="H869"/>
  <c r="H867"/>
  <c r="G1548" i="9"/>
  <c r="G1547"/>
  <c r="G1546"/>
  <c r="G1545"/>
  <c r="G1544"/>
  <c r="H900" i="8"/>
  <c r="H899"/>
  <c r="H898"/>
  <c r="H897"/>
  <c r="H891"/>
  <c r="H892"/>
  <c r="H893"/>
  <c r="H894"/>
  <c r="H890"/>
  <c r="H889"/>
  <c r="H888"/>
  <c r="H887"/>
  <c r="I213" i="6"/>
  <c r="J213" s="1"/>
  <c r="I211"/>
  <c r="J211" s="1"/>
  <c r="G214" i="11"/>
  <c r="G215"/>
  <c r="G216"/>
  <c r="G213"/>
  <c r="G211"/>
  <c r="G212"/>
  <c r="G210"/>
  <c r="G203"/>
  <c r="G204"/>
  <c r="G205"/>
  <c r="G206"/>
  <c r="G207"/>
  <c r="G208"/>
  <c r="G209"/>
  <c r="G202"/>
  <c r="G200"/>
  <c r="G201"/>
  <c r="G199"/>
  <c r="G198"/>
  <c r="K229" i="10"/>
  <c r="K227"/>
  <c r="K226"/>
  <c r="H859" i="7"/>
  <c r="H860"/>
  <c r="H861"/>
  <c r="H862"/>
  <c r="H863"/>
  <c r="H858"/>
  <c r="H856"/>
  <c r="H857"/>
  <c r="H855"/>
  <c r="H865"/>
  <c r="H866"/>
  <c r="H864"/>
  <c r="G1540" i="9"/>
  <c r="G1539"/>
  <c r="G1534"/>
  <c r="G1535"/>
  <c r="G1536"/>
  <c r="G1537"/>
  <c r="G1538"/>
  <c r="G1533"/>
  <c r="G1532"/>
  <c r="G1531"/>
  <c r="K886" i="8"/>
  <c r="H883"/>
  <c r="I242" i="11" l="1"/>
  <c r="J242" s="1"/>
  <c r="I1548" i="9"/>
  <c r="J1548" s="1"/>
  <c r="I1556"/>
  <c r="J1556" s="1"/>
  <c r="I1560"/>
  <c r="J1560" s="1"/>
  <c r="I1572"/>
  <c r="J1572" s="1"/>
  <c r="I1576"/>
  <c r="J1576" s="1"/>
  <c r="I1584"/>
  <c r="J1584" s="1"/>
  <c r="I1626"/>
  <c r="J1626" s="1"/>
  <c r="I1615"/>
  <c r="J1615" s="1"/>
  <c r="J881" i="7"/>
  <c r="K881" s="1"/>
  <c r="J884"/>
  <c r="K884" s="1"/>
  <c r="J887"/>
  <c r="K887" s="1"/>
  <c r="I250" i="11"/>
  <c r="J250" s="1"/>
  <c r="I246"/>
  <c r="J246" s="1"/>
  <c r="I1597" i="9"/>
  <c r="J1597" s="1"/>
  <c r="I1605"/>
  <c r="J1605" s="1"/>
  <c r="J927" i="8"/>
  <c r="K927" s="1"/>
  <c r="I1580" i="9"/>
  <c r="J1580" s="1"/>
  <c r="J857" i="7"/>
  <c r="K857" s="1"/>
  <c r="J869"/>
  <c r="K869" s="1"/>
  <c r="J872"/>
  <c r="K872" s="1"/>
  <c r="J875"/>
  <c r="K875" s="1"/>
  <c r="J878"/>
  <c r="K878" s="1"/>
  <c r="J890"/>
  <c r="K890" s="1"/>
  <c r="J924" i="8"/>
  <c r="K924" s="1"/>
  <c r="I234" i="11"/>
  <c r="J234" s="1"/>
  <c r="J916" i="8"/>
  <c r="K916" s="1"/>
  <c r="I1538" i="9"/>
  <c r="J1538" s="1"/>
  <c r="I1568"/>
  <c r="J1568" s="1"/>
  <c r="J896" i="8"/>
  <c r="K896" s="1"/>
  <c r="J900"/>
  <c r="K900" s="1"/>
  <c r="J904"/>
  <c r="K904" s="1"/>
  <c r="J908"/>
  <c r="K908" s="1"/>
  <c r="J912"/>
  <c r="K912" s="1"/>
  <c r="I218" i="11"/>
  <c r="J218" s="1"/>
  <c r="I220"/>
  <c r="J220" s="1"/>
  <c r="I226"/>
  <c r="J226" s="1"/>
  <c r="I1543" i="9"/>
  <c r="J1543" s="1"/>
  <c r="I201" i="11"/>
  <c r="J201" s="1"/>
  <c r="I205"/>
  <c r="J205" s="1"/>
  <c r="I212"/>
  <c r="J212" s="1"/>
  <c r="J863" i="7"/>
  <c r="K863" s="1"/>
  <c r="J866"/>
  <c r="K866" s="1"/>
  <c r="J860"/>
  <c r="K860" s="1"/>
  <c r="H880" i="8"/>
  <c r="H881"/>
  <c r="H882"/>
  <c r="H879"/>
  <c r="G1528" i="9"/>
  <c r="G1529"/>
  <c r="G1530"/>
  <c r="G1527"/>
  <c r="G1524"/>
  <c r="G1525"/>
  <c r="G1526"/>
  <c r="G1523"/>
  <c r="G1522"/>
  <c r="G1521"/>
  <c r="I1530" l="1"/>
  <c r="J1530" s="1"/>
  <c r="J882" i="8"/>
  <c r="K882" s="1"/>
  <c r="H878"/>
  <c r="H877"/>
  <c r="H876"/>
  <c r="J1520" i="9"/>
  <c r="G1518"/>
  <c r="G1517"/>
  <c r="J878" i="8" l="1"/>
  <c r="K878" s="1"/>
  <c r="G196" i="11"/>
  <c r="G195"/>
  <c r="G194"/>
  <c r="G193"/>
  <c r="G192"/>
  <c r="K224" i="10"/>
  <c r="H853" i="7"/>
  <c r="H854"/>
  <c r="H852"/>
  <c r="J854" s="1"/>
  <c r="K854" s="1"/>
  <c r="H874" i="8"/>
  <c r="H875"/>
  <c r="H873"/>
  <c r="I197" i="11" l="1"/>
  <c r="J197" s="1"/>
  <c r="J875" i="8"/>
  <c r="K875" s="1"/>
  <c r="G1508" i="9"/>
  <c r="G1509"/>
  <c r="G1510"/>
  <c r="G1511"/>
  <c r="G1512"/>
  <c r="G1513"/>
  <c r="G1514"/>
  <c r="G1507"/>
  <c r="I208" i="6"/>
  <c r="J208" s="1"/>
  <c r="I209"/>
  <c r="J209" s="1"/>
  <c r="I207"/>
  <c r="J207" s="1"/>
  <c r="I206"/>
  <c r="J206" s="1"/>
  <c r="G187" i="11"/>
  <c r="G188"/>
  <c r="G189"/>
  <c r="G190"/>
  <c r="G191"/>
  <c r="G186"/>
  <c r="G185"/>
  <c r="G180"/>
  <c r="G181"/>
  <c r="G182"/>
  <c r="G183"/>
  <c r="G179"/>
  <c r="K222" i="10"/>
  <c r="K221"/>
  <c r="K219"/>
  <c r="K217"/>
  <c r="K258" s="1"/>
  <c r="H850" i="7"/>
  <c r="H851"/>
  <c r="H849"/>
  <c r="H843"/>
  <c r="H844"/>
  <c r="H845"/>
  <c r="H846"/>
  <c r="H847"/>
  <c r="H848"/>
  <c r="H842"/>
  <c r="H912" s="1"/>
  <c r="H869" i="8"/>
  <c r="H870"/>
  <c r="H871"/>
  <c r="H872"/>
  <c r="H868"/>
  <c r="H866"/>
  <c r="H867"/>
  <c r="H865"/>
  <c r="H864"/>
  <c r="G1504" i="9"/>
  <c r="G1505"/>
  <c r="G1506"/>
  <c r="G1503"/>
  <c r="G1496"/>
  <c r="G1497"/>
  <c r="G1498"/>
  <c r="G1499"/>
  <c r="G1500"/>
  <c r="G1501"/>
  <c r="G1502"/>
  <c r="G1495"/>
  <c r="G1492"/>
  <c r="G1493"/>
  <c r="G1494"/>
  <c r="G1491"/>
  <c r="G1490"/>
  <c r="G1489"/>
  <c r="J224" i="6" l="1"/>
  <c r="G281" i="11"/>
  <c r="I1516" i="9"/>
  <c r="J1516" s="1"/>
  <c r="I184" i="11"/>
  <c r="J184" s="1"/>
  <c r="I191"/>
  <c r="J191" s="1"/>
  <c r="H281"/>
  <c r="L258" i="10"/>
  <c r="J851" i="7"/>
  <c r="K851" s="1"/>
  <c r="J867" i="8"/>
  <c r="K867" s="1"/>
  <c r="J872"/>
  <c r="K872" s="1"/>
  <c r="J845" i="7"/>
  <c r="K845" s="1"/>
  <c r="I912"/>
  <c r="J848"/>
  <c r="K848" s="1"/>
  <c r="I1494" i="9"/>
  <c r="J1494" s="1"/>
  <c r="I1506"/>
  <c r="J1506" s="1"/>
  <c r="H861" i="8"/>
  <c r="H862"/>
  <c r="H860"/>
  <c r="G1484" i="9"/>
  <c r="G1485"/>
  <c r="G1486"/>
  <c r="G1483"/>
  <c r="G1480"/>
  <c r="G1481"/>
  <c r="G1482"/>
  <c r="G1479"/>
  <c r="G1478"/>
  <c r="G1477"/>
  <c r="I199" i="6"/>
  <c r="J199" s="1"/>
  <c r="G169" i="11"/>
  <c r="G170"/>
  <c r="G168"/>
  <c r="G167"/>
  <c r="G166"/>
  <c r="G163"/>
  <c r="G162"/>
  <c r="G159"/>
  <c r="G160"/>
  <c r="G161"/>
  <c r="G158"/>
  <c r="G155"/>
  <c r="G156"/>
  <c r="G157"/>
  <c r="G154"/>
  <c r="G153"/>
  <c r="K210" i="10"/>
  <c r="L210" s="1"/>
  <c r="K208"/>
  <c r="L208" s="1"/>
  <c r="K207"/>
  <c r="L207" s="1"/>
  <c r="H834" i="7"/>
  <c r="H835"/>
  <c r="H833"/>
  <c r="H945" i="8" l="1"/>
  <c r="I945" s="1"/>
  <c r="G1637" i="9"/>
  <c r="H1637" s="1"/>
  <c r="I1488"/>
  <c r="J1488" s="1"/>
  <c r="I165" i="11"/>
  <c r="J165" s="1"/>
  <c r="I171"/>
  <c r="J171" s="1"/>
  <c r="J835" i="7"/>
  <c r="K835" s="1"/>
  <c r="J863" i="8"/>
  <c r="K863" s="1"/>
  <c r="H852"/>
  <c r="H853"/>
  <c r="H851"/>
  <c r="H850"/>
  <c r="H849"/>
  <c r="H848"/>
  <c r="G1463" i="9"/>
  <c r="G1464"/>
  <c r="G1465"/>
  <c r="G1466"/>
  <c r="G1467"/>
  <c r="G1468"/>
  <c r="G1462"/>
  <c r="G1461"/>
  <c r="G1460"/>
  <c r="G1459"/>
  <c r="G1458"/>
  <c r="H832" i="7"/>
  <c r="H831"/>
  <c r="H830"/>
  <c r="G1452" i="9"/>
  <c r="G1453"/>
  <c r="G1454"/>
  <c r="G1451"/>
  <c r="G1448"/>
  <c r="G1449"/>
  <c r="G1450"/>
  <c r="G1447"/>
  <c r="H845" i="8"/>
  <c r="H844"/>
  <c r="K847"/>
  <c r="J832" i="7" l="1"/>
  <c r="K832" s="1"/>
  <c r="J853" i="8"/>
  <c r="K853" s="1"/>
  <c r="I1470" i="9"/>
  <c r="J1470" s="1"/>
  <c r="I1457"/>
  <c r="J1457" s="1"/>
  <c r="I197" i="6"/>
  <c r="J197" s="1"/>
  <c r="I195"/>
  <c r="J195" s="1"/>
  <c r="K206" i="10"/>
  <c r="L206" s="1"/>
  <c r="K204"/>
  <c r="L204" s="1"/>
  <c r="L203"/>
  <c r="H828" i="7"/>
  <c r="H829"/>
  <c r="H827"/>
  <c r="H825"/>
  <c r="H826"/>
  <c r="H824"/>
  <c r="H843" i="8"/>
  <c r="H842"/>
  <c r="H841"/>
  <c r="H840"/>
  <c r="H837"/>
  <c r="H838"/>
  <c r="H839"/>
  <c r="H836"/>
  <c r="H833"/>
  <c r="H834"/>
  <c r="H835"/>
  <c r="H832"/>
  <c r="G151" i="11"/>
  <c r="G150"/>
  <c r="G149"/>
  <c r="G148"/>
  <c r="G147"/>
  <c r="G146"/>
  <c r="G145"/>
  <c r="G144"/>
  <c r="G1443" i="9"/>
  <c r="G1444"/>
  <c r="G1445"/>
  <c r="G1442"/>
  <c r="G1441"/>
  <c r="G1440"/>
  <c r="G1439"/>
  <c r="G1438"/>
  <c r="G1437"/>
  <c r="G1436"/>
  <c r="G1435"/>
  <c r="G1434"/>
  <c r="G1433"/>
  <c r="G1432"/>
  <c r="G1431"/>
  <c r="G1430"/>
  <c r="G141" i="11"/>
  <c r="G142"/>
  <c r="G143"/>
  <c r="G140"/>
  <c r="G137"/>
  <c r="G138"/>
  <c r="G139"/>
  <c r="G136"/>
  <c r="G133"/>
  <c r="G134"/>
  <c r="G135"/>
  <c r="G132"/>
  <c r="G1429" i="9"/>
  <c r="G1428"/>
  <c r="G1427"/>
  <c r="G1426"/>
  <c r="G1425"/>
  <c r="G1424"/>
  <c r="G1423"/>
  <c r="G1422"/>
  <c r="H831" i="8"/>
  <c r="H830"/>
  <c r="H829"/>
  <c r="G131" i="11"/>
  <c r="G130"/>
  <c r="G129"/>
  <c r="G128"/>
  <c r="G127"/>
  <c r="G126"/>
  <c r="G125"/>
  <c r="K201" i="10"/>
  <c r="L201" s="1"/>
  <c r="H823" i="7"/>
  <c r="H822"/>
  <c r="H821"/>
  <c r="I143" i="11" l="1"/>
  <c r="J143" s="1"/>
  <c r="I152"/>
  <c r="J152" s="1"/>
  <c r="J835" i="8"/>
  <c r="K835" s="1"/>
  <c r="J843"/>
  <c r="K843" s="1"/>
  <c r="I1429" i="9"/>
  <c r="J1429" s="1"/>
  <c r="I1446"/>
  <c r="J1446" s="1"/>
  <c r="I131" i="11"/>
  <c r="J131" s="1"/>
  <c r="J823" i="7"/>
  <c r="K823" s="1"/>
  <c r="J826"/>
  <c r="K826" s="1"/>
  <c r="J829"/>
  <c r="K829" s="1"/>
  <c r="J831" i="8"/>
  <c r="G1419" i="9"/>
  <c r="G1420"/>
  <c r="G1421"/>
  <c r="G1418"/>
  <c r="G1411"/>
  <c r="G1412"/>
  <c r="G1413"/>
  <c r="G1414"/>
  <c r="G1415"/>
  <c r="G1416"/>
  <c r="G1417"/>
  <c r="G1410"/>
  <c r="I193" i="6"/>
  <c r="J193" s="1"/>
  <c r="I192"/>
  <c r="J192" s="1"/>
  <c r="G124" i="11"/>
  <c r="G123"/>
  <c r="G119"/>
  <c r="G118"/>
  <c r="G117"/>
  <c r="G116"/>
  <c r="K199" i="10"/>
  <c r="L199" s="1"/>
  <c r="H820" i="7"/>
  <c r="H819"/>
  <c r="H818"/>
  <c r="H817"/>
  <c r="H816"/>
  <c r="H827" i="8"/>
  <c r="H826"/>
  <c r="H825"/>
  <c r="G1403" i="9"/>
  <c r="G1404"/>
  <c r="G1405"/>
  <c r="G1406"/>
  <c r="G1407"/>
  <c r="G1408"/>
  <c r="G1409"/>
  <c r="G1402"/>
  <c r="I1421" l="1"/>
  <c r="J1421" s="1"/>
  <c r="I1409"/>
  <c r="J1409" s="1"/>
  <c r="J820" i="7"/>
  <c r="K820" s="1"/>
  <c r="J828" i="8"/>
  <c r="K828" s="1"/>
  <c r="I124" i="11"/>
  <c r="J124" s="1"/>
  <c r="G1392" i="9"/>
  <c r="I191" i="6"/>
  <c r="J191" s="1"/>
  <c r="I190"/>
  <c r="J190" s="1"/>
  <c r="G112" i="11"/>
  <c r="G111"/>
  <c r="G110"/>
  <c r="G109"/>
  <c r="G108"/>
  <c r="G115"/>
  <c r="G114"/>
  <c r="K197" i="10"/>
  <c r="L197" s="1"/>
  <c r="H815" i="7"/>
  <c r="H814"/>
  <c r="H813"/>
  <c r="H823" i="8"/>
  <c r="H822"/>
  <c r="H821"/>
  <c r="G1397" i="9"/>
  <c r="G1396"/>
  <c r="G1395"/>
  <c r="G1398"/>
  <c r="G1399"/>
  <c r="G1394"/>
  <c r="G1401"/>
  <c r="G1400"/>
  <c r="I115" i="11" l="1"/>
  <c r="J115" s="1"/>
  <c r="J815" i="7"/>
  <c r="K815" s="1"/>
  <c r="J824" i="8"/>
  <c r="K824" s="1"/>
  <c r="I1401" i="9"/>
  <c r="J1401" s="1"/>
  <c r="J107" i="11" l="1"/>
  <c r="G105"/>
  <c r="G104"/>
  <c r="K195" i="10"/>
  <c r="L195" s="1"/>
  <c r="H810" i="7"/>
  <c r="H811"/>
  <c r="H812"/>
  <c r="H809"/>
  <c r="H818" i="8"/>
  <c r="H817"/>
  <c r="G1389" i="9"/>
  <c r="G1388"/>
  <c r="I189" i="6"/>
  <c r="J189" s="1"/>
  <c r="G99" i="11"/>
  <c r="G100"/>
  <c r="G101"/>
  <c r="G102"/>
  <c r="G103"/>
  <c r="G98"/>
  <c r="G97"/>
  <c r="G96"/>
  <c r="K194" i="10"/>
  <c r="L194" s="1"/>
  <c r="H807" i="7"/>
  <c r="H808"/>
  <c r="H806"/>
  <c r="G1387" i="9"/>
  <c r="G1386"/>
  <c r="G1385"/>
  <c r="G1384"/>
  <c r="H816" i="8"/>
  <c r="H815"/>
  <c r="H814"/>
  <c r="H813"/>
  <c r="J820" l="1"/>
  <c r="K820" s="1"/>
  <c r="J808" i="7"/>
  <c r="K808" s="1"/>
  <c r="J812"/>
  <c r="K812" s="1"/>
  <c r="J816" i="8"/>
  <c r="K816" s="1"/>
  <c r="I1387" i="9"/>
  <c r="J1387" s="1"/>
  <c r="I1391"/>
  <c r="J1391" s="1"/>
  <c r="I103" i="11"/>
  <c r="J103" s="1"/>
  <c r="I188" i="6"/>
  <c r="J188" s="1"/>
  <c r="I187"/>
  <c r="J187" s="1"/>
  <c r="G91" i="11"/>
  <c r="G92"/>
  <c r="G93"/>
  <c r="G90"/>
  <c r="G87"/>
  <c r="G88"/>
  <c r="G89"/>
  <c r="G86"/>
  <c r="G81"/>
  <c r="G82"/>
  <c r="G83"/>
  <c r="G84"/>
  <c r="G85"/>
  <c r="G80"/>
  <c r="G77"/>
  <c r="G78"/>
  <c r="G79"/>
  <c r="G76"/>
  <c r="K192" i="10"/>
  <c r="L192" s="1"/>
  <c r="K191"/>
  <c r="L191" s="1"/>
  <c r="H804" i="7"/>
  <c r="H805"/>
  <c r="H803"/>
  <c r="H810" i="8"/>
  <c r="H811"/>
  <c r="H812"/>
  <c r="H809"/>
  <c r="J812" l="1"/>
  <c r="K812" s="1"/>
  <c r="I95" i="11"/>
  <c r="J95" s="1"/>
  <c r="J805" i="7"/>
  <c r="K805" s="1"/>
  <c r="G1380" i="9"/>
  <c r="G1381"/>
  <c r="G1379"/>
  <c r="G1376"/>
  <c r="G1377"/>
  <c r="G1378"/>
  <c r="G1375"/>
  <c r="G1368"/>
  <c r="G1369"/>
  <c r="G1370"/>
  <c r="G1371"/>
  <c r="G1372"/>
  <c r="G1373"/>
  <c r="G1374"/>
  <c r="G1367"/>
  <c r="G1364"/>
  <c r="G1365"/>
  <c r="G1366"/>
  <c r="G1363"/>
  <c r="I186" i="6"/>
  <c r="J186" s="1"/>
  <c r="G75" i="11"/>
  <c r="G74"/>
  <c r="G73"/>
  <c r="G72"/>
  <c r="G71"/>
  <c r="G70"/>
  <c r="K189" i="10"/>
  <c r="L189" s="1"/>
  <c r="K188"/>
  <c r="L188" s="1"/>
  <c r="K187"/>
  <c r="L187" s="1"/>
  <c r="K185"/>
  <c r="L185" s="1"/>
  <c r="K184"/>
  <c r="L184" s="1"/>
  <c r="H801" i="7"/>
  <c r="H802"/>
  <c r="H800"/>
  <c r="H806" i="8"/>
  <c r="H807"/>
  <c r="H808"/>
  <c r="H805"/>
  <c r="G1362" i="9"/>
  <c r="G1361"/>
  <c r="G1360"/>
  <c r="G1359"/>
  <c r="G1358"/>
  <c r="G1357"/>
  <c r="J802" i="7" l="1"/>
  <c r="K802" s="1"/>
  <c r="I1362" i="9"/>
  <c r="J1362" s="1"/>
  <c r="J808" i="8"/>
  <c r="K808" s="1"/>
  <c r="I1383" i="9"/>
  <c r="J1383" s="1"/>
  <c r="I75" i="11"/>
  <c r="J75" s="1"/>
  <c r="H798" i="7" l="1"/>
  <c r="H799"/>
  <c r="H797"/>
  <c r="G1349" i="9"/>
  <c r="G1350"/>
  <c r="G1351"/>
  <c r="G1352"/>
  <c r="G1353"/>
  <c r="G1354"/>
  <c r="G1355"/>
  <c r="G1356"/>
  <c r="G1348"/>
  <c r="H802" i="8"/>
  <c r="H803"/>
  <c r="H804"/>
  <c r="H801"/>
  <c r="G69" i="11"/>
  <c r="G68"/>
  <c r="G67"/>
  <c r="G66"/>
  <c r="G65"/>
  <c r="G64"/>
  <c r="G63"/>
  <c r="G62"/>
  <c r="I69" l="1"/>
  <c r="J69" s="1"/>
  <c r="J799" i="7"/>
  <c r="K799" s="1"/>
  <c r="J804" i="8"/>
  <c r="K804" s="1"/>
  <c r="I1356" i="9"/>
  <c r="J1356" s="1"/>
  <c r="I184" i="6"/>
  <c r="J184" s="1"/>
  <c r="G59" i="11"/>
  <c r="G60"/>
  <c r="G61"/>
  <c r="G58"/>
  <c r="G57"/>
  <c r="G56"/>
  <c r="G55"/>
  <c r="K800" i="8"/>
  <c r="H800"/>
  <c r="H799"/>
  <c r="G1346" i="9"/>
  <c r="G1347"/>
  <c r="G1345"/>
  <c r="G1342"/>
  <c r="G1343"/>
  <c r="G1344"/>
  <c r="G1341"/>
  <c r="G54" i="11"/>
  <c r="G50"/>
  <c r="G51"/>
  <c r="G52"/>
  <c r="G53"/>
  <c r="G49"/>
  <c r="G1340" i="9"/>
  <c r="G1339"/>
  <c r="G1338"/>
  <c r="G1335"/>
  <c r="G1336"/>
  <c r="G1337"/>
  <c r="G1334"/>
  <c r="G1333"/>
  <c r="K798" i="8"/>
  <c r="H797"/>
  <c r="H798"/>
  <c r="H796"/>
  <c r="H795" i="7"/>
  <c r="H796"/>
  <c r="H794"/>
  <c r="K183" i="10"/>
  <c r="L183" s="1"/>
  <c r="K182"/>
  <c r="L182" s="1"/>
  <c r="G1327" i="9"/>
  <c r="G1328"/>
  <c r="G1326"/>
  <c r="G1331"/>
  <c r="G1330"/>
  <c r="H795" i="8"/>
  <c r="H794"/>
  <c r="H793"/>
  <c r="H792"/>
  <c r="I1340" i="9" l="1"/>
  <c r="J1340" s="1"/>
  <c r="I1347"/>
  <c r="J1347" s="1"/>
  <c r="I55" i="11"/>
  <c r="J55" s="1"/>
  <c r="I1332" i="9"/>
  <c r="J1332" s="1"/>
  <c r="I61" i="11"/>
  <c r="J61" s="1"/>
  <c r="J795" i="8"/>
  <c r="K795" s="1"/>
  <c r="G44" i="11"/>
  <c r="G45"/>
  <c r="G46"/>
  <c r="G47"/>
  <c r="G48"/>
  <c r="G43"/>
  <c r="G36"/>
  <c r="G35"/>
  <c r="G42"/>
  <c r="G41"/>
  <c r="G40"/>
  <c r="G39"/>
  <c r="G34"/>
  <c r="K179" i="10"/>
  <c r="L179" s="1"/>
  <c r="K178"/>
  <c r="L178" s="1"/>
  <c r="H793" i="7"/>
  <c r="H792"/>
  <c r="H791"/>
  <c r="H790"/>
  <c r="H789"/>
  <c r="H788"/>
  <c r="G1324" i="9"/>
  <c r="G1325"/>
  <c r="G1323"/>
  <c r="G1322"/>
  <c r="H790" i="8"/>
  <c r="H791"/>
  <c r="H789"/>
  <c r="H788"/>
  <c r="I182" i="6"/>
  <c r="J182" s="1"/>
  <c r="K176" i="10"/>
  <c r="L176" s="1"/>
  <c r="K175"/>
  <c r="L175" s="1"/>
  <c r="H787" i="7"/>
  <c r="H786"/>
  <c r="J789" l="1"/>
  <c r="K789" s="1"/>
  <c r="J793"/>
  <c r="K793" s="1"/>
  <c r="I1325" i="9"/>
  <c r="J1325" s="1"/>
  <c r="I38" i="11"/>
  <c r="J38" s="1"/>
  <c r="I42"/>
  <c r="J42" s="1"/>
  <c r="I48"/>
  <c r="J48" s="1"/>
  <c r="J791" i="8"/>
  <c r="K791" s="1"/>
  <c r="H785" i="7"/>
  <c r="J787" s="1"/>
  <c r="K787" s="1"/>
  <c r="H785" i="8"/>
  <c r="H786"/>
  <c r="H784"/>
  <c r="G1319" i="9"/>
  <c r="G1320"/>
  <c r="G1318"/>
  <c r="G1317"/>
  <c r="I181" i="6"/>
  <c r="J181" s="1"/>
  <c r="I180"/>
  <c r="J180" s="1"/>
  <c r="G33" i="11"/>
  <c r="G32"/>
  <c r="G30"/>
  <c r="K173" i="10"/>
  <c r="L173" s="1"/>
  <c r="K170"/>
  <c r="L170" s="1"/>
  <c r="K171"/>
  <c r="L171" s="1"/>
  <c r="K169"/>
  <c r="L169" s="1"/>
  <c r="K168"/>
  <c r="L168" s="1"/>
  <c r="H775" i="7"/>
  <c r="H776"/>
  <c r="H777"/>
  <c r="H778"/>
  <c r="H779"/>
  <c r="H780"/>
  <c r="H781"/>
  <c r="H782"/>
  <c r="H783"/>
  <c r="H784"/>
  <c r="H774"/>
  <c r="H772"/>
  <c r="H773"/>
  <c r="H771"/>
  <c r="G1316" i="9"/>
  <c r="G1315"/>
  <c r="G1314"/>
  <c r="G1313"/>
  <c r="G1312"/>
  <c r="H783" i="8"/>
  <c r="H782"/>
  <c r="H781"/>
  <c r="H780"/>
  <c r="G27" i="11"/>
  <c r="G26"/>
  <c r="G25"/>
  <c r="G24"/>
  <c r="G1307" i="9"/>
  <c r="G1306"/>
  <c r="G1305"/>
  <c r="G1304"/>
  <c r="G1303"/>
  <c r="G1302"/>
  <c r="H777" i="8"/>
  <c r="H776"/>
  <c r="G21" i="11"/>
  <c r="G22"/>
  <c r="G23"/>
  <c r="G20"/>
  <c r="G17"/>
  <c r="G16"/>
  <c r="G19"/>
  <c r="G18"/>
  <c r="G15"/>
  <c r="G14"/>
  <c r="G11"/>
  <c r="G12"/>
  <c r="G13"/>
  <c r="G10"/>
  <c r="G7"/>
  <c r="G8"/>
  <c r="G9"/>
  <c r="G6"/>
  <c r="G172" s="1"/>
  <c r="G1299" i="9"/>
  <c r="G1300"/>
  <c r="G1301"/>
  <c r="G1298"/>
  <c r="G1297"/>
  <c r="G1296"/>
  <c r="H775" i="8"/>
  <c r="H774"/>
  <c r="H773"/>
  <c r="H772"/>
  <c r="K166" i="10"/>
  <c r="L166" s="1"/>
  <c r="K165"/>
  <c r="L165" s="1"/>
  <c r="K164"/>
  <c r="H769" i="8"/>
  <c r="H770"/>
  <c r="H771"/>
  <c r="H768"/>
  <c r="G1293" i="9"/>
  <c r="G1292"/>
  <c r="G1291"/>
  <c r="G1290"/>
  <c r="G1279"/>
  <c r="G1280"/>
  <c r="G1281"/>
  <c r="G1282"/>
  <c r="G1283"/>
  <c r="G1284"/>
  <c r="G1285"/>
  <c r="G1286"/>
  <c r="G1287"/>
  <c r="G1288"/>
  <c r="G1289"/>
  <c r="G1278"/>
  <c r="K767" i="8"/>
  <c r="H767"/>
  <c r="H766"/>
  <c r="H763"/>
  <c r="H764"/>
  <c r="H765"/>
  <c r="H762"/>
  <c r="G1271" i="9"/>
  <c r="G1270"/>
  <c r="G1269"/>
  <c r="G1268"/>
  <c r="G1267"/>
  <c r="G1266"/>
  <c r="G1265"/>
  <c r="G1264"/>
  <c r="G1263"/>
  <c r="G1262"/>
  <c r="H753" i="8"/>
  <c r="H754"/>
  <c r="H755"/>
  <c r="H752"/>
  <c r="I173" i="6"/>
  <c r="J173" s="1"/>
  <c r="K157" i="10"/>
  <c r="L157" s="1"/>
  <c r="K156"/>
  <c r="L156" s="1"/>
  <c r="K153"/>
  <c r="L153" s="1"/>
  <c r="K151"/>
  <c r="L151" s="1"/>
  <c r="K759" i="7"/>
  <c r="K757"/>
  <c r="H764"/>
  <c r="H763"/>
  <c r="H757"/>
  <c r="H758"/>
  <c r="H759"/>
  <c r="H760"/>
  <c r="H761"/>
  <c r="H762"/>
  <c r="H756"/>
  <c r="G1255" i="9"/>
  <c r="G1256"/>
  <c r="G1257"/>
  <c r="G1258"/>
  <c r="G1259"/>
  <c r="G1260"/>
  <c r="G1261"/>
  <c r="G1254"/>
  <c r="G1253"/>
  <c r="G1252"/>
  <c r="H749" i="8"/>
  <c r="H750"/>
  <c r="H751"/>
  <c r="H748"/>
  <c r="G1251" i="9"/>
  <c r="G1250"/>
  <c r="G1249"/>
  <c r="G1248"/>
  <c r="G1247"/>
  <c r="G1246"/>
  <c r="G1245"/>
  <c r="G1244"/>
  <c r="G1243"/>
  <c r="G1242"/>
  <c r="G1241"/>
  <c r="G1240"/>
  <c r="G1239"/>
  <c r="G1238"/>
  <c r="G1237"/>
  <c r="H747" i="8"/>
  <c r="H744"/>
  <c r="H745"/>
  <c r="H746"/>
  <c r="H743"/>
  <c r="H742"/>
  <c r="H741"/>
  <c r="G1234" i="9"/>
  <c r="G1235"/>
  <c r="G1236"/>
  <c r="G1233"/>
  <c r="G1232"/>
  <c r="G1231"/>
  <c r="G1230"/>
  <c r="G1229"/>
  <c r="G1226"/>
  <c r="G1227"/>
  <c r="G1228"/>
  <c r="G1225"/>
  <c r="H754" i="7"/>
  <c r="H755"/>
  <c r="H753"/>
  <c r="H739" i="8"/>
  <c r="H740"/>
  <c r="H738"/>
  <c r="G1218" i="9"/>
  <c r="G1219"/>
  <c r="G1220"/>
  <c r="G1221"/>
  <c r="G1222"/>
  <c r="G1223"/>
  <c r="G1224"/>
  <c r="G1217"/>
  <c r="G1212"/>
  <c r="G1213"/>
  <c r="G1214"/>
  <c r="G1215"/>
  <c r="G1216"/>
  <c r="G1211"/>
  <c r="G1210"/>
  <c r="G1209"/>
  <c r="I171" i="6"/>
  <c r="J171" s="1"/>
  <c r="I170"/>
  <c r="J170" s="1"/>
  <c r="I168"/>
  <c r="J168" s="1"/>
  <c r="K744" i="7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K734"/>
  <c r="H733"/>
  <c r="H734"/>
  <c r="H732"/>
  <c r="H736" i="8"/>
  <c r="H737"/>
  <c r="H735"/>
  <c r="H733"/>
  <c r="H734"/>
  <c r="H732"/>
  <c r="H731"/>
  <c r="H730"/>
  <c r="H721"/>
  <c r="H722"/>
  <c r="H723"/>
  <c r="H724"/>
  <c r="H725"/>
  <c r="H726"/>
  <c r="H727"/>
  <c r="H728"/>
  <c r="H729"/>
  <c r="H720"/>
  <c r="G1202" i="9"/>
  <c r="G1203"/>
  <c r="G1204"/>
  <c r="G1205"/>
  <c r="G1206"/>
  <c r="G1207"/>
  <c r="G1208"/>
  <c r="G1201"/>
  <c r="G1200"/>
  <c r="G1199"/>
  <c r="G1195"/>
  <c r="G1196"/>
  <c r="G1197"/>
  <c r="G1198"/>
  <c r="G1194"/>
  <c r="G1193"/>
  <c r="G1192"/>
  <c r="G1176"/>
  <c r="G1177"/>
  <c r="G1178"/>
  <c r="G1179"/>
  <c r="G1180"/>
  <c r="G1181"/>
  <c r="G1182"/>
  <c r="G1183"/>
  <c r="G1184"/>
  <c r="G1185"/>
  <c r="G1186"/>
  <c r="G1187"/>
  <c r="G1188"/>
  <c r="G1189"/>
  <c r="G1175"/>
  <c r="K150" i="10"/>
  <c r="L150" s="1"/>
  <c r="K149"/>
  <c r="L149" s="1"/>
  <c r="K148"/>
  <c r="L148" s="1"/>
  <c r="K147"/>
  <c r="L147" s="1"/>
  <c r="K144"/>
  <c r="L144" s="1"/>
  <c r="K143"/>
  <c r="K142"/>
  <c r="L142" s="1"/>
  <c r="K141"/>
  <c r="L141" s="1"/>
  <c r="K140"/>
  <c r="L140" s="1"/>
  <c r="L143"/>
  <c r="K139"/>
  <c r="L139" s="1"/>
  <c r="K138"/>
  <c r="L138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1"/>
  <c r="L121" s="1"/>
  <c r="K122"/>
  <c r="L122" s="1"/>
  <c r="K123"/>
  <c r="L123" s="1"/>
  <c r="K120"/>
  <c r="L120" s="1"/>
  <c r="L118"/>
  <c r="L119"/>
  <c r="H729" i="7"/>
  <c r="H730"/>
  <c r="H731"/>
  <c r="H728"/>
  <c r="H727"/>
  <c r="H726"/>
  <c r="H725"/>
  <c r="H717" i="8"/>
  <c r="H718"/>
  <c r="H719"/>
  <c r="H716"/>
  <c r="G1172" i="9"/>
  <c r="G1173"/>
  <c r="G1174"/>
  <c r="G1171"/>
  <c r="G1170"/>
  <c r="G1166"/>
  <c r="G1167"/>
  <c r="G1168"/>
  <c r="G1169"/>
  <c r="G1165"/>
  <c r="K115" i="10"/>
  <c r="L115" s="1"/>
  <c r="K116"/>
  <c r="L116" s="1"/>
  <c r="K117"/>
  <c r="L117" s="1"/>
  <c r="K114"/>
  <c r="L114" s="1"/>
  <c r="K111"/>
  <c r="L111" s="1"/>
  <c r="K112"/>
  <c r="L112" s="1"/>
  <c r="K113"/>
  <c r="L113" s="1"/>
  <c r="K110"/>
  <c r="L110" s="1"/>
  <c r="K211" l="1"/>
  <c r="H854" i="8"/>
  <c r="J200" i="6"/>
  <c r="H836" i="7"/>
  <c r="I836" s="1"/>
  <c r="G1471" i="9"/>
  <c r="H1471" s="1"/>
  <c r="J773" i="7"/>
  <c r="K773" s="1"/>
  <c r="J776"/>
  <c r="K776" s="1"/>
  <c r="J781"/>
  <c r="K781" s="1"/>
  <c r="L211" i="10"/>
  <c r="I1295" i="9"/>
  <c r="J1295" s="1"/>
  <c r="I1321"/>
  <c r="J1321" s="1"/>
  <c r="H172" i="11"/>
  <c r="I23"/>
  <c r="J23" s="1"/>
  <c r="I29"/>
  <c r="J29" s="1"/>
  <c r="I33"/>
  <c r="J33" s="1"/>
  <c r="L164" i="10"/>
  <c r="J762" i="7"/>
  <c r="K762" s="1"/>
  <c r="I1196" i="9"/>
  <c r="J1196" s="1"/>
  <c r="I1245"/>
  <c r="J1245" s="1"/>
  <c r="I1301"/>
  <c r="J1301" s="1"/>
  <c r="I1311"/>
  <c r="J1311" s="1"/>
  <c r="I1316"/>
  <c r="J1316" s="1"/>
  <c r="J787" i="8"/>
  <c r="K787" s="1"/>
  <c r="I19" i="11"/>
  <c r="J19" s="1"/>
  <c r="J779" i="7"/>
  <c r="K779" s="1"/>
  <c r="J764"/>
  <c r="K764" s="1"/>
  <c r="J784"/>
  <c r="K784" s="1"/>
  <c r="J746"/>
  <c r="K746" s="1"/>
  <c r="J750"/>
  <c r="K750" s="1"/>
  <c r="J752"/>
  <c r="K752" s="1"/>
  <c r="J755"/>
  <c r="K755" s="1"/>
  <c r="J721" i="8"/>
  <c r="K721" s="1"/>
  <c r="J729"/>
  <c r="K729" s="1"/>
  <c r="J727"/>
  <c r="K727" s="1"/>
  <c r="J725"/>
  <c r="K725" s="1"/>
  <c r="J723"/>
  <c r="K723" s="1"/>
  <c r="J731"/>
  <c r="K731" s="1"/>
  <c r="J779"/>
  <c r="K779" s="1"/>
  <c r="I1174" i="9"/>
  <c r="J1174" s="1"/>
  <c r="I13" i="11"/>
  <c r="J13" s="1"/>
  <c r="J783" i="8"/>
  <c r="K783" s="1"/>
  <c r="J737"/>
  <c r="K737" s="1"/>
  <c r="J742"/>
  <c r="K742" s="1"/>
  <c r="J747"/>
  <c r="K747" s="1"/>
  <c r="J775"/>
  <c r="K775" s="1"/>
  <c r="J771"/>
  <c r="K771" s="1"/>
  <c r="J755"/>
  <c r="K755" s="1"/>
  <c r="I1271" i="9"/>
  <c r="J1271" s="1"/>
  <c r="J751" i="8"/>
  <c r="K751" s="1"/>
  <c r="I1224" i="9"/>
  <c r="J1224" s="1"/>
  <c r="I1261"/>
  <c r="J1261" s="1"/>
  <c r="I1178"/>
  <c r="J1178" s="1"/>
  <c r="I1189"/>
  <c r="J1189" s="1"/>
  <c r="I1182"/>
  <c r="J1182" s="1"/>
  <c r="I1200"/>
  <c r="J1200" s="1"/>
  <c r="I1204"/>
  <c r="J1204" s="1"/>
  <c r="I1208"/>
  <c r="J1208" s="1"/>
  <c r="I1186"/>
  <c r="J1186" s="1"/>
  <c r="J740" i="8"/>
  <c r="K740" s="1"/>
  <c r="J738" i="7"/>
  <c r="K738" s="1"/>
  <c r="J740"/>
  <c r="K740" s="1"/>
  <c r="J742"/>
  <c r="K742" s="1"/>
  <c r="J748"/>
  <c r="K748" s="1"/>
  <c r="J734" i="8"/>
  <c r="K734" s="1"/>
  <c r="J719"/>
  <c r="K719" s="1"/>
  <c r="I1236" i="9"/>
  <c r="J1236" s="1"/>
  <c r="J731" i="7"/>
  <c r="K731" s="1"/>
  <c r="H719"/>
  <c r="H720"/>
  <c r="H721"/>
  <c r="H722"/>
  <c r="H723"/>
  <c r="H724"/>
  <c r="H718"/>
  <c r="H717"/>
  <c r="H716"/>
  <c r="H678" i="8"/>
  <c r="H677"/>
  <c r="I166" i="6"/>
  <c r="J166" s="1"/>
  <c r="I165"/>
  <c r="J165" s="1"/>
  <c r="G1164" i="9"/>
  <c r="G1163"/>
  <c r="G1158"/>
  <c r="G1159"/>
  <c r="G1160"/>
  <c r="G1161"/>
  <c r="G1162"/>
  <c r="G1157"/>
  <c r="G1154"/>
  <c r="G1155"/>
  <c r="G1156"/>
  <c r="G1153"/>
  <c r="G1142"/>
  <c r="G1143"/>
  <c r="G1144"/>
  <c r="G1145"/>
  <c r="G1146"/>
  <c r="G1147"/>
  <c r="G1148"/>
  <c r="G1141"/>
  <c r="G1130"/>
  <c r="G1131"/>
  <c r="G1132"/>
  <c r="G1133"/>
  <c r="G1134"/>
  <c r="G1135"/>
  <c r="G1136"/>
  <c r="G1137"/>
  <c r="G1138"/>
  <c r="G1139"/>
  <c r="G1140"/>
  <c r="G1129"/>
  <c r="G1126"/>
  <c r="G1127"/>
  <c r="G1128"/>
  <c r="G1125"/>
  <c r="G1124"/>
  <c r="G1123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05"/>
  <c r="G1104"/>
  <c r="G1103"/>
  <c r="G1102"/>
  <c r="G1101"/>
  <c r="H709" i="8"/>
  <c r="H710"/>
  <c r="H711"/>
  <c r="H712"/>
  <c r="H713"/>
  <c r="H714"/>
  <c r="H715"/>
  <c r="H708"/>
  <c r="H707"/>
  <c r="H706"/>
  <c r="H703"/>
  <c r="H704"/>
  <c r="H705"/>
  <c r="H702"/>
  <c r="H701"/>
  <c r="H700"/>
  <c r="H699"/>
  <c r="H698"/>
  <c r="H697"/>
  <c r="H696"/>
  <c r="H694"/>
  <c r="H695"/>
  <c r="H691"/>
  <c r="H692"/>
  <c r="H693"/>
  <c r="H690"/>
  <c r="H689"/>
  <c r="H687"/>
  <c r="H688"/>
  <c r="H686"/>
  <c r="H682"/>
  <c r="H683"/>
  <c r="H684"/>
  <c r="H685"/>
  <c r="H681"/>
  <c r="H680"/>
  <c r="H676"/>
  <c r="J174" i="6" l="1"/>
  <c r="G1272" i="9"/>
  <c r="H1272" s="1"/>
  <c r="J720" i="7"/>
  <c r="K720" s="1"/>
  <c r="I1132" i="9"/>
  <c r="J1132" s="1"/>
  <c r="H756" i="8"/>
  <c r="I756" s="1"/>
  <c r="J724" i="7"/>
  <c r="K724" s="1"/>
  <c r="J678" i="8"/>
  <c r="K678" s="1"/>
  <c r="J685"/>
  <c r="K685" s="1"/>
  <c r="J693"/>
  <c r="K693" s="1"/>
  <c r="J711"/>
  <c r="K711" s="1"/>
  <c r="I1144" i="9"/>
  <c r="J1144" s="1"/>
  <c r="I1152"/>
  <c r="J1152" s="1"/>
  <c r="I1164"/>
  <c r="J1164" s="1"/>
  <c r="I1108"/>
  <c r="J1108" s="1"/>
  <c r="I1120"/>
  <c r="J1120" s="1"/>
  <c r="J715" i="8"/>
  <c r="K715" s="1"/>
  <c r="J705"/>
  <c r="K705" s="1"/>
  <c r="K109" i="10"/>
  <c r="L109" s="1"/>
  <c r="K108"/>
  <c r="L108" s="1"/>
  <c r="K107"/>
  <c r="L107" s="1"/>
  <c r="K106"/>
  <c r="L106" s="1"/>
  <c r="K102" l="1"/>
  <c r="L102" s="1"/>
  <c r="K95"/>
  <c r="L95" s="1"/>
  <c r="K101"/>
  <c r="L101" s="1"/>
  <c r="K100"/>
  <c r="L100" s="1"/>
  <c r="H715" i="7"/>
  <c r="H714"/>
  <c r="H713"/>
  <c r="H712"/>
  <c r="H711"/>
  <c r="H710"/>
  <c r="H701"/>
  <c r="H706"/>
  <c r="H707"/>
  <c r="H708"/>
  <c r="H709"/>
  <c r="H705"/>
  <c r="H704"/>
  <c r="H703"/>
  <c r="H702"/>
  <c r="H700"/>
  <c r="H699"/>
  <c r="H698"/>
  <c r="K97" i="10"/>
  <c r="L97" s="1"/>
  <c r="K98"/>
  <c r="L98" s="1"/>
  <c r="K99"/>
  <c r="L99" s="1"/>
  <c r="K96"/>
  <c r="L96" s="1"/>
  <c r="K93"/>
  <c r="L93" s="1"/>
  <c r="K92"/>
  <c r="L92" s="1"/>
  <c r="K89"/>
  <c r="L89" s="1"/>
  <c r="K90"/>
  <c r="L90" s="1"/>
  <c r="K91"/>
  <c r="L91" s="1"/>
  <c r="K88"/>
  <c r="L88" s="1"/>
  <c r="L85"/>
  <c r="L86"/>
  <c r="L87"/>
  <c r="L84"/>
  <c r="L71"/>
  <c r="K75"/>
  <c r="L75" s="1"/>
  <c r="K76"/>
  <c r="L76" s="1"/>
  <c r="K77"/>
  <c r="L77" s="1"/>
  <c r="K78"/>
  <c r="L78" s="1"/>
  <c r="K79"/>
  <c r="L79" s="1"/>
  <c r="K74"/>
  <c r="L74" s="1"/>
  <c r="K73"/>
  <c r="L73" s="1"/>
  <c r="K72"/>
  <c r="L72" s="1"/>
  <c r="K70"/>
  <c r="L70" s="1"/>
  <c r="K67"/>
  <c r="L67" s="1"/>
  <c r="K66"/>
  <c r="L66" s="1"/>
  <c r="K61"/>
  <c r="L61" s="1"/>
  <c r="K60"/>
  <c r="L60" s="1"/>
  <c r="K63"/>
  <c r="L63" s="1"/>
  <c r="K64"/>
  <c r="L64" s="1"/>
  <c r="K65"/>
  <c r="L65" s="1"/>
  <c r="K62"/>
  <c r="L62" s="1"/>
  <c r="H765" i="7" l="1"/>
  <c r="L158" i="10"/>
  <c r="J709" i="7"/>
  <c r="K709" s="1"/>
  <c r="J715"/>
  <c r="K715" s="1"/>
  <c r="I765"/>
  <c r="J700"/>
  <c r="K700" s="1"/>
  <c r="J704"/>
  <c r="K704" s="1"/>
  <c r="K53" i="10"/>
  <c r="L53" s="1"/>
  <c r="K52"/>
  <c r="L52" s="1"/>
  <c r="K51"/>
  <c r="L51" s="1"/>
  <c r="K50"/>
  <c r="L50" s="1"/>
  <c r="K47"/>
  <c r="L47" s="1"/>
  <c r="K48"/>
  <c r="L48" s="1"/>
  <c r="K49"/>
  <c r="L49" s="1"/>
  <c r="K46"/>
  <c r="L46" s="1"/>
  <c r="K45"/>
  <c r="L45" s="1"/>
  <c r="K44"/>
  <c r="L44" s="1"/>
  <c r="K43"/>
  <c r="L43" s="1"/>
  <c r="K42"/>
  <c r="L42" s="1"/>
  <c r="K41"/>
  <c r="L41" s="1"/>
  <c r="K40"/>
  <c r="L40" s="1"/>
  <c r="K39"/>
  <c r="L39" s="1"/>
  <c r="K38"/>
  <c r="L38" s="1"/>
  <c r="K35"/>
  <c r="L35" s="1"/>
  <c r="K36"/>
  <c r="L36" s="1"/>
  <c r="K37"/>
  <c r="L37" s="1"/>
  <c r="K34"/>
  <c r="L34" s="1"/>
  <c r="K33"/>
  <c r="L33" s="1"/>
  <c r="K32"/>
  <c r="L32" s="1"/>
  <c r="K31"/>
  <c r="L31" s="1"/>
  <c r="K30"/>
  <c r="L30" s="1"/>
  <c r="K29"/>
  <c r="L29" s="1"/>
  <c r="K28"/>
  <c r="L28" s="1"/>
  <c r="K23"/>
  <c r="L23" s="1"/>
  <c r="K25"/>
  <c r="L25" s="1"/>
  <c r="K20"/>
  <c r="L20" s="1"/>
  <c r="K21"/>
  <c r="L21" s="1"/>
  <c r="K22"/>
  <c r="L22" s="1"/>
  <c r="K19"/>
  <c r="L19" s="1"/>
  <c r="K18"/>
  <c r="L18" s="1"/>
  <c r="K12"/>
  <c r="L12" s="1"/>
  <c r="K10"/>
  <c r="L10" s="1"/>
  <c r="K11"/>
  <c r="L11" s="1"/>
  <c r="K9"/>
  <c r="L9" s="1"/>
  <c r="K8"/>
  <c r="L8" s="1"/>
  <c r="K7"/>
  <c r="L7" s="1"/>
  <c r="K6"/>
  <c r="I159" i="6"/>
  <c r="J159" s="1"/>
  <c r="I157"/>
  <c r="J157" s="1"/>
  <c r="G1088" i="9"/>
  <c r="G1089"/>
  <c r="G1090"/>
  <c r="G1091"/>
  <c r="G1092"/>
  <c r="G1093"/>
  <c r="G1094"/>
  <c r="G1087"/>
  <c r="G1084"/>
  <c r="G1083"/>
  <c r="G1086"/>
  <c r="G1085"/>
  <c r="G1079"/>
  <c r="G1080"/>
  <c r="G1081"/>
  <c r="G1082"/>
  <c r="G1075"/>
  <c r="G1074"/>
  <c r="G1077"/>
  <c r="G1078"/>
  <c r="G1076"/>
  <c r="H667" i="8"/>
  <c r="H668"/>
  <c r="H666"/>
  <c r="H664"/>
  <c r="H665"/>
  <c r="H663"/>
  <c r="H690" i="7"/>
  <c r="H689"/>
  <c r="H662" i="8"/>
  <c r="H661"/>
  <c r="H660"/>
  <c r="H659"/>
  <c r="H680" i="7"/>
  <c r="H679"/>
  <c r="H688"/>
  <c r="H687"/>
  <c r="H686"/>
  <c r="H685"/>
  <c r="H684"/>
  <c r="H683"/>
  <c r="H682"/>
  <c r="H681"/>
  <c r="J669" i="8" l="1"/>
  <c r="K669" s="1"/>
  <c r="J662"/>
  <c r="K662" s="1"/>
  <c r="I1094" i="9"/>
  <c r="J1094" s="1"/>
  <c r="I1078"/>
  <c r="J1078" s="1"/>
  <c r="L56" i="10"/>
  <c r="J688" i="7"/>
  <c r="K688" s="1"/>
  <c r="G1069" i="9" l="1"/>
  <c r="G1070"/>
  <c r="G1071"/>
  <c r="G1068"/>
  <c r="G1065"/>
  <c r="G1066"/>
  <c r="G1067"/>
  <c r="G1064"/>
  <c r="G1063"/>
  <c r="G1062"/>
  <c r="H656" i="8"/>
  <c r="H655"/>
  <c r="H654"/>
  <c r="H653"/>
  <c r="H677" i="7"/>
  <c r="H678"/>
  <c r="H676"/>
  <c r="J678" l="1"/>
  <c r="K678" s="1"/>
  <c r="I1073" i="9"/>
  <c r="J1073" s="1"/>
  <c r="J658" i="8"/>
  <c r="K658" s="1"/>
  <c r="G1056" i="9" l="1"/>
  <c r="G1057"/>
  <c r="G1058"/>
  <c r="G1059"/>
  <c r="G1055"/>
  <c r="H650" i="8"/>
  <c r="H651"/>
  <c r="H652"/>
  <c r="H649"/>
  <c r="H674" i="7"/>
  <c r="H675"/>
  <c r="H673"/>
  <c r="G1052" i="9"/>
  <c r="G1053"/>
  <c r="G1054"/>
  <c r="G1051"/>
  <c r="G1048"/>
  <c r="G1049"/>
  <c r="G1050"/>
  <c r="G1047"/>
  <c r="K648" i="8"/>
  <c r="K672" i="7"/>
  <c r="I155" i="6"/>
  <c r="J155" s="1"/>
  <c r="I154"/>
  <c r="J154" s="1"/>
  <c r="I153"/>
  <c r="J153" s="1"/>
  <c r="I151"/>
  <c r="J151" s="1"/>
  <c r="G1044" i="9"/>
  <c r="G1045"/>
  <c r="G1046"/>
  <c r="G1043"/>
  <c r="G1042"/>
  <c r="G1041"/>
  <c r="G1040"/>
  <c r="G1039"/>
  <c r="G1038"/>
  <c r="G1037"/>
  <c r="G1036"/>
  <c r="G1035"/>
  <c r="G1034"/>
  <c r="H642" i="8"/>
  <c r="H643"/>
  <c r="H644"/>
  <c r="H641"/>
  <c r="H640"/>
  <c r="H666" i="7"/>
  <c r="H665"/>
  <c r="H664"/>
  <c r="H663"/>
  <c r="H662"/>
  <c r="H661"/>
  <c r="H660"/>
  <c r="H659"/>
  <c r="H658"/>
  <c r="H657"/>
  <c r="J644" i="8" l="1"/>
  <c r="K644" s="1"/>
  <c r="J652"/>
  <c r="K652" s="1"/>
  <c r="I1061" i="9"/>
  <c r="J1061" s="1"/>
  <c r="J675" i="7"/>
  <c r="K675" s="1"/>
  <c r="I1054" i="9"/>
  <c r="J1054" s="1"/>
  <c r="I1046"/>
  <c r="J1046" s="1"/>
  <c r="J666" i="7"/>
  <c r="K666" s="1"/>
  <c r="H638" i="8" l="1"/>
  <c r="H637"/>
  <c r="H636"/>
  <c r="H635"/>
  <c r="H634"/>
  <c r="G1031" i="9"/>
  <c r="G1032"/>
  <c r="G1033"/>
  <c r="G1030"/>
  <c r="G1029"/>
  <c r="G1028"/>
  <c r="G1027"/>
  <c r="G1026"/>
  <c r="G1023"/>
  <c r="G1024"/>
  <c r="G1025"/>
  <c r="G1022"/>
  <c r="H656" i="7"/>
  <c r="H655"/>
  <c r="H654"/>
  <c r="H653"/>
  <c r="H651"/>
  <c r="H652"/>
  <c r="H650"/>
  <c r="H633" i="8"/>
  <c r="H632"/>
  <c r="H631"/>
  <c r="H630"/>
  <c r="H629"/>
  <c r="G1020" i="9"/>
  <c r="G1021"/>
  <c r="G1019"/>
  <c r="G1016"/>
  <c r="G1017"/>
  <c r="G1018"/>
  <c r="G1015"/>
  <c r="G1011"/>
  <c r="G1012"/>
  <c r="G1013"/>
  <c r="G1014"/>
  <c r="G1008"/>
  <c r="G1009"/>
  <c r="G1010"/>
  <c r="G1007"/>
  <c r="G1006"/>
  <c r="H649" i="7"/>
  <c r="H648"/>
  <c r="H647"/>
  <c r="H646"/>
  <c r="K645"/>
  <c r="J656" l="1"/>
  <c r="K656" s="1"/>
  <c r="I1033" i="9"/>
  <c r="J1033" s="1"/>
  <c r="J633" i="8"/>
  <c r="K633" s="1"/>
  <c r="J639"/>
  <c r="K639" s="1"/>
  <c r="J649" i="7"/>
  <c r="K649" s="1"/>
  <c r="I1021" i="9"/>
  <c r="J1021" s="1"/>
  <c r="G1004"/>
  <c r="G1003"/>
  <c r="G1002"/>
  <c r="G1001"/>
  <c r="G1000"/>
  <c r="G999"/>
  <c r="G998"/>
  <c r="G997"/>
  <c r="G996"/>
  <c r="G995"/>
  <c r="H645" i="7"/>
  <c r="H627" i="8"/>
  <c r="H626"/>
  <c r="H625"/>
  <c r="H624"/>
  <c r="H622"/>
  <c r="H623"/>
  <c r="H621"/>
  <c r="H644" i="7"/>
  <c r="H643"/>
  <c r="G994" i="9"/>
  <c r="G993"/>
  <c r="G992"/>
  <c r="G991"/>
  <c r="G990"/>
  <c r="G989"/>
  <c r="G988"/>
  <c r="G987"/>
  <c r="H620" i="8"/>
  <c r="H619"/>
  <c r="H618"/>
  <c r="H617"/>
  <c r="H616"/>
  <c r="H615"/>
  <c r="H642" i="7"/>
  <c r="H641"/>
  <c r="H640"/>
  <c r="H639"/>
  <c r="H638"/>
  <c r="I150" i="6"/>
  <c r="J150" s="1"/>
  <c r="G986" i="9"/>
  <c r="G985"/>
  <c r="G984"/>
  <c r="G983"/>
  <c r="G982"/>
  <c r="G981"/>
  <c r="G980"/>
  <c r="G979"/>
  <c r="G978"/>
  <c r="G977"/>
  <c r="H612" i="8"/>
  <c r="H613"/>
  <c r="H614"/>
  <c r="H611"/>
  <c r="H632" i="7"/>
  <c r="H633"/>
  <c r="H634"/>
  <c r="H635"/>
  <c r="H636"/>
  <c r="H637"/>
  <c r="H631"/>
  <c r="G975" i="9"/>
  <c r="G976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53"/>
  <c r="H610" i="8"/>
  <c r="H607"/>
  <c r="H608"/>
  <c r="H606"/>
  <c r="H630" i="7"/>
  <c r="H629"/>
  <c r="H627"/>
  <c r="H628"/>
  <c r="H626"/>
  <c r="I148" i="6"/>
  <c r="J148" s="1"/>
  <c r="G950" i="9"/>
  <c r="G951"/>
  <c r="G952"/>
  <c r="G949"/>
  <c r="G948"/>
  <c r="G947"/>
  <c r="G946"/>
  <c r="G945"/>
  <c r="G944"/>
  <c r="G943"/>
  <c r="G942"/>
  <c r="G941"/>
  <c r="G940"/>
  <c r="G939"/>
  <c r="G938"/>
  <c r="G937"/>
  <c r="G936"/>
  <c r="G935"/>
  <c r="H605" i="8"/>
  <c r="H604"/>
  <c r="H600"/>
  <c r="H601"/>
  <c r="H602"/>
  <c r="H603"/>
  <c r="H599"/>
  <c r="H625" i="7"/>
  <c r="H624"/>
  <c r="H623"/>
  <c r="H622"/>
  <c r="H621"/>
  <c r="H620"/>
  <c r="H619"/>
  <c r="H618"/>
  <c r="H617"/>
  <c r="H616"/>
  <c r="H615"/>
  <c r="H614"/>
  <c r="G932" i="9"/>
  <c r="G933"/>
  <c r="G934"/>
  <c r="G931"/>
  <c r="G928"/>
  <c r="G929"/>
  <c r="G930"/>
  <c r="G927"/>
  <c r="G926"/>
  <c r="G925"/>
  <c r="G924"/>
  <c r="G923"/>
  <c r="H598" i="8"/>
  <c r="H597"/>
  <c r="H596"/>
  <c r="H595"/>
  <c r="H594"/>
  <c r="H593"/>
  <c r="H592"/>
  <c r="H591"/>
  <c r="H590"/>
  <c r="H609" i="7"/>
  <c r="H610"/>
  <c r="H611"/>
  <c r="H612"/>
  <c r="H613"/>
  <c r="H608"/>
  <c r="H607"/>
  <c r="H606"/>
  <c r="H605"/>
  <c r="H604"/>
  <c r="H603"/>
  <c r="H602"/>
  <c r="G918" i="9"/>
  <c r="G919"/>
  <c r="G920"/>
  <c r="G921"/>
  <c r="G922"/>
  <c r="G917"/>
  <c r="H589" i="8"/>
  <c r="H588"/>
  <c r="G916" i="9"/>
  <c r="G915"/>
  <c r="G914"/>
  <c r="G913"/>
  <c r="H585" i="8"/>
  <c r="H586"/>
  <c r="H587"/>
  <c r="H584"/>
  <c r="H583"/>
  <c r="H582"/>
  <c r="H581"/>
  <c r="H580"/>
  <c r="H600" i="7"/>
  <c r="H601"/>
  <c r="H599"/>
  <c r="H596"/>
  <c r="H597"/>
  <c r="H598"/>
  <c r="H595"/>
  <c r="H592"/>
  <c r="H593"/>
  <c r="H594"/>
  <c r="H591"/>
  <c r="H588"/>
  <c r="H589"/>
  <c r="H590"/>
  <c r="H587"/>
  <c r="H586"/>
  <c r="H585"/>
  <c r="H584"/>
  <c r="H583"/>
  <c r="H582"/>
  <c r="H581"/>
  <c r="I146" i="6"/>
  <c r="J146" s="1"/>
  <c r="I144"/>
  <c r="J144" s="1"/>
  <c r="G910" i="9"/>
  <c r="G911"/>
  <c r="G912"/>
  <c r="G909"/>
  <c r="G908"/>
  <c r="G907"/>
  <c r="G906"/>
  <c r="G905"/>
  <c r="G902"/>
  <c r="G903"/>
  <c r="G904"/>
  <c r="G901"/>
  <c r="G900"/>
  <c r="G899"/>
  <c r="H577" i="8"/>
  <c r="H578"/>
  <c r="H579"/>
  <c r="H576"/>
  <c r="H575"/>
  <c r="H574"/>
  <c r="H579" i="7"/>
  <c r="H580"/>
  <c r="H578"/>
  <c r="H577"/>
  <c r="H576"/>
  <c r="H573"/>
  <c r="H574"/>
  <c r="H575"/>
  <c r="H572"/>
  <c r="I142" i="6"/>
  <c r="J142" s="1"/>
  <c r="H571" i="7"/>
  <c r="H570"/>
  <c r="H568"/>
  <c r="H569"/>
  <c r="H567"/>
  <c r="H558"/>
  <c r="H559"/>
  <c r="H560"/>
  <c r="H561"/>
  <c r="H562"/>
  <c r="H563"/>
  <c r="H564"/>
  <c r="H565"/>
  <c r="H566"/>
  <c r="H557"/>
  <c r="H556"/>
  <c r="H555"/>
  <c r="H554"/>
  <c r="H573" i="8"/>
  <c r="H572"/>
  <c r="H569"/>
  <c r="H570"/>
  <c r="H571"/>
  <c r="H568"/>
  <c r="H567"/>
  <c r="H566"/>
  <c r="G898" i="9"/>
  <c r="G897"/>
  <c r="G893"/>
  <c r="G894"/>
  <c r="G895"/>
  <c r="G896"/>
  <c r="G892"/>
  <c r="G891"/>
  <c r="G890"/>
  <c r="G888"/>
  <c r="G889"/>
  <c r="G887"/>
  <c r="G885"/>
  <c r="H563" i="8"/>
  <c r="H564"/>
  <c r="H565"/>
  <c r="H562"/>
  <c r="H561"/>
  <c r="H560"/>
  <c r="H551" i="7"/>
  <c r="H552"/>
  <c r="H553"/>
  <c r="H550"/>
  <c r="H549"/>
  <c r="H548"/>
  <c r="H546"/>
  <c r="H547"/>
  <c r="H545"/>
  <c r="H544"/>
  <c r="H543"/>
  <c r="H542"/>
  <c r="H541"/>
  <c r="H540"/>
  <c r="H539"/>
  <c r="H538"/>
  <c r="H537"/>
  <c r="H535"/>
  <c r="H536"/>
  <c r="H534"/>
  <c r="G879" i="9"/>
  <c r="G880"/>
  <c r="G881"/>
  <c r="G882"/>
  <c r="G883"/>
  <c r="G878"/>
  <c r="G877"/>
  <c r="H557" i="8"/>
  <c r="H558"/>
  <c r="H559"/>
  <c r="H556"/>
  <c r="J620" l="1"/>
  <c r="K620" s="1"/>
  <c r="I1005" i="9"/>
  <c r="J1005" s="1"/>
  <c r="J628" i="8"/>
  <c r="K628" s="1"/>
  <c r="J571" i="7"/>
  <c r="K571" s="1"/>
  <c r="J580"/>
  <c r="K580" s="1"/>
  <c r="J613"/>
  <c r="J630"/>
  <c r="K630" s="1"/>
  <c r="I976" i="9"/>
  <c r="J976" s="1"/>
  <c r="I886"/>
  <c r="J886" s="1"/>
  <c r="I891"/>
  <c r="J891" s="1"/>
  <c r="I898"/>
  <c r="J898" s="1"/>
  <c r="I912"/>
  <c r="J912" s="1"/>
  <c r="I934"/>
  <c r="J934" s="1"/>
  <c r="I994"/>
  <c r="J994" s="1"/>
  <c r="J605" i="8"/>
  <c r="K605" s="1"/>
  <c r="J610"/>
  <c r="K610" s="1"/>
  <c r="J642" i="7"/>
  <c r="K642" s="1"/>
  <c r="J614" i="8"/>
  <c r="K614" s="1"/>
  <c r="I986" i="9"/>
  <c r="J986" s="1"/>
  <c r="J637" i="7"/>
  <c r="K637" s="1"/>
  <c r="I952" i="9"/>
  <c r="J952" s="1"/>
  <c r="J553" i="7"/>
  <c r="K553" s="1"/>
  <c r="J625"/>
  <c r="K625" s="1"/>
  <c r="I922" i="9"/>
  <c r="J922" s="1"/>
  <c r="J589" i="8"/>
  <c r="K589" s="1"/>
  <c r="J598"/>
  <c r="K598" s="1"/>
  <c r="J601" i="7"/>
  <c r="K601" s="1"/>
  <c r="K613"/>
  <c r="J559" i="8"/>
  <c r="K559" s="1"/>
  <c r="J573"/>
  <c r="K573" s="1"/>
  <c r="J579"/>
  <c r="K579" s="1"/>
  <c r="J565"/>
  <c r="K565" s="1"/>
  <c r="H532" i="7"/>
  <c r="H533"/>
  <c r="H531"/>
  <c r="H528"/>
  <c r="H529"/>
  <c r="H530"/>
  <c r="H527"/>
  <c r="G875" i="9"/>
  <c r="G874"/>
  <c r="G873"/>
  <c r="G872"/>
  <c r="G871"/>
  <c r="G870"/>
  <c r="G869"/>
  <c r="G868"/>
  <c r="H555" i="8"/>
  <c r="H554"/>
  <c r="H550"/>
  <c r="H551"/>
  <c r="H552"/>
  <c r="H553"/>
  <c r="H549"/>
  <c r="H548"/>
  <c r="I140" i="6"/>
  <c r="J140" s="1"/>
  <c r="H516" i="7"/>
  <c r="H526"/>
  <c r="H525"/>
  <c r="H522"/>
  <c r="H523"/>
  <c r="H524"/>
  <c r="H521"/>
  <c r="H517"/>
  <c r="H518"/>
  <c r="H519"/>
  <c r="H520"/>
  <c r="I139" i="6"/>
  <c r="J139" s="1"/>
  <c r="G866" i="9"/>
  <c r="G867"/>
  <c r="G865"/>
  <c r="G863"/>
  <c r="G864"/>
  <c r="G862"/>
  <c r="G861"/>
  <c r="G860"/>
  <c r="G859"/>
  <c r="H546" i="8"/>
  <c r="H545"/>
  <c r="H544"/>
  <c r="H543"/>
  <c r="H542"/>
  <c r="H512" i="7"/>
  <c r="H513"/>
  <c r="H514"/>
  <c r="H515"/>
  <c r="H511"/>
  <c r="H510"/>
  <c r="H509"/>
  <c r="I138" i="6"/>
  <c r="J138" s="1"/>
  <c r="H540" i="8"/>
  <c r="H539"/>
  <c r="H536"/>
  <c r="H537"/>
  <c r="H538"/>
  <c r="H535"/>
  <c r="H534"/>
  <c r="H533"/>
  <c r="H532"/>
  <c r="H531"/>
  <c r="G848" i="9"/>
  <c r="G849"/>
  <c r="G850"/>
  <c r="G851"/>
  <c r="G852"/>
  <c r="G853"/>
  <c r="G854"/>
  <c r="G855"/>
  <c r="G856"/>
  <c r="G857"/>
  <c r="G847"/>
  <c r="K508" i="7"/>
  <c r="H508"/>
  <c r="H507"/>
  <c r="H504"/>
  <c r="H505"/>
  <c r="H506"/>
  <c r="H503"/>
  <c r="H502"/>
  <c r="H501"/>
  <c r="H500"/>
  <c r="H499"/>
  <c r="H498"/>
  <c r="H497"/>
  <c r="G839" i="9"/>
  <c r="G838"/>
  <c r="G837"/>
  <c r="G836"/>
  <c r="H523" i="8"/>
  <c r="H524"/>
  <c r="H522"/>
  <c r="H485" i="7"/>
  <c r="H484"/>
  <c r="H488"/>
  <c r="H487"/>
  <c r="H486"/>
  <c r="I132" i="6"/>
  <c r="J132" s="1"/>
  <c r="I131"/>
  <c r="J131" s="1"/>
  <c r="I130"/>
  <c r="J130" s="1"/>
  <c r="G829" i="9"/>
  <c r="G830"/>
  <c r="G831"/>
  <c r="G832"/>
  <c r="G833"/>
  <c r="G834"/>
  <c r="G835"/>
  <c r="G828"/>
  <c r="H521" i="8"/>
  <c r="H520"/>
  <c r="H517"/>
  <c r="H518"/>
  <c r="H519"/>
  <c r="H516"/>
  <c r="H480" i="7"/>
  <c r="H481"/>
  <c r="H482"/>
  <c r="H483"/>
  <c r="H479"/>
  <c r="H477"/>
  <c r="H478"/>
  <c r="H476"/>
  <c r="G825" i="9"/>
  <c r="G826"/>
  <c r="G827"/>
  <c r="G824"/>
  <c r="G821"/>
  <c r="G822"/>
  <c r="G823"/>
  <c r="G820"/>
  <c r="G819"/>
  <c r="G817"/>
  <c r="G818"/>
  <c r="G816"/>
  <c r="H514" i="8"/>
  <c r="H515"/>
  <c r="H513"/>
  <c r="H512"/>
  <c r="H511"/>
  <c r="H475" i="7"/>
  <c r="H474"/>
  <c r="H467"/>
  <c r="H468"/>
  <c r="H469"/>
  <c r="H470"/>
  <c r="H471"/>
  <c r="H472"/>
  <c r="H473"/>
  <c r="H466"/>
  <c r="I128" i="6"/>
  <c r="J128" s="1"/>
  <c r="I127"/>
  <c r="J127" s="1"/>
  <c r="I126"/>
  <c r="J126" s="1"/>
  <c r="G815" i="9"/>
  <c r="G814"/>
  <c r="G813"/>
  <c r="G812"/>
  <c r="G811"/>
  <c r="G801"/>
  <c r="G802"/>
  <c r="G803"/>
  <c r="G800"/>
  <c r="G795"/>
  <c r="G796"/>
  <c r="G797"/>
  <c r="G798"/>
  <c r="G799"/>
  <c r="G794"/>
  <c r="G793"/>
  <c r="G792"/>
  <c r="G781"/>
  <c r="G783"/>
  <c r="G785"/>
  <c r="G787"/>
  <c r="G789"/>
  <c r="G791"/>
  <c r="G779"/>
  <c r="G766"/>
  <c r="G767"/>
  <c r="G768"/>
  <c r="G769"/>
  <c r="G770"/>
  <c r="G771"/>
  <c r="G772"/>
  <c r="G773"/>
  <c r="G774"/>
  <c r="G775"/>
  <c r="G776"/>
  <c r="G777"/>
  <c r="G757"/>
  <c r="G758"/>
  <c r="G759"/>
  <c r="G756"/>
  <c r="G810"/>
  <c r="G809"/>
  <c r="G808"/>
  <c r="H510" i="8"/>
  <c r="H509"/>
  <c r="G1095" i="9" l="1"/>
  <c r="H692" i="7"/>
  <c r="H670" i="8"/>
  <c r="J160" i="6"/>
  <c r="H1095" i="9"/>
  <c r="I692" i="7"/>
  <c r="I670" i="8"/>
  <c r="J547"/>
  <c r="K547" s="1"/>
  <c r="I867" i="9"/>
  <c r="J867" s="1"/>
  <c r="I876"/>
  <c r="J876" s="1"/>
  <c r="I858"/>
  <c r="J533" i="7"/>
  <c r="K533" s="1"/>
  <c r="J524" i="8"/>
  <c r="K524" s="1"/>
  <c r="J555"/>
  <c r="K555" s="1"/>
  <c r="J483" i="7"/>
  <c r="K483" s="1"/>
  <c r="J526"/>
  <c r="K526" s="1"/>
  <c r="J510" i="8"/>
  <c r="K510" s="1"/>
  <c r="I839" i="9"/>
  <c r="J839" s="1"/>
  <c r="J515" i="8"/>
  <c r="K515" s="1"/>
  <c r="J475" i="7"/>
  <c r="K475" s="1"/>
  <c r="J488"/>
  <c r="K488" s="1"/>
  <c r="J515"/>
  <c r="K515" s="1"/>
  <c r="I827" i="9"/>
  <c r="J827" s="1"/>
  <c r="I835"/>
  <c r="J835" s="1"/>
  <c r="J521" i="8"/>
  <c r="K521" s="1"/>
  <c r="I815" i="9"/>
  <c r="J815" s="1"/>
  <c r="H465" i="7"/>
  <c r="H464"/>
  <c r="H463"/>
  <c r="H458"/>
  <c r="H459"/>
  <c r="H460"/>
  <c r="H461"/>
  <c r="H462"/>
  <c r="H457"/>
  <c r="H456"/>
  <c r="H455"/>
  <c r="H454"/>
  <c r="G805" i="9"/>
  <c r="G806"/>
  <c r="G807"/>
  <c r="G804"/>
  <c r="H508" i="8"/>
  <c r="H507"/>
  <c r="H452" i="7"/>
  <c r="H453"/>
  <c r="H451"/>
  <c r="H506" i="8"/>
  <c r="H505"/>
  <c r="H504"/>
  <c r="H503"/>
  <c r="H500"/>
  <c r="H448" i="7"/>
  <c r="H449"/>
  <c r="H450"/>
  <c r="H447"/>
  <c r="H446"/>
  <c r="H445"/>
  <c r="H444"/>
  <c r="H443"/>
  <c r="H442"/>
  <c r="H441"/>
  <c r="H440"/>
  <c r="H439"/>
  <c r="G762" i="9"/>
  <c r="G763"/>
  <c r="G764"/>
  <c r="G765"/>
  <c r="H498" i="8"/>
  <c r="H497"/>
  <c r="H496"/>
  <c r="H495"/>
  <c r="H494"/>
  <c r="H493"/>
  <c r="H434" i="7"/>
  <c r="H435"/>
  <c r="H436"/>
  <c r="H437"/>
  <c r="H438"/>
  <c r="H433"/>
  <c r="H429"/>
  <c r="H430"/>
  <c r="H431"/>
  <c r="H432"/>
  <c r="H428"/>
  <c r="H426"/>
  <c r="H427"/>
  <c r="H425"/>
  <c r="H419"/>
  <c r="H420"/>
  <c r="H421"/>
  <c r="H422"/>
  <c r="H423"/>
  <c r="H424"/>
  <c r="H418"/>
  <c r="I125" i="6"/>
  <c r="J125" s="1"/>
  <c r="I124"/>
  <c r="J124" s="1"/>
  <c r="I123"/>
  <c r="J123" s="1"/>
  <c r="I122"/>
  <c r="J122" s="1"/>
  <c r="I119"/>
  <c r="J119" s="1"/>
  <c r="I120"/>
  <c r="J120" s="1"/>
  <c r="I118"/>
  <c r="J118" s="1"/>
  <c r="G761" i="9"/>
  <c r="G760"/>
  <c r="H492" i="8"/>
  <c r="H491"/>
  <c r="H486"/>
  <c r="H487"/>
  <c r="H488"/>
  <c r="H489"/>
  <c r="H490"/>
  <c r="H485"/>
  <c r="H406" i="7"/>
  <c r="H417"/>
  <c r="H416"/>
  <c r="H415"/>
  <c r="H414"/>
  <c r="H413"/>
  <c r="H412"/>
  <c r="H411"/>
  <c r="H409"/>
  <c r="H410"/>
  <c r="H408"/>
  <c r="G755" i="9"/>
  <c r="G754"/>
  <c r="G753"/>
  <c r="G752"/>
  <c r="H405" i="7"/>
  <c r="G746" i="9"/>
  <c r="G747"/>
  <c r="G748"/>
  <c r="G749"/>
  <c r="G750"/>
  <c r="G751"/>
  <c r="G745"/>
  <c r="G744"/>
  <c r="G742"/>
  <c r="H483" i="8"/>
  <c r="H484"/>
  <c r="H482"/>
  <c r="H481"/>
  <c r="H480"/>
  <c r="H479"/>
  <c r="H401" i="7"/>
  <c r="H402"/>
  <c r="H403"/>
  <c r="H404"/>
  <c r="H400"/>
  <c r="H397"/>
  <c r="H396"/>
  <c r="H395"/>
  <c r="H394"/>
  <c r="G733" i="9"/>
  <c r="G734"/>
  <c r="G735"/>
  <c r="G736"/>
  <c r="G737"/>
  <c r="G738"/>
  <c r="G739"/>
  <c r="G740"/>
  <c r="G732"/>
  <c r="G729"/>
  <c r="G730"/>
  <c r="G731"/>
  <c r="G728"/>
  <c r="H476" i="8"/>
  <c r="H477"/>
  <c r="H478"/>
  <c r="H475"/>
  <c r="H474"/>
  <c r="H473"/>
  <c r="H472"/>
  <c r="H471"/>
  <c r="H470"/>
  <c r="H469"/>
  <c r="H391" i="7"/>
  <c r="H392"/>
  <c r="H393"/>
  <c r="H390"/>
  <c r="H389"/>
  <c r="H388"/>
  <c r="H387"/>
  <c r="H386"/>
  <c r="H385"/>
  <c r="H384"/>
  <c r="H383"/>
  <c r="H382"/>
  <c r="H381"/>
  <c r="H380"/>
  <c r="G723" i="9"/>
  <c r="G724"/>
  <c r="G725"/>
  <c r="G726"/>
  <c r="G727"/>
  <c r="G722"/>
  <c r="G721"/>
  <c r="G710"/>
  <c r="H468" i="8"/>
  <c r="H465"/>
  <c r="H466"/>
  <c r="H467"/>
  <c r="H464"/>
  <c r="H461"/>
  <c r="H462"/>
  <c r="H463"/>
  <c r="H460"/>
  <c r="H375" i="7"/>
  <c r="H377"/>
  <c r="H378"/>
  <c r="H379"/>
  <c r="H376"/>
  <c r="H374"/>
  <c r="H373"/>
  <c r="H372"/>
  <c r="H371"/>
  <c r="G718" i="9"/>
  <c r="G719"/>
  <c r="G717"/>
  <c r="G716"/>
  <c r="G715"/>
  <c r="G712"/>
  <c r="G713"/>
  <c r="G714"/>
  <c r="G711"/>
  <c r="H455" i="8"/>
  <c r="H456"/>
  <c r="H457"/>
  <c r="H458"/>
  <c r="H459"/>
  <c r="H454"/>
  <c r="H452"/>
  <c r="H453"/>
  <c r="H451"/>
  <c r="H450"/>
  <c r="H449"/>
  <c r="H448"/>
  <c r="J858" i="9" l="1"/>
  <c r="J450" i="7"/>
  <c r="K450" s="1"/>
  <c r="J465"/>
  <c r="K465" s="1"/>
  <c r="I807" i="9"/>
  <c r="J807" s="1"/>
  <c r="J501" i="8"/>
  <c r="K501" s="1"/>
  <c r="J508"/>
  <c r="K508" s="1"/>
  <c r="J381" i="7"/>
  <c r="K381" s="1"/>
  <c r="J393"/>
  <c r="K393" s="1"/>
  <c r="J453"/>
  <c r="K453" s="1"/>
  <c r="I803" i="9"/>
  <c r="J803" s="1"/>
  <c r="J506" i="8"/>
  <c r="K506" s="1"/>
  <c r="J417" i="7"/>
  <c r="K417" s="1"/>
  <c r="J438"/>
  <c r="K438" s="1"/>
  <c r="I743" i="9"/>
  <c r="J743" s="1"/>
  <c r="I751"/>
  <c r="J751" s="1"/>
  <c r="I761"/>
  <c r="J761" s="1"/>
  <c r="J404" i="7"/>
  <c r="K404" s="1"/>
  <c r="I720" i="9"/>
  <c r="J720" s="1"/>
  <c r="I727"/>
  <c r="J727" s="1"/>
  <c r="J492" i="8"/>
  <c r="K492" s="1"/>
  <c r="J459"/>
  <c r="K459" s="1"/>
  <c r="J468"/>
  <c r="K468" s="1"/>
  <c r="J478"/>
  <c r="K478" s="1"/>
  <c r="J484"/>
  <c r="K484" s="1"/>
  <c r="H361" i="7"/>
  <c r="H370"/>
  <c r="H369"/>
  <c r="H368"/>
  <c r="H367"/>
  <c r="H366"/>
  <c r="H365"/>
  <c r="H364"/>
  <c r="H363"/>
  <c r="H362"/>
  <c r="I117" i="6"/>
  <c r="J117" s="1"/>
  <c r="I116"/>
  <c r="J116" s="1"/>
  <c r="G706" i="9"/>
  <c r="G707"/>
  <c r="G708"/>
  <c r="G705"/>
  <c r="G700"/>
  <c r="G701"/>
  <c r="G702"/>
  <c r="G703"/>
  <c r="G704"/>
  <c r="G699"/>
  <c r="G698"/>
  <c r="H447" i="8"/>
  <c r="H445"/>
  <c r="H446"/>
  <c r="H444"/>
  <c r="H441"/>
  <c r="H442"/>
  <c r="H443"/>
  <c r="H440"/>
  <c r="H359" i="7"/>
  <c r="H360"/>
  <c r="H358"/>
  <c r="H355"/>
  <c r="H356"/>
  <c r="H357"/>
  <c r="H354"/>
  <c r="H353"/>
  <c r="I115" i="6"/>
  <c r="J115" s="1"/>
  <c r="I114"/>
  <c r="J114" s="1"/>
  <c r="I113"/>
  <c r="J113" s="1"/>
  <c r="G691" i="9"/>
  <c r="G692"/>
  <c r="G693"/>
  <c r="G694"/>
  <c r="G695"/>
  <c r="G696"/>
  <c r="G690"/>
  <c r="G679"/>
  <c r="H438" i="8"/>
  <c r="H439"/>
  <c r="H437"/>
  <c r="H436"/>
  <c r="H435"/>
  <c r="H434"/>
  <c r="H351" i="7"/>
  <c r="H352"/>
  <c r="H350"/>
  <c r="H349"/>
  <c r="H348"/>
  <c r="H347"/>
  <c r="H346"/>
  <c r="H344"/>
  <c r="H345"/>
  <c r="H343"/>
  <c r="I112" i="6"/>
  <c r="J112" s="1"/>
  <c r="I111"/>
  <c r="J111" s="1"/>
  <c r="G689" i="9"/>
  <c r="G688"/>
  <c r="G685"/>
  <c r="G686"/>
  <c r="G687"/>
  <c r="G684"/>
  <c r="G681"/>
  <c r="G682"/>
  <c r="G683"/>
  <c r="G680"/>
  <c r="H431" i="8"/>
  <c r="H432"/>
  <c r="H433"/>
  <c r="H430"/>
  <c r="H429"/>
  <c r="H428"/>
  <c r="H342" i="7"/>
  <c r="H341"/>
  <c r="H338"/>
  <c r="H339"/>
  <c r="H340"/>
  <c r="H337"/>
  <c r="G677" i="9"/>
  <c r="G676"/>
  <c r="G675"/>
  <c r="G674"/>
  <c r="G673"/>
  <c r="G672"/>
  <c r="G671"/>
  <c r="G670"/>
  <c r="G669"/>
  <c r="G668"/>
  <c r="G667"/>
  <c r="H422" i="8"/>
  <c r="H423"/>
  <c r="H424"/>
  <c r="H425"/>
  <c r="H426"/>
  <c r="H427"/>
  <c r="H421"/>
  <c r="H336" i="7"/>
  <c r="H335"/>
  <c r="H334"/>
  <c r="H333"/>
  <c r="H332"/>
  <c r="H331"/>
  <c r="J370" l="1"/>
  <c r="K370" s="1"/>
  <c r="I689" i="9"/>
  <c r="J689" s="1"/>
  <c r="I697"/>
  <c r="J697" s="1"/>
  <c r="I709"/>
  <c r="J709" s="1"/>
  <c r="J360" i="7"/>
  <c r="K360" s="1"/>
  <c r="I678" i="9"/>
  <c r="J678" s="1"/>
  <c r="J427" i="8"/>
  <c r="K427" s="1"/>
  <c r="J433"/>
  <c r="K433" s="1"/>
  <c r="J439"/>
  <c r="K439" s="1"/>
  <c r="J447"/>
  <c r="K447" s="1"/>
  <c r="J336" i="7"/>
  <c r="K336" s="1"/>
  <c r="J342"/>
  <c r="K342" s="1"/>
  <c r="J352"/>
  <c r="K352" s="1"/>
  <c r="I109" i="6"/>
  <c r="J109" s="1"/>
  <c r="I108"/>
  <c r="J108" s="1"/>
  <c r="G664" i="9"/>
  <c r="G665"/>
  <c r="G666"/>
  <c r="G663"/>
  <c r="G662"/>
  <c r="G661"/>
  <c r="G660"/>
  <c r="G659"/>
  <c r="G658"/>
  <c r="G657"/>
  <c r="H419" i="8"/>
  <c r="H420"/>
  <c r="H418"/>
  <c r="H417"/>
  <c r="H416"/>
  <c r="H415"/>
  <c r="H327" i="7"/>
  <c r="H326"/>
  <c r="H328"/>
  <c r="H329"/>
  <c r="H330"/>
  <c r="H325"/>
  <c r="H323"/>
  <c r="H322"/>
  <c r="G656" i="9"/>
  <c r="G655"/>
  <c r="G654"/>
  <c r="G653"/>
  <c r="H412" i="8"/>
  <c r="H410"/>
  <c r="H411"/>
  <c r="H413"/>
  <c r="H414"/>
  <c r="H409"/>
  <c r="H316" i="7"/>
  <c r="H317"/>
  <c r="H318"/>
  <c r="H319"/>
  <c r="H320"/>
  <c r="H321"/>
  <c r="H315"/>
  <c r="I107" i="6"/>
  <c r="J107" s="1"/>
  <c r="I106"/>
  <c r="J106" s="1"/>
  <c r="I104"/>
  <c r="J104" s="1"/>
  <c r="I105"/>
  <c r="J105" s="1"/>
  <c r="I103"/>
  <c r="J103" s="1"/>
  <c r="G648" i="9"/>
  <c r="G649"/>
  <c r="G650"/>
  <c r="G651"/>
  <c r="G652"/>
  <c r="G647"/>
  <c r="G646"/>
  <c r="G645"/>
  <c r="H402" i="8"/>
  <c r="H403"/>
  <c r="H404"/>
  <c r="H405"/>
  <c r="H406"/>
  <c r="H407"/>
  <c r="H408"/>
  <c r="H401"/>
  <c r="H400"/>
  <c r="H399"/>
  <c r="H310" i="7"/>
  <c r="H311"/>
  <c r="H312"/>
  <c r="H313"/>
  <c r="H314"/>
  <c r="H309"/>
  <c r="H308"/>
  <c r="H307"/>
  <c r="G644" i="9"/>
  <c r="G643"/>
  <c r="G640"/>
  <c r="G641"/>
  <c r="G642"/>
  <c r="G639"/>
  <c r="H398" i="8"/>
  <c r="H397"/>
  <c r="H395"/>
  <c r="H396"/>
  <c r="H394"/>
  <c r="H390"/>
  <c r="H391"/>
  <c r="H392"/>
  <c r="H393"/>
  <c r="H389"/>
  <c r="H388"/>
  <c r="H387"/>
  <c r="H306" i="7"/>
  <c r="H305"/>
  <c r="H304"/>
  <c r="H303"/>
  <c r="H302"/>
  <c r="H301"/>
  <c r="H300"/>
  <c r="H299"/>
  <c r="G636" i="9"/>
  <c r="G637"/>
  <c r="G638"/>
  <c r="G635"/>
  <c r="G632"/>
  <c r="G633"/>
  <c r="G634"/>
  <c r="G631"/>
  <c r="H384" i="8"/>
  <c r="H385"/>
  <c r="H386"/>
  <c r="H383"/>
  <c r="H382"/>
  <c r="H381"/>
  <c r="H380"/>
  <c r="H379"/>
  <c r="K298" i="7"/>
  <c r="H298"/>
  <c r="H297"/>
  <c r="H296"/>
  <c r="H295"/>
  <c r="H293"/>
  <c r="H294"/>
  <c r="H292"/>
  <c r="H291"/>
  <c r="H290"/>
  <c r="I97" i="6"/>
  <c r="J97" s="1"/>
  <c r="K371" i="8"/>
  <c r="H371"/>
  <c r="H370"/>
  <c r="K282" i="7"/>
  <c r="H282"/>
  <c r="H281"/>
  <c r="H369" i="8"/>
  <c r="H368"/>
  <c r="H367"/>
  <c r="H366"/>
  <c r="H365"/>
  <c r="H364"/>
  <c r="H363"/>
  <c r="H280" i="7"/>
  <c r="H279"/>
  <c r="H278"/>
  <c r="H277"/>
  <c r="G624" i="9"/>
  <c r="G623"/>
  <c r="G622"/>
  <c r="G621"/>
  <c r="H361" i="8"/>
  <c r="H362"/>
  <c r="H360"/>
  <c r="H359"/>
  <c r="H358"/>
  <c r="H357"/>
  <c r="H272" i="7"/>
  <c r="H273"/>
  <c r="H274"/>
  <c r="H275"/>
  <c r="H276"/>
  <c r="H271"/>
  <c r="J133" i="6" l="1"/>
  <c r="G840" i="9"/>
  <c r="H840" s="1"/>
  <c r="H489" i="7"/>
  <c r="I489" s="1"/>
  <c r="H525" i="8"/>
  <c r="I525" s="1"/>
  <c r="J321" i="7"/>
  <c r="K321" s="1"/>
  <c r="I652" i="9"/>
  <c r="J652" s="1"/>
  <c r="I656"/>
  <c r="J656" s="1"/>
  <c r="J414" i="8"/>
  <c r="K414" s="1"/>
  <c r="J420"/>
  <c r="K420" s="1"/>
  <c r="J330" i="7"/>
  <c r="K330" s="1"/>
  <c r="I666" i="9"/>
  <c r="J666" s="1"/>
  <c r="J314" i="7"/>
  <c r="K314" s="1"/>
  <c r="J306"/>
  <c r="K306" s="1"/>
  <c r="J398" i="8"/>
  <c r="K398" s="1"/>
  <c r="J408"/>
  <c r="K408" s="1"/>
  <c r="I644" i="9"/>
  <c r="J644" s="1"/>
  <c r="J362" i="8"/>
  <c r="K362" s="1"/>
  <c r="J369"/>
  <c r="K369" s="1"/>
  <c r="I624" i="9"/>
  <c r="J624" s="1"/>
  <c r="J280" i="7"/>
  <c r="K280" s="1"/>
  <c r="H270"/>
  <c r="H269"/>
  <c r="I93" i="6"/>
  <c r="J93" s="1"/>
  <c r="I95"/>
  <c r="J95" s="1"/>
  <c r="I92"/>
  <c r="J92" s="1"/>
  <c r="G618" i="9"/>
  <c r="G619"/>
  <c r="G620"/>
  <c r="G617"/>
  <c r="G614"/>
  <c r="G615"/>
  <c r="G616"/>
  <c r="G613"/>
  <c r="G612"/>
  <c r="G611"/>
  <c r="G610"/>
  <c r="G609"/>
  <c r="H356" i="8"/>
  <c r="H355"/>
  <c r="H354"/>
  <c r="H353"/>
  <c r="H339"/>
  <c r="H268" i="7"/>
  <c r="H267"/>
  <c r="H266"/>
  <c r="H265"/>
  <c r="H264"/>
  <c r="H263"/>
  <c r="H262"/>
  <c r="H261"/>
  <c r="G608" i="9"/>
  <c r="G607"/>
  <c r="G606"/>
  <c r="G605"/>
  <c r="G604"/>
  <c r="G603"/>
  <c r="G602"/>
  <c r="G601"/>
  <c r="G600"/>
  <c r="G599"/>
  <c r="G598"/>
  <c r="G597"/>
  <c r="H352" i="8"/>
  <c r="H351"/>
  <c r="H350"/>
  <c r="H349"/>
  <c r="H260" i="7"/>
  <c r="H259"/>
  <c r="H258"/>
  <c r="H257"/>
  <c r="H256"/>
  <c r="H255"/>
  <c r="H254"/>
  <c r="H253"/>
  <c r="H252"/>
  <c r="H251"/>
  <c r="G592" i="9"/>
  <c r="G593"/>
  <c r="G594"/>
  <c r="G595"/>
  <c r="G596"/>
  <c r="G591"/>
  <c r="G590"/>
  <c r="G589"/>
  <c r="H346" i="8"/>
  <c r="H347"/>
  <c r="H348"/>
  <c r="H345"/>
  <c r="H248" i="7"/>
  <c r="H249"/>
  <c r="H250"/>
  <c r="H247"/>
  <c r="H246"/>
  <c r="H245"/>
  <c r="J356" i="8" l="1"/>
  <c r="K356" s="1"/>
  <c r="J276" i="7"/>
  <c r="K276" s="1"/>
  <c r="I620" i="9"/>
  <c r="J620" s="1"/>
  <c r="J348" i="8"/>
  <c r="K348" s="1"/>
  <c r="J352"/>
  <c r="K352" s="1"/>
  <c r="J268" i="7"/>
  <c r="K268" s="1"/>
  <c r="J250"/>
  <c r="K250" s="1"/>
  <c r="J260"/>
  <c r="K260" s="1"/>
  <c r="I596" i="9"/>
  <c r="J596" s="1"/>
  <c r="I608"/>
  <c r="J608" s="1"/>
  <c r="G588"/>
  <c r="G587"/>
  <c r="G584"/>
  <c r="G585"/>
  <c r="G586"/>
  <c r="G583"/>
  <c r="G582"/>
  <c r="G581"/>
  <c r="H343" i="8"/>
  <c r="H344"/>
  <c r="H342"/>
  <c r="H242" i="7"/>
  <c r="H243"/>
  <c r="H244"/>
  <c r="H241"/>
  <c r="H240"/>
  <c r="G574" i="9"/>
  <c r="G575"/>
  <c r="G576"/>
  <c r="G577"/>
  <c r="G578"/>
  <c r="G573"/>
  <c r="G580"/>
  <c r="G579"/>
  <c r="H337" i="8"/>
  <c r="H336"/>
  <c r="H335"/>
  <c r="H334"/>
  <c r="H333"/>
  <c r="H239" i="7"/>
  <c r="H238"/>
  <c r="H237"/>
  <c r="H236"/>
  <c r="G568" i="9"/>
  <c r="G569"/>
  <c r="G570"/>
  <c r="G567"/>
  <c r="G566"/>
  <c r="G564"/>
  <c r="G572"/>
  <c r="G571"/>
  <c r="H332" i="8"/>
  <c r="H331"/>
  <c r="H330"/>
  <c r="H329"/>
  <c r="H328"/>
  <c r="H327"/>
  <c r="H326"/>
  <c r="H235" i="7"/>
  <c r="H234"/>
  <c r="H233"/>
  <c r="H232"/>
  <c r="H231"/>
  <c r="I90" i="6"/>
  <c r="J90" s="1"/>
  <c r="I89"/>
  <c r="J89" s="1"/>
  <c r="G561" i="9"/>
  <c r="G562"/>
  <c r="G560"/>
  <c r="G558"/>
  <c r="G559"/>
  <c r="G557"/>
  <c r="G556"/>
  <c r="G555"/>
  <c r="G554"/>
  <c r="I588" l="1"/>
  <c r="J588" s="1"/>
  <c r="J337" i="8"/>
  <c r="K337" s="1"/>
  <c r="I580" i="9"/>
  <c r="J580" s="1"/>
  <c r="I572"/>
  <c r="J572" s="1"/>
  <c r="J239" i="7"/>
  <c r="K239" s="1"/>
  <c r="J244"/>
  <c r="K244" s="1"/>
  <c r="J344" i="8"/>
  <c r="K344" s="1"/>
  <c r="J332"/>
  <c r="K332" s="1"/>
  <c r="J235" i="7"/>
  <c r="K235" s="1"/>
  <c r="I562" i="9"/>
  <c r="J562" s="1"/>
  <c r="H319" i="8"/>
  <c r="H318"/>
  <c r="H321"/>
  <c r="H322"/>
  <c r="H323"/>
  <c r="H324"/>
  <c r="H325"/>
  <c r="H320"/>
  <c r="H317"/>
  <c r="H316"/>
  <c r="H226" i="7"/>
  <c r="H227"/>
  <c r="H228"/>
  <c r="H229"/>
  <c r="H230"/>
  <c r="H225"/>
  <c r="J325" i="8" l="1"/>
  <c r="K325" s="1"/>
  <c r="J230" i="7"/>
  <c r="K230" s="1"/>
  <c r="J553" i="9"/>
  <c r="G553"/>
  <c r="G552"/>
  <c r="K315" i="8"/>
  <c r="H315"/>
  <c r="K224" i="7"/>
  <c r="H224"/>
  <c r="H223"/>
  <c r="J551" i="9"/>
  <c r="G551"/>
  <c r="G550"/>
  <c r="K313" i="8"/>
  <c r="H313"/>
  <c r="H312"/>
  <c r="K222" i="7"/>
  <c r="H222"/>
  <c r="H221"/>
  <c r="I549" i="9"/>
  <c r="J549" s="1"/>
  <c r="G549"/>
  <c r="G548"/>
  <c r="G547"/>
  <c r="G546"/>
  <c r="K311" i="8"/>
  <c r="H311"/>
  <c r="H310"/>
  <c r="K220" i="7"/>
  <c r="H219"/>
  <c r="I87" i="6"/>
  <c r="J87" s="1"/>
  <c r="I86"/>
  <c r="J86" s="1"/>
  <c r="G538" i="9"/>
  <c r="G539"/>
  <c r="G540"/>
  <c r="G541"/>
  <c r="G542"/>
  <c r="G543"/>
  <c r="G544"/>
  <c r="G545"/>
  <c r="G537"/>
  <c r="G535"/>
  <c r="G536"/>
  <c r="G534"/>
  <c r="H303" i="8"/>
  <c r="H304"/>
  <c r="H305"/>
  <c r="H306"/>
  <c r="H307"/>
  <c r="H308"/>
  <c r="H309"/>
  <c r="H302"/>
  <c r="H301"/>
  <c r="H300"/>
  <c r="H298"/>
  <c r="H299"/>
  <c r="H297"/>
  <c r="H295"/>
  <c r="H296"/>
  <c r="H294"/>
  <c r="H214" i="7"/>
  <c r="H215"/>
  <c r="H216"/>
  <c r="H217"/>
  <c r="H218"/>
  <c r="H213"/>
  <c r="H211"/>
  <c r="H212"/>
  <c r="H210"/>
  <c r="H209"/>
  <c r="I85" i="6"/>
  <c r="J85" s="1"/>
  <c r="G532" i="9"/>
  <c r="G533"/>
  <c r="G531"/>
  <c r="G530"/>
  <c r="G529"/>
  <c r="H293" i="8"/>
  <c r="H292"/>
  <c r="H291"/>
  <c r="H290"/>
  <c r="H289"/>
  <c r="H288"/>
  <c r="H287"/>
  <c r="H286"/>
  <c r="H208" i="7"/>
  <c r="H207"/>
  <c r="H206"/>
  <c r="H205"/>
  <c r="H203"/>
  <c r="H204"/>
  <c r="H202"/>
  <c r="H201"/>
  <c r="H200"/>
  <c r="I498" i="9"/>
  <c r="J498" s="1"/>
  <c r="K263" i="8"/>
  <c r="J277"/>
  <c r="K277" s="1"/>
  <c r="J268"/>
  <c r="K268" s="1"/>
  <c r="H199" i="7"/>
  <c r="H198"/>
  <c r="H197"/>
  <c r="H196"/>
  <c r="H195"/>
  <c r="H194"/>
  <c r="H191"/>
  <c r="H192"/>
  <c r="H193"/>
  <c r="H190"/>
  <c r="H285" i="8"/>
  <c r="H279"/>
  <c r="H280"/>
  <c r="H281"/>
  <c r="H282"/>
  <c r="H283"/>
  <c r="H284"/>
  <c r="H278"/>
  <c r="G527" i="9"/>
  <c r="G528"/>
  <c r="G526"/>
  <c r="G525"/>
  <c r="G524"/>
  <c r="G523"/>
  <c r="I84" i="6"/>
  <c r="J84" s="1"/>
  <c r="I83"/>
  <c r="J83" s="1"/>
  <c r="I545" i="9" l="1"/>
  <c r="J545" s="1"/>
  <c r="J208" i="7"/>
  <c r="K208" s="1"/>
  <c r="J218"/>
  <c r="K218" s="1"/>
  <c r="I533" i="9"/>
  <c r="J533" s="1"/>
  <c r="J285" i="8"/>
  <c r="K285" s="1"/>
  <c r="J293"/>
  <c r="K293" s="1"/>
  <c r="J309"/>
  <c r="K309" s="1"/>
  <c r="I528" i="9"/>
  <c r="J528" s="1"/>
  <c r="J199" i="7"/>
  <c r="K199" s="1"/>
  <c r="I82" i="6"/>
  <c r="J82" s="1"/>
  <c r="H185" i="7"/>
  <c r="H186"/>
  <c r="H187"/>
  <c r="H188"/>
  <c r="H189"/>
  <c r="H184"/>
  <c r="H182"/>
  <c r="H183"/>
  <c r="H181"/>
  <c r="H277" i="8"/>
  <c r="H276"/>
  <c r="H275"/>
  <c r="H274"/>
  <c r="H273"/>
  <c r="H272"/>
  <c r="G522" i="9"/>
  <c r="G521"/>
  <c r="G520"/>
  <c r="G519"/>
  <c r="G518"/>
  <c r="G517"/>
  <c r="G516"/>
  <c r="G515"/>
  <c r="G514"/>
  <c r="G513"/>
  <c r="G512"/>
  <c r="G511"/>
  <c r="G510"/>
  <c r="G509"/>
  <c r="G508"/>
  <c r="G507"/>
  <c r="G502"/>
  <c r="G503"/>
  <c r="G504"/>
  <c r="G505"/>
  <c r="G506"/>
  <c r="G501"/>
  <c r="G500"/>
  <c r="H265" i="8"/>
  <c r="H266"/>
  <c r="H267"/>
  <c r="H268"/>
  <c r="H264"/>
  <c r="H176" i="7"/>
  <c r="H177"/>
  <c r="H178"/>
  <c r="H179"/>
  <c r="H180"/>
  <c r="H175"/>
  <c r="I80" i="6"/>
  <c r="J80" s="1"/>
  <c r="J98" s="1"/>
  <c r="H174" i="7"/>
  <c r="H173"/>
  <c r="H172"/>
  <c r="H171"/>
  <c r="H170"/>
  <c r="H169"/>
  <c r="H168"/>
  <c r="H167"/>
  <c r="G492" i="9"/>
  <c r="G493"/>
  <c r="G494"/>
  <c r="G495"/>
  <c r="G496"/>
  <c r="G497"/>
  <c r="G498"/>
  <c r="G491"/>
  <c r="H263" i="8"/>
  <c r="H262"/>
  <c r="H261"/>
  <c r="H260"/>
  <c r="H259"/>
  <c r="H258"/>
  <c r="G478" i="9"/>
  <c r="G479"/>
  <c r="G480"/>
  <c r="G481"/>
  <c r="G482"/>
  <c r="G483"/>
  <c r="G484"/>
  <c r="G477"/>
  <c r="H250" i="8"/>
  <c r="H249"/>
  <c r="H247"/>
  <c r="H248"/>
  <c r="H246"/>
  <c r="H244"/>
  <c r="H245"/>
  <c r="H243"/>
  <c r="H157" i="7"/>
  <c r="H158"/>
  <c r="H159"/>
  <c r="H160"/>
  <c r="H156"/>
  <c r="H155"/>
  <c r="H154"/>
  <c r="H152"/>
  <c r="H153"/>
  <c r="H151"/>
  <c r="H150"/>
  <c r="H149"/>
  <c r="H148"/>
  <c r="I74" i="6"/>
  <c r="J74" s="1"/>
  <c r="I73"/>
  <c r="J73" s="1"/>
  <c r="I72"/>
  <c r="J72" s="1"/>
  <c r="G476" i="9"/>
  <c r="G475"/>
  <c r="G464"/>
  <c r="G465"/>
  <c r="G466"/>
  <c r="G467"/>
  <c r="G468"/>
  <c r="G469"/>
  <c r="G470"/>
  <c r="G471"/>
  <c r="G472"/>
  <c r="G473"/>
  <c r="G474"/>
  <c r="G463"/>
  <c r="G460"/>
  <c r="G461"/>
  <c r="G462"/>
  <c r="G459"/>
  <c r="H240" i="8"/>
  <c r="H239"/>
  <c r="H236"/>
  <c r="H237"/>
  <c r="H238"/>
  <c r="H235"/>
  <c r="H232"/>
  <c r="H233"/>
  <c r="H234"/>
  <c r="H231"/>
  <c r="H147" i="7"/>
  <c r="H146"/>
  <c r="H145"/>
  <c r="H144"/>
  <c r="H143"/>
  <c r="H142"/>
  <c r="H141"/>
  <c r="H140"/>
  <c r="G456" i="9"/>
  <c r="G458"/>
  <c r="G457"/>
  <c r="G453"/>
  <c r="G454"/>
  <c r="G455"/>
  <c r="G452"/>
  <c r="H228" i="8"/>
  <c r="H229"/>
  <c r="H230"/>
  <c r="H227"/>
  <c r="H138" i="7"/>
  <c r="H139"/>
  <c r="H137"/>
  <c r="H372" i="8" l="1"/>
  <c r="I372" s="1"/>
  <c r="H283" i="7"/>
  <c r="G625" i="9"/>
  <c r="H625" s="1"/>
  <c r="I506"/>
  <c r="J506" s="1"/>
  <c r="J180" i="7"/>
  <c r="K180" s="1"/>
  <c r="J189"/>
  <c r="K189" s="1"/>
  <c r="I522" i="9"/>
  <c r="J522" s="1"/>
  <c r="J174" i="7"/>
  <c r="K174" s="1"/>
  <c r="I71" i="6"/>
  <c r="J71" s="1"/>
  <c r="I70"/>
  <c r="J70" s="1"/>
  <c r="I69"/>
  <c r="J69" s="1"/>
  <c r="H136" i="7"/>
  <c r="H135"/>
  <c r="H133"/>
  <c r="H134"/>
  <c r="H132"/>
  <c r="H225" i="8" l="1"/>
  <c r="H224"/>
  <c r="H223"/>
  <c r="H220"/>
  <c r="H221"/>
  <c r="H222"/>
  <c r="H219"/>
  <c r="G451" i="9"/>
  <c r="G450"/>
  <c r="G449"/>
  <c r="G446"/>
  <c r="G447"/>
  <c r="G448"/>
  <c r="G445"/>
  <c r="I68" i="6" l="1"/>
  <c r="J68" s="1"/>
  <c r="I67"/>
  <c r="J67" s="1"/>
  <c r="H131" i="7"/>
  <c r="H130"/>
  <c r="H129"/>
  <c r="H128"/>
  <c r="H127"/>
  <c r="H126"/>
  <c r="H216" i="8"/>
  <c r="H217"/>
  <c r="H218"/>
  <c r="H215"/>
  <c r="G442" i="9"/>
  <c r="G443"/>
  <c r="G444"/>
  <c r="G441"/>
  <c r="G440"/>
  <c r="G439"/>
  <c r="G438"/>
  <c r="G437"/>
  <c r="G435"/>
  <c r="G436"/>
  <c r="G433"/>
  <c r="G434"/>
  <c r="G432"/>
  <c r="G431"/>
  <c r="G430"/>
  <c r="G429"/>
  <c r="H214" i="8"/>
  <c r="H213"/>
  <c r="H212"/>
  <c r="H211"/>
  <c r="H210"/>
  <c r="H209"/>
  <c r="H208"/>
  <c r="H205" l="1"/>
  <c r="H206"/>
  <c r="H207"/>
  <c r="H204"/>
  <c r="H201"/>
  <c r="H202"/>
  <c r="H203"/>
  <c r="H200"/>
  <c r="G418" i="9"/>
  <c r="G419"/>
  <c r="G420"/>
  <c r="G421"/>
  <c r="G422"/>
  <c r="G423"/>
  <c r="G424"/>
  <c r="G425"/>
  <c r="G426"/>
  <c r="G427"/>
  <c r="G428"/>
  <c r="G417"/>
  <c r="I65" i="6"/>
  <c r="J65" s="1"/>
  <c r="I64"/>
  <c r="J64" s="1"/>
  <c r="I63"/>
  <c r="J63" s="1"/>
  <c r="H125" i="7"/>
  <c r="H124"/>
  <c r="H123"/>
  <c r="H122"/>
  <c r="H121"/>
  <c r="H197" i="8"/>
  <c r="H198"/>
  <c r="H199"/>
  <c r="H196"/>
  <c r="H195"/>
  <c r="H194"/>
  <c r="H193"/>
  <c r="H192"/>
  <c r="H191"/>
  <c r="H190"/>
  <c r="H189"/>
  <c r="H188"/>
  <c r="H187"/>
  <c r="H186"/>
  <c r="H185"/>
  <c r="H184"/>
  <c r="G414" i="9"/>
  <c r="G415"/>
  <c r="G416"/>
  <c r="G413"/>
  <c r="G400"/>
  <c r="G401"/>
  <c r="G402"/>
  <c r="G403"/>
  <c r="G404"/>
  <c r="G405"/>
  <c r="G406"/>
  <c r="G407"/>
  <c r="G408"/>
  <c r="G409"/>
  <c r="G410"/>
  <c r="G411"/>
  <c r="G412"/>
  <c r="G399"/>
  <c r="G396"/>
  <c r="G397"/>
  <c r="G398"/>
  <c r="G395"/>
  <c r="I62" i="6"/>
  <c r="J62" s="1"/>
  <c r="I61"/>
  <c r="J61" s="1"/>
  <c r="H113" i="7"/>
  <c r="H114"/>
  <c r="H115"/>
  <c r="H116"/>
  <c r="H117"/>
  <c r="H118"/>
  <c r="H119"/>
  <c r="H120"/>
  <c r="H112"/>
  <c r="H111"/>
  <c r="H110"/>
  <c r="H183" i="8"/>
  <c r="H182"/>
  <c r="H171"/>
  <c r="H172"/>
  <c r="H173"/>
  <c r="H174"/>
  <c r="H175"/>
  <c r="H176"/>
  <c r="H177"/>
  <c r="H178"/>
  <c r="H179"/>
  <c r="H180"/>
  <c r="H181"/>
  <c r="H170"/>
  <c r="H165"/>
  <c r="H166"/>
  <c r="H167"/>
  <c r="H168"/>
  <c r="H169"/>
  <c r="H164"/>
  <c r="G389" i="9"/>
  <c r="G390"/>
  <c r="G391"/>
  <c r="G392"/>
  <c r="G393"/>
  <c r="G394"/>
  <c r="G388"/>
  <c r="G385"/>
  <c r="G386"/>
  <c r="G387"/>
  <c r="G384"/>
  <c r="G377"/>
  <c r="G378"/>
  <c r="G379"/>
  <c r="G380"/>
  <c r="G381"/>
  <c r="G382"/>
  <c r="G383"/>
  <c r="G376"/>
  <c r="G373"/>
  <c r="G374"/>
  <c r="G375"/>
  <c r="G372"/>
  <c r="I60" i="6"/>
  <c r="J60" s="1"/>
  <c r="I59"/>
  <c r="J59" s="1"/>
  <c r="H109" i="7"/>
  <c r="H108"/>
  <c r="H107"/>
  <c r="H106"/>
  <c r="H105"/>
  <c r="H104"/>
  <c r="H161" i="8"/>
  <c r="H162"/>
  <c r="H163"/>
  <c r="H160"/>
  <c r="H159"/>
  <c r="H158"/>
  <c r="H157"/>
  <c r="G371" i="9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47"/>
  <c r="G346"/>
  <c r="I58" i="6" l="1"/>
  <c r="J58" s="1"/>
  <c r="I57"/>
  <c r="J57" s="1"/>
  <c r="I56"/>
  <c r="J56" s="1"/>
  <c r="H101" i="7"/>
  <c r="H102"/>
  <c r="H103"/>
  <c r="H100"/>
  <c r="H99"/>
  <c r="H98"/>
  <c r="G349" i="9"/>
  <c r="G350"/>
  <c r="G351"/>
  <c r="G352"/>
  <c r="G348"/>
  <c r="G345"/>
  <c r="G344"/>
  <c r="G343"/>
  <c r="G342"/>
  <c r="G340"/>
  <c r="G341"/>
  <c r="H153" i="8"/>
  <c r="H154"/>
  <c r="H155"/>
  <c r="H152"/>
  <c r="H150"/>
  <c r="H151"/>
  <c r="H149"/>
  <c r="H148"/>
  <c r="G339" i="9"/>
  <c r="G338"/>
  <c r="I55" i="6"/>
  <c r="J55" s="1"/>
  <c r="I54"/>
  <c r="J54" s="1"/>
  <c r="H94" i="7"/>
  <c r="H95"/>
  <c r="H96"/>
  <c r="H97"/>
  <c r="H93"/>
  <c r="H144" i="8"/>
  <c r="H147"/>
  <c r="H146"/>
  <c r="H145"/>
  <c r="H143"/>
  <c r="H142"/>
  <c r="G337" i="9"/>
  <c r="G336"/>
  <c r="G335"/>
  <c r="G334"/>
  <c r="G331"/>
  <c r="G332"/>
  <c r="G333"/>
  <c r="G330"/>
  <c r="I53" i="6"/>
  <c r="J53" s="1"/>
  <c r="H92" i="7"/>
  <c r="H91"/>
  <c r="H90"/>
  <c r="H89"/>
  <c r="H135" i="8" l="1"/>
  <c r="H136"/>
  <c r="H137"/>
  <c r="H138"/>
  <c r="H139"/>
  <c r="H140"/>
  <c r="H141"/>
  <c r="H134"/>
  <c r="G329" i="9"/>
  <c r="G328"/>
  <c r="G327"/>
  <c r="G326"/>
  <c r="G325"/>
  <c r="H132" i="8"/>
  <c r="H133"/>
  <c r="H131"/>
  <c r="G322" i="9"/>
  <c r="G323"/>
  <c r="G324"/>
  <c r="G321"/>
  <c r="I52" i="6"/>
  <c r="J52" s="1"/>
  <c r="I51"/>
  <c r="J51" s="1"/>
  <c r="I50"/>
  <c r="J50" s="1"/>
  <c r="I49"/>
  <c r="J49" s="1"/>
  <c r="I48"/>
  <c r="J48" s="1"/>
  <c r="H88" i="7"/>
  <c r="H87"/>
  <c r="H86"/>
  <c r="H85"/>
  <c r="H82"/>
  <c r="H81"/>
  <c r="H80"/>
  <c r="H79"/>
  <c r="H78"/>
  <c r="H77"/>
  <c r="H76"/>
  <c r="H75"/>
  <c r="H130" i="8"/>
  <c r="H129"/>
  <c r="H128"/>
  <c r="H127"/>
  <c r="H126"/>
  <c r="H125"/>
  <c r="H124"/>
  <c r="H123"/>
  <c r="G320" i="9"/>
  <c r="G319"/>
  <c r="G318"/>
  <c r="G317"/>
  <c r="G316"/>
  <c r="G315"/>
  <c r="G314"/>
  <c r="G311"/>
  <c r="G312"/>
  <c r="G310"/>
  <c r="G307"/>
  <c r="G308"/>
  <c r="G309"/>
  <c r="G306"/>
  <c r="G303"/>
  <c r="G304"/>
  <c r="G305"/>
  <c r="G302"/>
  <c r="H121" i="8"/>
  <c r="H122"/>
  <c r="H120"/>
  <c r="H118"/>
  <c r="H119"/>
  <c r="H117"/>
  <c r="H115"/>
  <c r="H116"/>
  <c r="H114"/>
  <c r="H112"/>
  <c r="H113"/>
  <c r="H111"/>
  <c r="H110"/>
  <c r="H109"/>
  <c r="H108"/>
  <c r="H107"/>
  <c r="H106"/>
  <c r="H105"/>
  <c r="G301" i="9"/>
  <c r="G300"/>
  <c r="G299"/>
  <c r="G298"/>
  <c r="G297"/>
  <c r="G296"/>
  <c r="I47" i="6"/>
  <c r="J47" s="1"/>
  <c r="I46"/>
  <c r="J46" s="1"/>
  <c r="I45"/>
  <c r="J45" s="1"/>
  <c r="H74" i="7"/>
  <c r="H72"/>
  <c r="H73"/>
  <c r="H71"/>
  <c r="H102" i="8"/>
  <c r="H103"/>
  <c r="H104"/>
  <c r="H101"/>
  <c r="G291" i="9"/>
  <c r="G292"/>
  <c r="G293"/>
  <c r="G294"/>
  <c r="G295"/>
  <c r="G290"/>
  <c r="I44" i="6"/>
  <c r="J44" s="1"/>
  <c r="I43"/>
  <c r="J43" s="1"/>
  <c r="I42"/>
  <c r="J42" s="1"/>
  <c r="H68" i="7"/>
  <c r="H70"/>
  <c r="H69"/>
  <c r="H66"/>
  <c r="H100" i="8"/>
  <c r="H99"/>
  <c r="G289" i="9"/>
  <c r="G288"/>
  <c r="G287"/>
  <c r="G286"/>
  <c r="G285"/>
  <c r="G284"/>
  <c r="G283"/>
  <c r="G282"/>
  <c r="G280"/>
  <c r="H98" i="8"/>
  <c r="H96"/>
  <c r="H94"/>
  <c r="I37" i="6"/>
  <c r="J37" s="1"/>
  <c r="H58" i="7"/>
  <c r="H57"/>
  <c r="H56"/>
  <c r="H55"/>
  <c r="H54"/>
  <c r="H53"/>
  <c r="H85" i="8"/>
  <c r="H86"/>
  <c r="H84"/>
  <c r="H82"/>
  <c r="H83"/>
  <c r="H81"/>
  <c r="H80"/>
  <c r="H79"/>
  <c r="G270" i="9"/>
  <c r="G269"/>
  <c r="G266"/>
  <c r="G267"/>
  <c r="G268"/>
  <c r="G265"/>
  <c r="G262"/>
  <c r="G263"/>
  <c r="G264"/>
  <c r="G261"/>
  <c r="G260"/>
  <c r="G259"/>
  <c r="I36" i="6"/>
  <c r="J36" s="1"/>
  <c r="I35"/>
  <c r="J35" s="1"/>
  <c r="I34"/>
  <c r="J34" s="1"/>
  <c r="H52" i="7"/>
  <c r="H51"/>
  <c r="H50"/>
  <c r="H49"/>
  <c r="G258" i="9"/>
  <c r="G257"/>
  <c r="G256"/>
  <c r="G255"/>
  <c r="G254"/>
  <c r="G253"/>
  <c r="G252"/>
  <c r="G251"/>
  <c r="H78" i="8"/>
  <c r="H77"/>
  <c r="H74"/>
  <c r="H75"/>
  <c r="H76"/>
  <c r="H73"/>
  <c r="H161" i="7" l="1"/>
  <c r="I161" s="1"/>
  <c r="G485" i="9"/>
  <c r="H485" s="1"/>
  <c r="H251" i="8"/>
  <c r="I251" s="1"/>
  <c r="J75" i="6"/>
  <c r="H68" i="8"/>
  <c r="H69"/>
  <c r="H70"/>
  <c r="H71"/>
  <c r="H72"/>
  <c r="H67"/>
  <c r="G246" i="9"/>
  <c r="G247"/>
  <c r="G248"/>
  <c r="G249"/>
  <c r="G250"/>
  <c r="G245"/>
  <c r="I33" i="6"/>
  <c r="J33" s="1"/>
  <c r="I32"/>
  <c r="J32" s="1"/>
  <c r="I31"/>
  <c r="J31" s="1"/>
  <c r="H48" i="7"/>
  <c r="H47"/>
  <c r="H46"/>
  <c r="G242" i="9"/>
  <c r="G243"/>
  <c r="G244"/>
  <c r="G241"/>
  <c r="G240"/>
  <c r="G239"/>
  <c r="H64" i="8"/>
  <c r="H65"/>
  <c r="H66"/>
  <c r="H63"/>
  <c r="G238" i="9"/>
  <c r="G237"/>
  <c r="G236"/>
  <c r="G235"/>
  <c r="G234"/>
  <c r="G227"/>
  <c r="G228"/>
  <c r="G229"/>
  <c r="G230"/>
  <c r="G231"/>
  <c r="G232"/>
  <c r="G233"/>
  <c r="G226"/>
  <c r="G221"/>
  <c r="G222"/>
  <c r="G223"/>
  <c r="G224"/>
  <c r="G225"/>
  <c r="G220"/>
  <c r="G219"/>
  <c r="G218"/>
  <c r="H62" i="8"/>
  <c r="H61"/>
  <c r="I30" i="6"/>
  <c r="J30" s="1"/>
  <c r="I29"/>
  <c r="J29" s="1"/>
  <c r="I28"/>
  <c r="J28" s="1"/>
  <c r="H45" i="7"/>
  <c r="H44"/>
  <c r="H43"/>
  <c r="G210" i="9"/>
  <c r="G211"/>
  <c r="G212"/>
  <c r="G213"/>
  <c r="G214"/>
  <c r="G215"/>
  <c r="G216"/>
  <c r="G217"/>
  <c r="G209"/>
  <c r="G208"/>
  <c r="G207"/>
  <c r="G206"/>
  <c r="G205"/>
  <c r="G203"/>
  <c r="G200"/>
  <c r="G201"/>
  <c r="G199"/>
  <c r="G197"/>
  <c r="G198"/>
  <c r="G196"/>
  <c r="G194"/>
  <c r="G195"/>
  <c r="G193"/>
  <c r="G190"/>
  <c r="G191"/>
  <c r="G192"/>
  <c r="G189"/>
  <c r="G188"/>
  <c r="G187"/>
  <c r="H59" i="8"/>
  <c r="H60"/>
  <c r="H58"/>
  <c r="H42" i="7"/>
  <c r="H41"/>
  <c r="H40"/>
  <c r="I27" i="6"/>
  <c r="J27" s="1"/>
  <c r="I26"/>
  <c r="J26" s="1"/>
  <c r="I25" l="1"/>
  <c r="J25" s="1"/>
  <c r="I24"/>
  <c r="J24" s="1"/>
  <c r="H37" i="7"/>
  <c r="H38"/>
  <c r="H39"/>
  <c r="H36"/>
  <c r="H57" i="8"/>
  <c r="H56"/>
  <c r="H55"/>
  <c r="H54"/>
  <c r="G182" i="9" l="1"/>
  <c r="G183"/>
  <c r="G184"/>
  <c r="G185"/>
  <c r="G186"/>
  <c r="G181"/>
  <c r="G180"/>
  <c r="G179"/>
  <c r="G176"/>
  <c r="G177"/>
  <c r="G178"/>
  <c r="G175"/>
  <c r="G172"/>
  <c r="G173"/>
  <c r="G174"/>
  <c r="G171"/>
  <c r="G169"/>
  <c r="G170"/>
  <c r="G168"/>
  <c r="G166"/>
  <c r="G167"/>
  <c r="G165"/>
  <c r="I23" i="6"/>
  <c r="J23" s="1"/>
  <c r="I21"/>
  <c r="J21" s="1"/>
  <c r="I19"/>
  <c r="J19" s="1"/>
  <c r="I18"/>
  <c r="J18" s="1"/>
  <c r="I17"/>
  <c r="J17" s="1"/>
  <c r="I15"/>
  <c r="J15" s="1"/>
  <c r="I13"/>
  <c r="J13" s="1"/>
  <c r="I11"/>
  <c r="J11" s="1"/>
  <c r="I9"/>
  <c r="J9" s="1"/>
  <c r="I7"/>
  <c r="J7" s="1"/>
  <c r="I6"/>
  <c r="J6" s="1"/>
  <c r="I5"/>
  <c r="J5" s="1"/>
  <c r="I4"/>
  <c r="J4" s="1"/>
  <c r="I3"/>
  <c r="J3" s="1"/>
  <c r="H35" i="7"/>
  <c r="H34"/>
  <c r="H33"/>
  <c r="H32"/>
  <c r="H31"/>
  <c r="H30"/>
  <c r="H29"/>
  <c r="H28"/>
  <c r="H27"/>
  <c r="H25"/>
  <c r="H23"/>
  <c r="H22"/>
  <c r="H21"/>
  <c r="H20"/>
  <c r="H19"/>
  <c r="H18"/>
  <c r="H17"/>
  <c r="H15"/>
  <c r="H13"/>
  <c r="H11"/>
  <c r="H9"/>
  <c r="H7"/>
  <c r="H5"/>
  <c r="H53" i="8"/>
  <c r="H52"/>
  <c r="H51"/>
  <c r="H50"/>
  <c r="H49"/>
  <c r="H48"/>
  <c r="H47"/>
  <c r="H46"/>
  <c r="H45"/>
  <c r="H44"/>
  <c r="H43"/>
  <c r="H42"/>
  <c r="H40"/>
  <c r="H38"/>
  <c r="H37"/>
  <c r="H36"/>
  <c r="H35"/>
  <c r="H34"/>
  <c r="H33"/>
  <c r="H32"/>
  <c r="H31"/>
  <c r="H30"/>
  <c r="H29"/>
  <c r="H27"/>
  <c r="H26"/>
  <c r="H25"/>
  <c r="H24"/>
  <c r="H23"/>
  <c r="H22"/>
  <c r="H21"/>
  <c r="H20"/>
  <c r="H19"/>
  <c r="H18"/>
  <c r="H17"/>
  <c r="H15"/>
  <c r="H13"/>
  <c r="H12"/>
  <c r="H11"/>
  <c r="H10"/>
  <c r="H9"/>
  <c r="H8"/>
  <c r="H7"/>
  <c r="H6"/>
  <c r="H5"/>
  <c r="H4"/>
  <c r="G164" i="9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19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2"/>
  <c r="G90"/>
  <c r="G88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6"/>
  <c r="G44"/>
  <c r="G42"/>
  <c r="G40"/>
  <c r="G39"/>
  <c r="G38"/>
  <c r="G37"/>
  <c r="G36"/>
  <c r="G35"/>
  <c r="G34"/>
  <c r="G33"/>
  <c r="G30"/>
  <c r="G29"/>
  <c r="G28"/>
  <c r="G27"/>
  <c r="G26"/>
  <c r="G24"/>
  <c r="G22"/>
  <c r="G20"/>
  <c r="G19"/>
  <c r="G18"/>
  <c r="G17"/>
  <c r="G16"/>
  <c r="G15"/>
  <c r="G14"/>
  <c r="G13"/>
  <c r="G12"/>
  <c r="G11"/>
  <c r="G9"/>
  <c r="G7"/>
  <c r="G6"/>
  <c r="G5"/>
  <c r="G4"/>
  <c r="I336" i="4"/>
  <c r="J336" s="1"/>
  <c r="I334"/>
  <c r="J334" s="1"/>
  <c r="I332"/>
  <c r="J332" s="1"/>
  <c r="I330"/>
  <c r="J330" s="1"/>
  <c r="I329"/>
  <c r="J329" s="1"/>
  <c r="I327"/>
  <c r="J327" s="1"/>
  <c r="I326"/>
  <c r="J326" s="1"/>
  <c r="I325"/>
  <c r="J325" s="1"/>
  <c r="I323"/>
  <c r="J323" s="1"/>
  <c r="I322"/>
  <c r="J322" s="1"/>
  <c r="I320"/>
  <c r="J320" s="1"/>
  <c r="I319"/>
  <c r="J319" s="1"/>
  <c r="I318"/>
  <c r="J318" s="1"/>
  <c r="I317"/>
  <c r="J317" s="1"/>
  <c r="I312"/>
  <c r="J312" s="1"/>
  <c r="I310"/>
  <c r="J310" s="1"/>
  <c r="I309"/>
  <c r="J309" s="1"/>
  <c r="I307"/>
  <c r="J307" s="1"/>
  <c r="I305"/>
  <c r="J305" s="1"/>
  <c r="I304"/>
  <c r="J304" s="1"/>
  <c r="I302"/>
  <c r="J302" s="1"/>
  <c r="I301"/>
  <c r="J301" s="1"/>
  <c r="I300"/>
  <c r="J300" s="1"/>
  <c r="I299"/>
  <c r="J299" s="1"/>
  <c r="I298"/>
  <c r="J298" s="1"/>
  <c r="I297"/>
  <c r="J297" s="1"/>
  <c r="I296"/>
  <c r="J296" s="1"/>
  <c r="I295"/>
  <c r="J295" s="1"/>
  <c r="I294"/>
  <c r="J294" s="1"/>
  <c r="I293"/>
  <c r="J293" s="1"/>
  <c r="I292"/>
  <c r="J292" s="1"/>
  <c r="I291"/>
  <c r="J291" s="1"/>
  <c r="I290"/>
  <c r="J290" s="1"/>
  <c r="I289"/>
  <c r="J289" s="1"/>
  <c r="I288"/>
  <c r="J288" s="1"/>
  <c r="I287"/>
  <c r="J287" s="1"/>
  <c r="I286"/>
  <c r="J286" s="1"/>
  <c r="I285"/>
  <c r="J285" s="1"/>
  <c r="I284"/>
  <c r="J284" s="1"/>
  <c r="I283"/>
  <c r="J283" s="1"/>
  <c r="I282"/>
  <c r="J282" s="1"/>
  <c r="I281"/>
  <c r="J281" s="1"/>
  <c r="I280"/>
  <c r="J280" s="1"/>
  <c r="I279"/>
  <c r="J279" s="1"/>
  <c r="I278"/>
  <c r="J278" s="1"/>
  <c r="I277"/>
  <c r="J277" s="1"/>
  <c r="I276"/>
  <c r="J276" s="1"/>
  <c r="I275"/>
  <c r="J275" s="1"/>
  <c r="I274"/>
  <c r="J274" s="1"/>
  <c r="I273"/>
  <c r="J273" s="1"/>
  <c r="I272"/>
  <c r="J272" s="1"/>
  <c r="I271"/>
  <c r="J271" s="1"/>
  <c r="J313" s="1"/>
  <c r="I265"/>
  <c r="J265" s="1"/>
  <c r="I263"/>
  <c r="J263" s="1"/>
  <c r="I262"/>
  <c r="J262" s="1"/>
  <c r="I260"/>
  <c r="J260" s="1"/>
  <c r="I258"/>
  <c r="J258" s="1"/>
  <c r="I256"/>
  <c r="J256" s="1"/>
  <c r="I255"/>
  <c r="J255" s="1"/>
  <c r="I254"/>
  <c r="J254" s="1"/>
  <c r="I253"/>
  <c r="J253" s="1"/>
  <c r="I251"/>
  <c r="J251" s="1"/>
  <c r="I250"/>
  <c r="J250" s="1"/>
  <c r="I249"/>
  <c r="J249" s="1"/>
  <c r="I248"/>
  <c r="J248" s="1"/>
  <c r="I247"/>
  <c r="J247" s="1"/>
  <c r="I241"/>
  <c r="J241" s="1"/>
  <c r="I240"/>
  <c r="J240" s="1"/>
  <c r="I239"/>
  <c r="J239" s="1"/>
  <c r="I238"/>
  <c r="J238" s="1"/>
  <c r="I237"/>
  <c r="J237" s="1"/>
  <c r="I236"/>
  <c r="J236" s="1"/>
  <c r="I235"/>
  <c r="J235" s="1"/>
  <c r="I234"/>
  <c r="J234" s="1"/>
  <c r="I233"/>
  <c r="J233" s="1"/>
  <c r="I232"/>
  <c r="J232" s="1"/>
  <c r="I231"/>
  <c r="J231" s="1"/>
  <c r="I230"/>
  <c r="J230" s="1"/>
  <c r="I229"/>
  <c r="J229" s="1"/>
  <c r="I228"/>
  <c r="J228" s="1"/>
  <c r="I227"/>
  <c r="J227" s="1"/>
  <c r="I226"/>
  <c r="J226" s="1"/>
  <c r="I225"/>
  <c r="J225" s="1"/>
  <c r="I224"/>
  <c r="J224" s="1"/>
  <c r="I223"/>
  <c r="J223" s="1"/>
  <c r="I222"/>
  <c r="J222" s="1"/>
  <c r="I221"/>
  <c r="J221" s="1"/>
  <c r="I220"/>
  <c r="J220" s="1"/>
  <c r="I219"/>
  <c r="J219" s="1"/>
  <c r="I217"/>
  <c r="J217" s="1"/>
  <c r="I216"/>
  <c r="J216" s="1"/>
  <c r="I215"/>
  <c r="J215" s="1"/>
  <c r="I213"/>
  <c r="J213" s="1"/>
  <c r="J212"/>
  <c r="I211"/>
  <c r="J211" s="1"/>
  <c r="I210"/>
  <c r="J210" s="1"/>
  <c r="I209"/>
  <c r="J209" s="1"/>
  <c r="I208"/>
  <c r="J208" s="1"/>
  <c r="I207"/>
  <c r="J207" s="1"/>
  <c r="I205"/>
  <c r="J205" s="1"/>
  <c r="I204"/>
  <c r="J204" s="1"/>
  <c r="I202"/>
  <c r="J202" s="1"/>
  <c r="I201"/>
  <c r="J201" s="1"/>
  <c r="J200"/>
  <c r="I199"/>
  <c r="J199" s="1"/>
  <c r="I197"/>
  <c r="J197" s="1"/>
  <c r="I196"/>
  <c r="J196" s="1"/>
  <c r="I195"/>
  <c r="J195" s="1"/>
  <c r="I193"/>
  <c r="J193" s="1"/>
  <c r="I191"/>
  <c r="J191" s="1"/>
  <c r="I190"/>
  <c r="J190" s="1"/>
  <c r="I189"/>
  <c r="J189" s="1"/>
  <c r="I187"/>
  <c r="J187" s="1"/>
  <c r="I186"/>
  <c r="J186" s="1"/>
  <c r="I185"/>
  <c r="J185" s="1"/>
  <c r="I184"/>
  <c r="J184" s="1"/>
  <c r="I183"/>
  <c r="J183" s="1"/>
  <c r="I182"/>
  <c r="J182" s="1"/>
  <c r="J181"/>
  <c r="I180"/>
  <c r="J180" s="1"/>
  <c r="I179"/>
  <c r="J179" s="1"/>
  <c r="I178"/>
  <c r="J178" s="1"/>
  <c r="I177"/>
  <c r="J177" s="1"/>
  <c r="I176"/>
  <c r="J176" s="1"/>
  <c r="I170"/>
  <c r="J170" s="1"/>
  <c r="I169"/>
  <c r="J169" s="1"/>
  <c r="I167"/>
  <c r="J167" s="1"/>
  <c r="I165"/>
  <c r="J165" s="1"/>
  <c r="I163"/>
  <c r="J163" s="1"/>
  <c r="I161"/>
  <c r="J161" s="1"/>
  <c r="I160"/>
  <c r="J160" s="1"/>
  <c r="I159"/>
  <c r="J159" s="1"/>
  <c r="I157"/>
  <c r="J157" s="1"/>
  <c r="I156"/>
  <c r="J156" s="1"/>
  <c r="I155"/>
  <c r="J155" s="1"/>
  <c r="I153"/>
  <c r="J153" s="1"/>
  <c r="I151"/>
  <c r="J151" s="1"/>
  <c r="I150"/>
  <c r="J150" s="1"/>
  <c r="I148"/>
  <c r="J148" s="1"/>
  <c r="I146"/>
  <c r="J146" s="1"/>
  <c r="I145"/>
  <c r="J145" s="1"/>
  <c r="I144"/>
  <c r="J144" s="1"/>
  <c r="I143"/>
  <c r="J143" s="1"/>
  <c r="I142"/>
  <c r="J142" s="1"/>
  <c r="I141"/>
  <c r="J141" s="1"/>
  <c r="I139"/>
  <c r="J139" s="1"/>
  <c r="I137"/>
  <c r="J137" s="1"/>
  <c r="I135"/>
  <c r="J135" s="1"/>
  <c r="I133"/>
  <c r="J133" s="1"/>
  <c r="I131"/>
  <c r="J131" s="1"/>
  <c r="I129"/>
  <c r="I123"/>
  <c r="J123" s="1"/>
  <c r="I121"/>
  <c r="J121" s="1"/>
  <c r="I119"/>
  <c r="J119" s="1"/>
  <c r="I117"/>
  <c r="J117" s="1"/>
  <c r="I115"/>
  <c r="J115" s="1"/>
  <c r="I113"/>
  <c r="J113" s="1"/>
  <c r="I111"/>
  <c r="J111" s="1"/>
  <c r="I109"/>
  <c r="J109" s="1"/>
  <c r="I107"/>
  <c r="J107" s="1"/>
  <c r="I105"/>
  <c r="I100"/>
  <c r="J100" s="1"/>
  <c r="I98"/>
  <c r="J98" s="1"/>
  <c r="I96"/>
  <c r="J96" s="1"/>
  <c r="I94"/>
  <c r="J94" s="1"/>
  <c r="I93"/>
  <c r="J93" s="1"/>
  <c r="I91"/>
  <c r="J91" s="1"/>
  <c r="I89"/>
  <c r="J89" s="1"/>
  <c r="I88"/>
  <c r="J88" s="1"/>
  <c r="I86"/>
  <c r="J86" s="1"/>
  <c r="I84"/>
  <c r="J84" s="1"/>
  <c r="I83"/>
  <c r="J83" s="1"/>
  <c r="I82"/>
  <c r="J82" s="1"/>
  <c r="I80"/>
  <c r="J80" s="1"/>
  <c r="I78"/>
  <c r="I72"/>
  <c r="J72" s="1"/>
  <c r="I70"/>
  <c r="J70" s="1"/>
  <c r="I68"/>
  <c r="J68" s="1"/>
  <c r="I66"/>
  <c r="J66" s="1"/>
  <c r="I65"/>
  <c r="J65" s="1"/>
  <c r="I63"/>
  <c r="J63" s="1"/>
  <c r="I61"/>
  <c r="I55"/>
  <c r="J55" s="1"/>
  <c r="I54"/>
  <c r="J54" s="1"/>
  <c r="I52"/>
  <c r="J52" s="1"/>
  <c r="I50"/>
  <c r="J50" s="1"/>
  <c r="I48"/>
  <c r="J48" s="1"/>
  <c r="I46"/>
  <c r="J46" s="1"/>
  <c r="I44"/>
  <c r="I38"/>
  <c r="J38" s="1"/>
  <c r="I36"/>
  <c r="J36" s="1"/>
  <c r="I34"/>
  <c r="J34" s="1"/>
  <c r="I32"/>
  <c r="I26"/>
  <c r="J26" s="1"/>
  <c r="I24"/>
  <c r="J24" s="1"/>
  <c r="I23"/>
  <c r="J23" s="1"/>
  <c r="I22"/>
  <c r="I20"/>
  <c r="I19"/>
  <c r="J19" s="1"/>
  <c r="I18"/>
  <c r="J18" s="1"/>
  <c r="I17"/>
  <c r="J17" s="1"/>
  <c r="I11"/>
  <c r="J11" s="1"/>
  <c r="I10"/>
  <c r="J10" s="1"/>
  <c r="I8"/>
  <c r="J8" s="1"/>
  <c r="I7"/>
  <c r="J7" s="1"/>
  <c r="I6"/>
  <c r="J6" s="1"/>
  <c r="I4"/>
  <c r="I12" s="1"/>
  <c r="H385" i="3"/>
  <c r="H383"/>
  <c r="H380"/>
  <c r="H379"/>
  <c r="H377"/>
  <c r="H375"/>
  <c r="H374"/>
  <c r="H373"/>
  <c r="H371"/>
  <c r="H370"/>
  <c r="H369"/>
  <c r="H367"/>
  <c r="H366"/>
  <c r="H365"/>
  <c r="H363"/>
  <c r="H362"/>
  <c r="H361"/>
  <c r="H359"/>
  <c r="H358"/>
  <c r="H357"/>
  <c r="H356"/>
  <c r="H355"/>
  <c r="H354"/>
  <c r="H353"/>
  <c r="H352"/>
  <c r="H351"/>
  <c r="H386" s="1"/>
  <c r="I386" s="1"/>
  <c r="H344"/>
  <c r="H343"/>
  <c r="H342"/>
  <c r="H341"/>
  <c r="H340"/>
  <c r="H338"/>
  <c r="H336"/>
  <c r="H335"/>
  <c r="H333"/>
  <c r="H332"/>
  <c r="H331"/>
  <c r="H329"/>
  <c r="H327"/>
  <c r="H324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0"/>
  <c r="H289"/>
  <c r="H288"/>
  <c r="H287"/>
  <c r="H285"/>
  <c r="H282"/>
  <c r="H281"/>
  <c r="H279"/>
  <c r="H278"/>
  <c r="H277"/>
  <c r="H276"/>
  <c r="H275"/>
  <c r="H274"/>
  <c r="H273"/>
  <c r="H271"/>
  <c r="H269"/>
  <c r="H268"/>
  <c r="H267"/>
  <c r="H266"/>
  <c r="H265"/>
  <c r="H264"/>
  <c r="H263"/>
  <c r="H262"/>
  <c r="H261"/>
  <c r="H260"/>
  <c r="H291" s="1"/>
  <c r="I291" s="1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3"/>
  <c r="H212"/>
  <c r="H210"/>
  <c r="H209"/>
  <c r="H208"/>
  <c r="H207"/>
  <c r="H206"/>
  <c r="H203"/>
  <c r="H202"/>
  <c r="H201"/>
  <c r="H200"/>
  <c r="H199"/>
  <c r="H198"/>
  <c r="H197"/>
  <c r="H195"/>
  <c r="H194"/>
  <c r="H193"/>
  <c r="H190"/>
  <c r="H189"/>
  <c r="H188"/>
  <c r="H187"/>
  <c r="H186"/>
  <c r="H184"/>
  <c r="H182"/>
  <c r="H180"/>
  <c r="H179"/>
  <c r="H177"/>
  <c r="H176"/>
  <c r="H175"/>
  <c r="H174"/>
  <c r="H173"/>
  <c r="H171"/>
  <c r="H170"/>
  <c r="H169"/>
  <c r="H168"/>
  <c r="H167"/>
  <c r="H253" s="1"/>
  <c r="I253" s="1"/>
  <c r="H161"/>
  <c r="H160"/>
  <c r="H158"/>
  <c r="H157"/>
  <c r="H156"/>
  <c r="H155"/>
  <c r="H154"/>
  <c r="H153"/>
  <c r="H151"/>
  <c r="H150"/>
  <c r="H149"/>
  <c r="H148"/>
  <c r="H147"/>
  <c r="H146"/>
  <c r="H144"/>
  <c r="H143"/>
  <c r="H142"/>
  <c r="H141"/>
  <c r="H140"/>
  <c r="H139"/>
  <c r="H138"/>
  <c r="H137"/>
  <c r="H135"/>
  <c r="H134"/>
  <c r="H133"/>
  <c r="H132"/>
  <c r="H130"/>
  <c r="H128"/>
  <c r="H127"/>
  <c r="H125"/>
  <c r="H124"/>
  <c r="H118"/>
  <c r="H117"/>
  <c r="H116"/>
  <c r="H114"/>
  <c r="H113"/>
  <c r="H112"/>
  <c r="H110"/>
  <c r="H109"/>
  <c r="H107"/>
  <c r="H106"/>
  <c r="H105"/>
  <c r="H104"/>
  <c r="H102"/>
  <c r="H101"/>
  <c r="H95"/>
  <c r="H93"/>
  <c r="H91"/>
  <c r="H89"/>
  <c r="H88"/>
  <c r="H86"/>
  <c r="H84"/>
  <c r="H83"/>
  <c r="H82"/>
  <c r="H81"/>
  <c r="H74"/>
  <c r="H72"/>
  <c r="H70"/>
  <c r="H76" s="1"/>
  <c r="I76" s="1"/>
  <c r="H61"/>
  <c r="H59"/>
  <c r="H57"/>
  <c r="H49"/>
  <c r="H47"/>
  <c r="H45"/>
  <c r="H51" s="1"/>
  <c r="I51" s="1"/>
  <c r="H36"/>
  <c r="H34"/>
  <c r="H32"/>
  <c r="I25"/>
  <c r="H23"/>
  <c r="H22"/>
  <c r="H19"/>
  <c r="H17"/>
  <c r="H15"/>
  <c r="H12"/>
  <c r="H11"/>
  <c r="H9"/>
  <c r="H7"/>
  <c r="H6"/>
  <c r="H5"/>
  <c r="H553" i="2"/>
  <c r="H552"/>
  <c r="H550"/>
  <c r="H548"/>
  <c r="H546"/>
  <c r="H544"/>
  <c r="H541"/>
  <c r="H540"/>
  <c r="H538"/>
  <c r="H536"/>
  <c r="H535"/>
  <c r="H534"/>
  <c r="H533"/>
  <c r="H532"/>
  <c r="H530"/>
  <c r="H528"/>
  <c r="H527"/>
  <c r="H526"/>
  <c r="H525"/>
  <c r="H524"/>
  <c r="H523"/>
  <c r="H522"/>
  <c r="H521"/>
  <c r="H520"/>
  <c r="H519"/>
  <c r="H518"/>
  <c r="H517"/>
  <c r="H516"/>
  <c r="H515"/>
  <c r="H513"/>
  <c r="H511"/>
  <c r="H510"/>
  <c r="H509"/>
  <c r="H508"/>
  <c r="H507"/>
  <c r="H506"/>
  <c r="H505"/>
  <c r="H504"/>
  <c r="H503"/>
  <c r="H502"/>
  <c r="H500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66"/>
  <c r="H465"/>
  <c r="H464"/>
  <c r="H463"/>
  <c r="H461"/>
  <c r="H459"/>
  <c r="H458"/>
  <c r="H457"/>
  <c r="H456"/>
  <c r="H454"/>
  <c r="H452"/>
  <c r="H451"/>
  <c r="H450"/>
  <c r="H449"/>
  <c r="H447"/>
  <c r="H445"/>
  <c r="H442"/>
  <c r="H440"/>
  <c r="H439"/>
  <c r="H437"/>
  <c r="H435"/>
  <c r="H434"/>
  <c r="H433"/>
  <c r="H432"/>
  <c r="H430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0"/>
  <c r="H409"/>
  <c r="H408"/>
  <c r="H407"/>
  <c r="H406"/>
  <c r="H405"/>
  <c r="H404"/>
  <c r="H403"/>
  <c r="H402"/>
  <c r="H401"/>
  <c r="H400"/>
  <c r="H399"/>
  <c r="H398"/>
  <c r="H397"/>
  <c r="H396"/>
  <c r="H395"/>
  <c r="H393"/>
  <c r="H392"/>
  <c r="H391"/>
  <c r="H390"/>
  <c r="H389"/>
  <c r="H388"/>
  <c r="H387"/>
  <c r="H386"/>
  <c r="H385"/>
  <c r="H383"/>
  <c r="H382"/>
  <c r="H380"/>
  <c r="H378"/>
  <c r="H376"/>
  <c r="H367"/>
  <c r="H365"/>
  <c r="H364"/>
  <c r="H363"/>
  <c r="H362"/>
  <c r="H361"/>
  <c r="H360"/>
  <c r="H359"/>
  <c r="H355"/>
  <c r="H354"/>
  <c r="H353"/>
  <c r="H352"/>
  <c r="H350"/>
  <c r="H348"/>
  <c r="H346"/>
  <c r="H345"/>
  <c r="H344"/>
  <c r="H343"/>
  <c r="H342"/>
  <c r="H341"/>
  <c r="H340"/>
  <c r="H339"/>
  <c r="H338"/>
  <c r="H337"/>
  <c r="H336"/>
  <c r="H335"/>
  <c r="H334"/>
  <c r="H333"/>
  <c r="H332"/>
  <c r="H331"/>
  <c r="H329"/>
  <c r="H328"/>
  <c r="H327"/>
  <c r="H326"/>
  <c r="H324"/>
  <c r="H323"/>
  <c r="H322"/>
  <c r="H321"/>
  <c r="H320"/>
  <c r="H319"/>
  <c r="H318"/>
  <c r="H316"/>
  <c r="H315"/>
  <c r="H314"/>
  <c r="H313"/>
  <c r="H312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6"/>
  <c r="H272"/>
  <c r="H271"/>
  <c r="H270"/>
  <c r="H269"/>
  <c r="H268"/>
  <c r="H267"/>
  <c r="H266"/>
  <c r="H265"/>
  <c r="H264"/>
  <c r="H263"/>
  <c r="H262"/>
  <c r="H261"/>
  <c r="H260"/>
  <c r="H259"/>
  <c r="H258"/>
  <c r="H257"/>
  <c r="H255"/>
  <c r="H253"/>
  <c r="H251"/>
  <c r="H249"/>
  <c r="H248"/>
  <c r="H244"/>
  <c r="H243"/>
  <c r="H242"/>
  <c r="H241"/>
  <c r="H239"/>
  <c r="H238"/>
  <c r="H235"/>
  <c r="H234"/>
  <c r="H233"/>
  <c r="H232"/>
  <c r="H231"/>
  <c r="H230"/>
  <c r="H229"/>
  <c r="H228"/>
  <c r="H227"/>
  <c r="H225"/>
  <c r="H222"/>
  <c r="H219"/>
  <c r="H218"/>
  <c r="H217"/>
  <c r="H216"/>
  <c r="H215"/>
  <c r="H213"/>
  <c r="H211"/>
  <c r="H209"/>
  <c r="H207"/>
  <c r="H206"/>
  <c r="H306" s="1"/>
  <c r="I306" s="1"/>
  <c r="H199"/>
  <c r="H198"/>
  <c r="H197"/>
  <c r="H196"/>
  <c r="H195"/>
  <c r="H194"/>
  <c r="H193"/>
  <c r="H192"/>
  <c r="H191"/>
  <c r="H190"/>
  <c r="H189"/>
  <c r="H188"/>
  <c r="H185"/>
  <c r="H183"/>
  <c r="H182"/>
  <c r="H181"/>
  <c r="H180"/>
  <c r="H178"/>
  <c r="H177"/>
  <c r="H176"/>
  <c r="H175"/>
  <c r="H174"/>
  <c r="H173"/>
  <c r="H172"/>
  <c r="H170"/>
  <c r="H169"/>
  <c r="H168"/>
  <c r="H167"/>
  <c r="H166"/>
  <c r="H165"/>
  <c r="H164"/>
  <c r="O162"/>
  <c r="H162"/>
  <c r="O161"/>
  <c r="H161"/>
  <c r="O160"/>
  <c r="H160"/>
  <c r="O159"/>
  <c r="H159"/>
  <c r="O158"/>
  <c r="H158"/>
  <c r="O157"/>
  <c r="H157"/>
  <c r="O155"/>
  <c r="H155"/>
  <c r="O153"/>
  <c r="H153"/>
  <c r="O152"/>
  <c r="H152"/>
  <c r="O151"/>
  <c r="H151"/>
  <c r="O149"/>
  <c r="H149"/>
  <c r="O148"/>
  <c r="H148"/>
  <c r="O147"/>
  <c r="H147"/>
  <c r="O145"/>
  <c r="H145"/>
  <c r="O144"/>
  <c r="H144"/>
  <c r="O143"/>
  <c r="H143"/>
  <c r="O142"/>
  <c r="H142"/>
  <c r="H136"/>
  <c r="H134"/>
  <c r="H133"/>
  <c r="H132"/>
  <c r="H131"/>
  <c r="H130"/>
  <c r="H128"/>
  <c r="H126"/>
  <c r="H124"/>
  <c r="H122"/>
  <c r="H120"/>
  <c r="H116"/>
  <c r="H114"/>
  <c r="H137" s="1"/>
  <c r="I137" s="1"/>
  <c r="H105"/>
  <c r="H103"/>
  <c r="H101"/>
  <c r="H100"/>
  <c r="H96"/>
  <c r="H94"/>
  <c r="H108" s="1"/>
  <c r="I108" s="1"/>
  <c r="H86"/>
  <c r="H84"/>
  <c r="H82"/>
  <c r="H74"/>
  <c r="H72"/>
  <c r="H70"/>
  <c r="H68"/>
  <c r="H66"/>
  <c r="H75" s="1"/>
  <c r="I75" s="1"/>
  <c r="H57"/>
  <c r="H55"/>
  <c r="H53"/>
  <c r="H51"/>
  <c r="H59" s="1"/>
  <c r="I59" s="1"/>
  <c r="H42"/>
  <c r="H40"/>
  <c r="H38"/>
  <c r="H29"/>
  <c r="H28"/>
  <c r="H25"/>
  <c r="H23"/>
  <c r="H22"/>
  <c r="H20"/>
  <c r="H19"/>
  <c r="H18"/>
  <c r="H16"/>
  <c r="H15"/>
  <c r="H13"/>
  <c r="H9"/>
  <c r="H7"/>
  <c r="H31" s="1"/>
  <c r="I31" s="1"/>
  <c r="G1108" i="1"/>
  <c r="G1106"/>
  <c r="G1104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0"/>
  <c r="G1038"/>
  <c r="G1036"/>
  <c r="G1034"/>
  <c r="G1032"/>
  <c r="G1030"/>
  <c r="G1028"/>
  <c r="G1024"/>
  <c r="G1022"/>
  <c r="G1021"/>
  <c r="G1020"/>
  <c r="G1011"/>
  <c r="G995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0"/>
  <c r="G969"/>
  <c r="G968"/>
  <c r="G967"/>
  <c r="G966"/>
  <c r="G965"/>
  <c r="G964"/>
  <c r="G962"/>
  <c r="G960"/>
  <c r="G956"/>
  <c r="G954"/>
  <c r="G952"/>
  <c r="G946"/>
  <c r="G944"/>
  <c r="G940"/>
  <c r="G938"/>
  <c r="G937"/>
  <c r="G936"/>
  <c r="G935"/>
  <c r="G934"/>
  <c r="G933"/>
  <c r="G932"/>
  <c r="G931"/>
  <c r="G930"/>
  <c r="G929"/>
  <c r="G928"/>
  <c r="G927"/>
  <c r="G926"/>
  <c r="G924"/>
  <c r="G922"/>
  <c r="G921"/>
  <c r="G920"/>
  <c r="G919"/>
  <c r="G918"/>
  <c r="G917"/>
  <c r="G916"/>
  <c r="G915"/>
  <c r="G914"/>
  <c r="G913"/>
  <c r="G912"/>
  <c r="G910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8"/>
  <c r="G876"/>
  <c r="G874"/>
  <c r="G872"/>
  <c r="G1109" s="1"/>
  <c r="H1109" s="1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2"/>
  <c r="G821"/>
  <c r="G820"/>
  <c r="G819"/>
  <c r="G818"/>
  <c r="G817"/>
  <c r="G816"/>
  <c r="G815"/>
  <c r="G814"/>
  <c r="G813"/>
  <c r="G811"/>
  <c r="G809"/>
  <c r="G807"/>
  <c r="G806"/>
  <c r="G805"/>
  <c r="G804"/>
  <c r="G803"/>
  <c r="G802"/>
  <c r="G801"/>
  <c r="G800"/>
  <c r="G798"/>
  <c r="G796"/>
  <c r="G795"/>
  <c r="G794"/>
  <c r="G793"/>
  <c r="G792"/>
  <c r="G791"/>
  <c r="G789"/>
  <c r="G787"/>
  <c r="G786"/>
  <c r="G785"/>
  <c r="G784"/>
  <c r="G783"/>
  <c r="G781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0"/>
  <c r="G759"/>
  <c r="G758"/>
  <c r="G757"/>
  <c r="G753"/>
  <c r="G752"/>
  <c r="G750"/>
  <c r="G749"/>
  <c r="G748"/>
  <c r="G747"/>
  <c r="G745"/>
  <c r="G742"/>
  <c r="G741"/>
  <c r="G739"/>
  <c r="G737"/>
  <c r="G735"/>
  <c r="G734"/>
  <c r="G733"/>
  <c r="G732"/>
  <c r="G731"/>
  <c r="G730"/>
  <c r="G728"/>
  <c r="G727"/>
  <c r="G726"/>
  <c r="G725"/>
  <c r="G724"/>
  <c r="G722"/>
  <c r="G720"/>
  <c r="G718"/>
  <c r="G716"/>
  <c r="G714"/>
  <c r="G713"/>
  <c r="G712"/>
  <c r="G711"/>
  <c r="G710"/>
  <c r="G709"/>
  <c r="G708"/>
  <c r="G706"/>
  <c r="G704"/>
  <c r="G702"/>
  <c r="G700"/>
  <c r="G698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8"/>
  <c r="G676"/>
  <c r="G675"/>
  <c r="G674"/>
  <c r="G673"/>
  <c r="G672"/>
  <c r="G671"/>
  <c r="G670"/>
  <c r="G669"/>
  <c r="G668"/>
  <c r="G666"/>
  <c r="G665"/>
  <c r="G664"/>
  <c r="G663"/>
  <c r="G662"/>
  <c r="G661"/>
  <c r="G660"/>
  <c r="G659"/>
  <c r="G658"/>
  <c r="G657"/>
  <c r="G656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6"/>
  <c r="G625"/>
  <c r="G624"/>
  <c r="G623"/>
  <c r="G622"/>
  <c r="G621"/>
  <c r="G620"/>
  <c r="G619"/>
  <c r="G617"/>
  <c r="G615"/>
  <c r="G613"/>
  <c r="G612"/>
  <c r="G611"/>
  <c r="G610"/>
  <c r="G609"/>
  <c r="G608"/>
  <c r="G607"/>
  <c r="G606"/>
  <c r="G605"/>
  <c r="G604"/>
  <c r="G603"/>
  <c r="G602"/>
  <c r="G601"/>
  <c r="G600"/>
  <c r="G599"/>
  <c r="G597"/>
  <c r="G595"/>
  <c r="G594"/>
  <c r="G593"/>
  <c r="G592"/>
  <c r="G591"/>
  <c r="G590"/>
  <c r="G589"/>
  <c r="G588"/>
  <c r="G587"/>
  <c r="G585"/>
  <c r="G583"/>
  <c r="G865" s="1"/>
  <c r="H865" s="1"/>
  <c r="G574"/>
  <c r="G573"/>
  <c r="G572"/>
  <c r="G570"/>
  <c r="G569"/>
  <c r="G568"/>
  <c r="G566"/>
  <c r="G564"/>
  <c r="G563"/>
  <c r="G562"/>
  <c r="G561"/>
  <c r="G560"/>
  <c r="G559"/>
  <c r="G558"/>
  <c r="G557"/>
  <c r="G556"/>
  <c r="G555"/>
  <c r="G553"/>
  <c r="G551"/>
  <c r="G550"/>
  <c r="G549"/>
  <c r="G548"/>
  <c r="G547"/>
  <c r="G546"/>
  <c r="G545"/>
  <c r="G544"/>
  <c r="G543"/>
  <c r="G542"/>
  <c r="G541"/>
  <c r="G537"/>
  <c r="G536"/>
  <c r="G534"/>
  <c r="G533"/>
  <c r="G532"/>
  <c r="G531"/>
  <c r="G530"/>
  <c r="G529"/>
  <c r="G528"/>
  <c r="G527"/>
  <c r="G526"/>
  <c r="G525"/>
  <c r="G524"/>
  <c r="G523"/>
  <c r="G522"/>
  <c r="G520"/>
  <c r="G518"/>
  <c r="G517"/>
  <c r="G516"/>
  <c r="G514"/>
  <c r="G513"/>
  <c r="G512"/>
  <c r="G511"/>
  <c r="G510"/>
  <c r="G508"/>
  <c r="G506"/>
  <c r="G504"/>
  <c r="G502"/>
  <c r="G501"/>
  <c r="G500"/>
  <c r="G499"/>
  <c r="G498"/>
  <c r="G497"/>
  <c r="G496"/>
  <c r="G494"/>
  <c r="G493"/>
  <c r="G492"/>
  <c r="G491"/>
  <c r="G490"/>
  <c r="G489"/>
  <c r="G488"/>
  <c r="G487"/>
  <c r="G486"/>
  <c r="G484"/>
  <c r="G483"/>
  <c r="G482"/>
  <c r="G481"/>
  <c r="G480"/>
  <c r="G479"/>
  <c r="G478"/>
  <c r="G476"/>
  <c r="G475"/>
  <c r="G474"/>
  <c r="G472"/>
  <c r="G471"/>
  <c r="G470"/>
  <c r="G469"/>
  <c r="G468"/>
  <c r="G467"/>
  <c r="G466"/>
  <c r="G465"/>
  <c r="G464"/>
  <c r="G463"/>
  <c r="G462"/>
  <c r="G461"/>
  <c r="G460"/>
  <c r="G459"/>
  <c r="G458"/>
  <c r="G457"/>
  <c r="G455"/>
  <c r="G454"/>
  <c r="G453"/>
  <c r="G451"/>
  <c r="G449"/>
  <c r="G448"/>
  <c r="G446"/>
  <c r="G445"/>
  <c r="G443"/>
  <c r="G441"/>
  <c r="G439"/>
  <c r="G438"/>
  <c r="G437"/>
  <c r="G435"/>
  <c r="G434"/>
  <c r="G433"/>
  <c r="G432"/>
  <c r="G431"/>
  <c r="G575" s="1"/>
  <c r="H575" s="1"/>
  <c r="G424"/>
  <c r="G423"/>
  <c r="G422"/>
  <c r="G421"/>
  <c r="G420"/>
  <c r="G419"/>
  <c r="G417"/>
  <c r="G416"/>
  <c r="G415"/>
  <c r="G414"/>
  <c r="G412"/>
  <c r="G411"/>
  <c r="G410"/>
  <c r="G409"/>
  <c r="G408"/>
  <c r="G407"/>
  <c r="G406"/>
  <c r="G405"/>
  <c r="G404"/>
  <c r="G403"/>
  <c r="G402"/>
  <c r="G400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8"/>
  <c r="G377"/>
  <c r="G376"/>
  <c r="G375"/>
  <c r="G374"/>
  <c r="G371"/>
  <c r="G370"/>
  <c r="G368"/>
  <c r="G367"/>
  <c r="G366"/>
  <c r="G365"/>
  <c r="G363"/>
  <c r="G361"/>
  <c r="G360"/>
  <c r="G359"/>
  <c r="G358"/>
  <c r="G357"/>
  <c r="G356"/>
  <c r="G355"/>
  <c r="G354"/>
  <c r="G353"/>
  <c r="G352"/>
  <c r="G351"/>
  <c r="G349"/>
  <c r="G348"/>
  <c r="G347"/>
  <c r="G345"/>
  <c r="G344"/>
  <c r="G342"/>
  <c r="G341"/>
  <c r="G340"/>
  <c r="G339"/>
  <c r="G338"/>
  <c r="G336"/>
  <c r="G334"/>
  <c r="G333"/>
  <c r="G332"/>
  <c r="G331"/>
  <c r="G330"/>
  <c r="G329"/>
  <c r="G328"/>
  <c r="G327"/>
  <c r="G326"/>
  <c r="G324"/>
  <c r="G322"/>
  <c r="G321"/>
  <c r="G320"/>
  <c r="G319"/>
  <c r="G317"/>
  <c r="G315"/>
  <c r="G313"/>
  <c r="G312"/>
  <c r="G310"/>
  <c r="G308"/>
  <c r="G306"/>
  <c r="G304"/>
  <c r="G303"/>
  <c r="G302"/>
  <c r="G301"/>
  <c r="G300"/>
  <c r="G298"/>
  <c r="G297"/>
  <c r="G296"/>
  <c r="G295"/>
  <c r="G294"/>
  <c r="G292"/>
  <c r="G291"/>
  <c r="G290"/>
  <c r="G289"/>
  <c r="G287"/>
  <c r="G285"/>
  <c r="G284"/>
  <c r="G282"/>
  <c r="G281"/>
  <c r="G280"/>
  <c r="G279"/>
  <c r="G278"/>
  <c r="G277"/>
  <c r="G275"/>
  <c r="G274"/>
  <c r="G273"/>
  <c r="G271"/>
  <c r="G270"/>
  <c r="G269"/>
  <c r="G267"/>
  <c r="G266"/>
  <c r="G265"/>
  <c r="G264"/>
  <c r="G261"/>
  <c r="G260"/>
  <c r="G425" s="1"/>
  <c r="H425" s="1"/>
  <c r="G254"/>
  <c r="G253"/>
  <c r="G252"/>
  <c r="G250"/>
  <c r="G248"/>
  <c r="G247"/>
  <c r="G246"/>
  <c r="G245"/>
  <c r="G244"/>
  <c r="G243"/>
  <c r="G242"/>
  <c r="G241"/>
  <c r="G240"/>
  <c r="G239"/>
  <c r="G237"/>
  <c r="G236"/>
  <c r="G235"/>
  <c r="G234"/>
  <c r="G233"/>
  <c r="G232"/>
  <c r="G230"/>
  <c r="G229"/>
  <c r="G228"/>
  <c r="G227"/>
  <c r="G225"/>
  <c r="G224"/>
  <c r="G223"/>
  <c r="G222"/>
  <c r="G221"/>
  <c r="G220"/>
  <c r="G219"/>
  <c r="G218"/>
  <c r="G217"/>
  <c r="G216"/>
  <c r="G215"/>
  <c r="G214"/>
  <c r="G213"/>
  <c r="G212"/>
  <c r="G211"/>
  <c r="G210"/>
  <c r="G208"/>
  <c r="G206"/>
  <c r="G205"/>
  <c r="G204"/>
  <c r="G203"/>
  <c r="G202"/>
  <c r="G200"/>
  <c r="G199"/>
  <c r="G197"/>
  <c r="G196"/>
  <c r="G195"/>
  <c r="G194"/>
  <c r="G193"/>
  <c r="G191"/>
  <c r="G189"/>
  <c r="G188"/>
  <c r="G186"/>
  <c r="G185"/>
  <c r="G184"/>
  <c r="G183"/>
  <c r="G182"/>
  <c r="G181"/>
  <c r="G179"/>
  <c r="G178"/>
  <c r="G177"/>
  <c r="G176"/>
  <c r="G175"/>
  <c r="G174"/>
  <c r="G173"/>
  <c r="G172"/>
  <c r="G255" s="1"/>
  <c r="H255" s="1"/>
  <c r="G164"/>
  <c r="G163"/>
  <c r="G162"/>
  <c r="G161"/>
  <c r="G160"/>
  <c r="G158"/>
  <c r="G157"/>
  <c r="G156"/>
  <c r="G154"/>
  <c r="G153"/>
  <c r="G152"/>
  <c r="G151"/>
  <c r="G149"/>
  <c r="G147"/>
  <c r="G145"/>
  <c r="G144"/>
  <c r="G141"/>
  <c r="G139"/>
  <c r="G137"/>
  <c r="G136"/>
  <c r="G134"/>
  <c r="G133"/>
  <c r="G132"/>
  <c r="G123"/>
  <c r="G122"/>
  <c r="G121"/>
  <c r="G120"/>
  <c r="G119"/>
  <c r="G118"/>
  <c r="G116"/>
  <c r="G114"/>
  <c r="G112"/>
  <c r="G110"/>
  <c r="G108"/>
  <c r="G107"/>
  <c r="G105"/>
  <c r="G104"/>
  <c r="G103"/>
  <c r="G100"/>
  <c r="G98"/>
  <c r="G97"/>
  <c r="G89"/>
  <c r="G87"/>
  <c r="G86"/>
  <c r="G84"/>
  <c r="G83"/>
  <c r="G75"/>
  <c r="G73"/>
  <c r="G72"/>
  <c r="G71"/>
  <c r="G69"/>
  <c r="G60"/>
  <c r="G58"/>
  <c r="G57"/>
  <c r="G48"/>
  <c r="G46"/>
  <c r="G44"/>
  <c r="G43"/>
  <c r="G41"/>
  <c r="G39"/>
  <c r="G38"/>
  <c r="G36"/>
  <c r="G35"/>
  <c r="G26"/>
  <c r="G25"/>
  <c r="G24"/>
  <c r="G22"/>
  <c r="G20"/>
  <c r="G19"/>
  <c r="G18"/>
  <c r="G17"/>
  <c r="G15"/>
  <c r="G12"/>
  <c r="G11"/>
  <c r="G10"/>
  <c r="G9"/>
  <c r="G8"/>
  <c r="H87" i="8" l="1"/>
  <c r="I87" s="1"/>
  <c r="J38" i="6"/>
  <c r="H59" i="7"/>
  <c r="I59" s="1"/>
  <c r="G273" i="9"/>
  <c r="J4" i="4"/>
  <c r="J12" s="1"/>
  <c r="I27"/>
  <c r="I39"/>
  <c r="I101"/>
  <c r="I124"/>
  <c r="I171"/>
  <c r="H25" i="3"/>
  <c r="H38"/>
  <c r="I38" s="1"/>
  <c r="H63"/>
  <c r="I63" s="1"/>
  <c r="H96"/>
  <c r="I96" s="1"/>
  <c r="H119"/>
  <c r="I119" s="1"/>
  <c r="H162"/>
  <c r="I162" s="1"/>
  <c r="H345"/>
  <c r="I345" s="1"/>
  <c r="H44" i="2"/>
  <c r="I44" s="1"/>
  <c r="H87"/>
  <c r="I87" s="1"/>
  <c r="H200"/>
  <c r="I200" s="1"/>
  <c r="H369"/>
  <c r="I369" s="1"/>
  <c r="H467"/>
  <c r="I467" s="1"/>
  <c r="H554"/>
  <c r="I554" s="1"/>
  <c r="G29" i="1"/>
  <c r="G49"/>
  <c r="H49" s="1"/>
  <c r="G76"/>
  <c r="H76" s="1"/>
  <c r="G124"/>
  <c r="H124" s="1"/>
  <c r="G166"/>
  <c r="H166" s="1"/>
  <c r="G62"/>
  <c r="H62" s="1"/>
  <c r="G90"/>
  <c r="H90" s="1"/>
  <c r="I73" i="4"/>
  <c r="J242"/>
  <c r="I56"/>
  <c r="J27"/>
  <c r="J266"/>
  <c r="J337"/>
  <c r="J22"/>
  <c r="J32"/>
  <c r="J39" s="1"/>
  <c r="J44"/>
  <c r="J56" s="1"/>
  <c r="J61"/>
  <c r="J73" s="1"/>
  <c r="J78"/>
  <c r="J101" s="1"/>
  <c r="J105"/>
  <c r="J124" s="1"/>
  <c r="J129"/>
  <c r="J171" s="1"/>
  <c r="F27" i="5"/>
  <c r="D27" l="1"/>
  <c r="E27"/>
  <c r="F25" l="1"/>
  <c r="E25" l="1"/>
  <c r="D25"/>
  <c r="E23" l="1"/>
  <c r="C23"/>
  <c r="F23"/>
  <c r="D23"/>
  <c r="C21" l="1"/>
  <c r="D21"/>
  <c r="E21"/>
  <c r="F21" l="1"/>
  <c r="E19"/>
  <c r="E5"/>
  <c r="D15" l="1"/>
  <c r="F19"/>
  <c r="E7"/>
  <c r="E13"/>
  <c r="D19"/>
  <c r="C19"/>
  <c r="C17"/>
  <c r="E15"/>
  <c r="E17"/>
  <c r="C15"/>
  <c r="F5"/>
  <c r="F7"/>
  <c r="F9"/>
  <c r="F11"/>
  <c r="F13"/>
  <c r="F15"/>
  <c r="F17"/>
  <c r="D17"/>
  <c r="D13"/>
  <c r="E9"/>
  <c r="E11"/>
  <c r="D7"/>
  <c r="D9"/>
  <c r="D11"/>
  <c r="C9"/>
  <c r="C13"/>
  <c r="C7"/>
  <c r="C11"/>
  <c r="F28" l="1"/>
  <c r="F29" s="1"/>
  <c r="K13" i="12" s="1"/>
  <c r="M13" s="1"/>
  <c r="E28" i="5"/>
  <c r="E29" s="1"/>
  <c r="K11" i="12" s="1"/>
  <c r="M11" s="1"/>
  <c r="D5" i="5"/>
  <c r="D28" s="1"/>
  <c r="D29" s="1"/>
  <c r="K9" i="12" s="1"/>
  <c r="M9" s="1"/>
  <c r="C25" i="5"/>
  <c r="C27" l="1"/>
  <c r="C28" s="1"/>
  <c r="C29" s="1"/>
  <c r="K7" i="12" s="1"/>
  <c r="M7" s="1"/>
  <c r="H273" i="9"/>
  <c r="I283" i="7"/>
  <c r="I854" i="8" l="1"/>
</calcChain>
</file>

<file path=xl/sharedStrings.xml><?xml version="1.0" encoding="utf-8"?>
<sst xmlns="http://schemas.openxmlformats.org/spreadsheetml/2006/main" count="12407" uniqueCount="1643">
  <si>
    <t>DATE</t>
  </si>
  <si>
    <t>STRIKE</t>
  </si>
  <si>
    <t xml:space="preserve">BUY </t>
  </si>
  <si>
    <t>SELL</t>
  </si>
  <si>
    <t>POINTS</t>
  </si>
  <si>
    <t>FUTURE</t>
  </si>
  <si>
    <t>SHORT</t>
  </si>
  <si>
    <t>STOP</t>
  </si>
  <si>
    <t>EARN</t>
  </si>
  <si>
    <t>REMARK</t>
  </si>
  <si>
    <t>BUY (Rs)</t>
  </si>
  <si>
    <t>SELL Rs)</t>
  </si>
  <si>
    <t>EARNED</t>
  </si>
  <si>
    <t>HOLD</t>
  </si>
  <si>
    <t>8800CE</t>
  </si>
  <si>
    <t>JANUARY</t>
  </si>
  <si>
    <t>30.12.2016</t>
  </si>
  <si>
    <t>NIFTY FUT JAN</t>
  </si>
  <si>
    <t>02.01.2017</t>
  </si>
  <si>
    <t>OPENING</t>
  </si>
  <si>
    <t>03.01.2017</t>
  </si>
  <si>
    <t>04.01.2017</t>
  </si>
  <si>
    <t>06.01.2017</t>
  </si>
  <si>
    <t>10.01.2017</t>
  </si>
  <si>
    <t>11.01.2017</t>
  </si>
  <si>
    <t>12.01.2017</t>
  </si>
  <si>
    <t>13.01.2017</t>
  </si>
  <si>
    <t>8300CE JAN</t>
  </si>
  <si>
    <t>8600PE JAN</t>
  </si>
  <si>
    <t>BANK FUT JAN</t>
  </si>
  <si>
    <t>16.01.2017</t>
  </si>
  <si>
    <t>17.01.2017</t>
  </si>
  <si>
    <t>18.01.2017</t>
  </si>
  <si>
    <t>20.01.2017</t>
  </si>
  <si>
    <t>NIFTY FUT FEB</t>
  </si>
  <si>
    <t>19.01.2017</t>
  </si>
  <si>
    <t>BANK FUT FEB</t>
  </si>
  <si>
    <t>23.01.2017</t>
  </si>
  <si>
    <t>24.01.2017</t>
  </si>
  <si>
    <t>8400CE FEB</t>
  </si>
  <si>
    <t>25.01.2017</t>
  </si>
  <si>
    <t>27.01.2017</t>
  </si>
  <si>
    <t>31.01.2017</t>
  </si>
  <si>
    <t>9100CE</t>
  </si>
  <si>
    <t>PROFIT PER LOT</t>
  </si>
  <si>
    <t>Rs.36675/-</t>
  </si>
  <si>
    <t>FEBRUARY</t>
  </si>
  <si>
    <t>01.02.2017</t>
  </si>
  <si>
    <t>02.02.2017</t>
  </si>
  <si>
    <t>8400PE</t>
  </si>
  <si>
    <t>8600PE</t>
  </si>
  <si>
    <t>06.02.2017</t>
  </si>
  <si>
    <t>07.02.2017</t>
  </si>
  <si>
    <t>15.02.2017</t>
  </si>
  <si>
    <t>22.02.2017</t>
  </si>
  <si>
    <t>16.02.2017</t>
  </si>
  <si>
    <t>28.02.2017</t>
  </si>
  <si>
    <t>NIFTY FUT MARCH</t>
  </si>
  <si>
    <t>09.02.2017</t>
  </si>
  <si>
    <t>23.02.2017</t>
  </si>
  <si>
    <t>BANK FUT MARCH</t>
  </si>
  <si>
    <t>MARCH</t>
  </si>
  <si>
    <t>9100 MARCH CE</t>
  </si>
  <si>
    <t>16.03.2017</t>
  </si>
  <si>
    <t>15.03.2017</t>
  </si>
  <si>
    <t>17.03.2017</t>
  </si>
  <si>
    <t>9200MARCH PE</t>
  </si>
  <si>
    <t>22.03.2017</t>
  </si>
  <si>
    <t>23.03.2017</t>
  </si>
  <si>
    <t>9300 APRIL CE</t>
  </si>
  <si>
    <t>02.03.2017</t>
  </si>
  <si>
    <t>03.03.2017</t>
  </si>
  <si>
    <t>24.03.2017</t>
  </si>
  <si>
    <t>25.03.2017</t>
  </si>
  <si>
    <t>28.03.2017</t>
  </si>
  <si>
    <t>NIFTY FUT APRIL</t>
  </si>
  <si>
    <t>APRIL</t>
  </si>
  <si>
    <t>06.04.2017</t>
  </si>
  <si>
    <t>opening</t>
  </si>
  <si>
    <t>9200 APRIL PE</t>
  </si>
  <si>
    <t>19.04.2017</t>
  </si>
  <si>
    <t>21.04.2017</t>
  </si>
  <si>
    <t>26.04.2017</t>
  </si>
  <si>
    <t>05.04.2017</t>
  </si>
  <si>
    <t>11.04.2017</t>
  </si>
  <si>
    <t>12.04.2017</t>
  </si>
  <si>
    <t>13.04.2017</t>
  </si>
  <si>
    <t>25.04.2017</t>
  </si>
  <si>
    <t>MAY</t>
  </si>
  <si>
    <t>03.05.2017</t>
  </si>
  <si>
    <t>9400 MAY CE</t>
  </si>
  <si>
    <t>04.05.2017</t>
  </si>
  <si>
    <t>05.05.2017</t>
  </si>
  <si>
    <t>08.05.2017</t>
  </si>
  <si>
    <t>17.05.2017</t>
  </si>
  <si>
    <t>18.05.2017</t>
  </si>
  <si>
    <t>19.05.2017</t>
  </si>
  <si>
    <t>9500 MAY PE</t>
  </si>
  <si>
    <t>24.05.2017</t>
  </si>
  <si>
    <t>NIFTY FUT MAY</t>
  </si>
  <si>
    <t>16.05.2017</t>
  </si>
  <si>
    <t>06.03.2017</t>
  </si>
  <si>
    <t>20.03.2017</t>
  </si>
  <si>
    <t>BANK FUT APRIL</t>
  </si>
  <si>
    <t>17.04.2017</t>
  </si>
  <si>
    <t>18.04.2017</t>
  </si>
  <si>
    <t>20.04.2017</t>
  </si>
  <si>
    <t>24.04.2017</t>
  </si>
  <si>
    <t>BANK FUT MAY</t>
  </si>
  <si>
    <t>11.05.2017</t>
  </si>
  <si>
    <t>12.05.2017</t>
  </si>
  <si>
    <t>15.05.2017</t>
  </si>
  <si>
    <t>BANK FUT JUNE</t>
  </si>
  <si>
    <t>JUNE</t>
  </si>
  <si>
    <t>26.05.2017</t>
  </si>
  <si>
    <t>9600CEJUNE</t>
  </si>
  <si>
    <t>29.05.2017</t>
  </si>
  <si>
    <t>30.05.2017</t>
  </si>
  <si>
    <t>31.05.2017</t>
  </si>
  <si>
    <t>9500PE JUNE</t>
  </si>
  <si>
    <t>02.06.2017</t>
  </si>
  <si>
    <t>9700CE JUNE</t>
  </si>
  <si>
    <t>05.06.2017</t>
  </si>
  <si>
    <t>06.06.2017</t>
  </si>
  <si>
    <t>07.06.2017</t>
  </si>
  <si>
    <t>9800PE JUNE</t>
  </si>
  <si>
    <t>12.06.2017</t>
  </si>
  <si>
    <t>15.06.2017</t>
  </si>
  <si>
    <t>19.06.2017</t>
  </si>
  <si>
    <t>21.06.2017</t>
  </si>
  <si>
    <t>22.06.2017</t>
  </si>
  <si>
    <t>09.06.2017</t>
  </si>
  <si>
    <t>13.06.2017</t>
  </si>
  <si>
    <t>20.06.2017</t>
  </si>
  <si>
    <t>23.06.2017</t>
  </si>
  <si>
    <t>27.06.2017</t>
  </si>
  <si>
    <t>28.06.2017</t>
  </si>
  <si>
    <t>29.06.2017</t>
  </si>
  <si>
    <t>9450CE JUNE</t>
  </si>
  <si>
    <t>JULY</t>
  </si>
  <si>
    <t>25.05.2017</t>
  </si>
  <si>
    <t>NIFTY JUNE</t>
  </si>
  <si>
    <t>01.06.2017</t>
  </si>
  <si>
    <t>14.06.2017</t>
  </si>
  <si>
    <t>16.06.2017</t>
  </si>
  <si>
    <t>NIFTY JULY</t>
  </si>
  <si>
    <t>30.06.2017</t>
  </si>
  <si>
    <t>03.07.2017</t>
  </si>
  <si>
    <t>9300PE</t>
  </si>
  <si>
    <t>9600CE</t>
  </si>
  <si>
    <t>05.07.2017</t>
  </si>
  <si>
    <t>06.07.2017</t>
  </si>
  <si>
    <t>9700PE</t>
  </si>
  <si>
    <t>09.07.2017</t>
  </si>
  <si>
    <t>10.07.2017</t>
  </si>
  <si>
    <t>12.07.2017</t>
  </si>
  <si>
    <t>9800CE</t>
  </si>
  <si>
    <t>9800PE</t>
  </si>
  <si>
    <t>13.07.2017</t>
  </si>
  <si>
    <t>10000PE</t>
  </si>
  <si>
    <t>14.07.2017</t>
  </si>
  <si>
    <t>17.07.2017</t>
  </si>
  <si>
    <t>18.07.2017</t>
  </si>
  <si>
    <t>19.07.2017</t>
  </si>
  <si>
    <t>20.07.2017</t>
  </si>
  <si>
    <t>21.07.2017</t>
  </si>
  <si>
    <t>10000AUG CE</t>
  </si>
  <si>
    <t>24.07.2017</t>
  </si>
  <si>
    <t>9800CE JULY</t>
  </si>
  <si>
    <t>10000PE JULY</t>
  </si>
  <si>
    <t>25.07.2017</t>
  </si>
  <si>
    <t>10000AUG PE</t>
  </si>
  <si>
    <t>26.07.2017</t>
  </si>
  <si>
    <t>27.07.2017</t>
  </si>
  <si>
    <t>BANK FUT JULY</t>
  </si>
  <si>
    <t>AUGUST</t>
  </si>
  <si>
    <t>NIFTY AUGUST</t>
  </si>
  <si>
    <t>31.07.2017</t>
  </si>
  <si>
    <t>10000CE AUG</t>
  </si>
  <si>
    <t>10000PE AUG</t>
  </si>
  <si>
    <t>01.08.2017</t>
  </si>
  <si>
    <t>10100CE AUG</t>
  </si>
  <si>
    <t>02.08.2017</t>
  </si>
  <si>
    <t>03.08.2017</t>
  </si>
  <si>
    <t>10200PE AUG</t>
  </si>
  <si>
    <t>04.08.2017</t>
  </si>
  <si>
    <t>10300CE AUG</t>
  </si>
  <si>
    <t>07.08.2017</t>
  </si>
  <si>
    <t>08.08.2017</t>
  </si>
  <si>
    <t>09.08.2017</t>
  </si>
  <si>
    <t>14.08.2017</t>
  </si>
  <si>
    <t>10.08.2017</t>
  </si>
  <si>
    <t>11.08.2017</t>
  </si>
  <si>
    <t>9900 PE AUG</t>
  </si>
  <si>
    <t>9900CE AUG</t>
  </si>
  <si>
    <t>9700 PE AUG</t>
  </si>
  <si>
    <t>9900 CE AUG</t>
  </si>
  <si>
    <t>16.08.2017</t>
  </si>
  <si>
    <t>9800CE AUG</t>
  </si>
  <si>
    <t>17.08.2017</t>
  </si>
  <si>
    <t>9900CE</t>
  </si>
  <si>
    <t>18.08.2017</t>
  </si>
  <si>
    <t>21.08.2017</t>
  </si>
  <si>
    <t>9900PE</t>
  </si>
  <si>
    <t>22.08.2017</t>
  </si>
  <si>
    <t>23.08.2017</t>
  </si>
  <si>
    <t>24.08.2017</t>
  </si>
  <si>
    <t>28.07.2017</t>
  </si>
  <si>
    <t>BANK NIFTY AUG</t>
  </si>
  <si>
    <t xml:space="preserve">SCRIPS </t>
  </si>
  <si>
    <t>BUY</t>
  </si>
  <si>
    <t>31.03.2017</t>
  </si>
  <si>
    <t>JAN</t>
  </si>
  <si>
    <t>05.01.2017</t>
  </si>
  <si>
    <t>BIOCON FUT</t>
  </si>
  <si>
    <t>AUROPHARMA FUT</t>
  </si>
  <si>
    <t>09.01.2017</t>
  </si>
  <si>
    <t>LICHSFIN FUT</t>
  </si>
  <si>
    <t>HINDALCO FUT</t>
  </si>
  <si>
    <t>LOT SIZE</t>
  </si>
  <si>
    <t>FEB</t>
  </si>
  <si>
    <t>30.01.2017</t>
  </si>
  <si>
    <t>CESC</t>
  </si>
  <si>
    <t>10.02.2017</t>
  </si>
  <si>
    <t>13.02.2017</t>
  </si>
  <si>
    <t>TATASTEEL FUT</t>
  </si>
  <si>
    <t>21.02.2017</t>
  </si>
  <si>
    <t>07.03.2017</t>
  </si>
  <si>
    <t>BIOCON</t>
  </si>
  <si>
    <t>INFY</t>
  </si>
  <si>
    <t>TATASTEEL</t>
  </si>
  <si>
    <t>27.03.2017</t>
  </si>
  <si>
    <t>SBIN APRIL</t>
  </si>
  <si>
    <t>07.04.2017</t>
  </si>
  <si>
    <t>CANBANK</t>
  </si>
  <si>
    <t>ITC</t>
  </si>
  <si>
    <t>03.04.2017</t>
  </si>
  <si>
    <t>10.04.2017</t>
  </si>
  <si>
    <t>RELCAPITAL</t>
  </si>
  <si>
    <t>28.04.2017</t>
  </si>
  <si>
    <t>SYNDICATE BANK</t>
  </si>
  <si>
    <t>09.05.2017</t>
  </si>
  <si>
    <t>10.05.2017</t>
  </si>
  <si>
    <t>M&amp;M</t>
  </si>
  <si>
    <t>AUROPHARMA</t>
  </si>
  <si>
    <t>23.05.2017</t>
  </si>
  <si>
    <t>TATAMTRDVR</t>
  </si>
  <si>
    <t>ICICIBANK</t>
  </si>
  <si>
    <t>PFC</t>
  </si>
  <si>
    <t>YES BANK</t>
  </si>
  <si>
    <t>BHARATFIN</t>
  </si>
  <si>
    <t>HCLTECH</t>
  </si>
  <si>
    <t>RELIANCE</t>
  </si>
  <si>
    <t>ICICI BANK</t>
  </si>
  <si>
    <t>04.07.2017</t>
  </si>
  <si>
    <t>AXIS BANK</t>
  </si>
  <si>
    <t>07.07.2017</t>
  </si>
  <si>
    <t>DLF</t>
  </si>
  <si>
    <t>TATAMOTORS</t>
  </si>
  <si>
    <t>SBIN</t>
  </si>
  <si>
    <t>JUST DIAL</t>
  </si>
  <si>
    <t>ACC</t>
  </si>
  <si>
    <t>ARVIND</t>
  </si>
  <si>
    <t>HAVELLS</t>
  </si>
  <si>
    <t>IOC</t>
  </si>
  <si>
    <t>INDIGO</t>
  </si>
  <si>
    <t>PROFIT/LOSS</t>
  </si>
  <si>
    <t>11.07.2017</t>
  </si>
  <si>
    <t>28.08.2017</t>
  </si>
  <si>
    <t>opening @101</t>
  </si>
  <si>
    <t>NIFTY AUG</t>
  </si>
  <si>
    <t>TITAN</t>
  </si>
  <si>
    <t>29.08.2017</t>
  </si>
  <si>
    <t>hold</t>
  </si>
  <si>
    <t>RAYMOND</t>
  </si>
  <si>
    <t>HCL TECH SEPT</t>
  </si>
  <si>
    <t>IRB</t>
  </si>
  <si>
    <t>SHORT 9800CE</t>
  </si>
  <si>
    <t>30.08.2017</t>
  </si>
  <si>
    <t>NIFTY SEPT</t>
  </si>
  <si>
    <t>BANK NIFTY SEPT</t>
  </si>
  <si>
    <t>9850 PE SEPT</t>
  </si>
  <si>
    <t>SHORT @89 HOLD</t>
  </si>
  <si>
    <t>VEDL SEPT</t>
  </si>
  <si>
    <t>31.08.2017</t>
  </si>
  <si>
    <t>DLF SEPT</t>
  </si>
  <si>
    <t>BATA</t>
  </si>
  <si>
    <t>10000CE SEPT</t>
  </si>
  <si>
    <t>SEPT</t>
  </si>
  <si>
    <t>01.09.2017</t>
  </si>
  <si>
    <t>VEDL</t>
  </si>
  <si>
    <t>SEPTEMEBER</t>
  </si>
  <si>
    <t>SEPTEMBER</t>
  </si>
  <si>
    <t>10000CE</t>
  </si>
  <si>
    <t>9850 PE</t>
  </si>
  <si>
    <t>04.09.2017</t>
  </si>
  <si>
    <t>VOLTAS</t>
  </si>
  <si>
    <t>05.09.2017</t>
  </si>
  <si>
    <t>06.09.2017</t>
  </si>
  <si>
    <t>06.09.2015</t>
  </si>
  <si>
    <t>9850PE</t>
  </si>
  <si>
    <t>07.09.2017</t>
  </si>
  <si>
    <t>PEDILITIND</t>
  </si>
  <si>
    <t>08.09.2017</t>
  </si>
  <si>
    <t>08.09.2018</t>
  </si>
  <si>
    <t>11.09.2017</t>
  </si>
  <si>
    <t>12.09.2017</t>
  </si>
  <si>
    <t>13.09.2017</t>
  </si>
  <si>
    <t>14.09.2017</t>
  </si>
  <si>
    <t>10150CE</t>
  </si>
  <si>
    <t>10100PE</t>
  </si>
  <si>
    <t>15.09.2017</t>
  </si>
  <si>
    <t>SUNPHARMA</t>
  </si>
  <si>
    <t>LICHOUSING</t>
  </si>
  <si>
    <t>18.09.2017</t>
  </si>
  <si>
    <t>19.09.2017</t>
  </si>
  <si>
    <t>10200PE</t>
  </si>
  <si>
    <t>20.09.2017</t>
  </si>
  <si>
    <t>21.09.2017</t>
  </si>
  <si>
    <t>22.09.2017</t>
  </si>
  <si>
    <t>10050PE</t>
  </si>
  <si>
    <t>10050CE</t>
  </si>
  <si>
    <t>25.09.207</t>
  </si>
  <si>
    <t>25.09.2017</t>
  </si>
  <si>
    <t>26.09.2017</t>
  </si>
  <si>
    <t>DHFL</t>
  </si>
  <si>
    <t>27.09.2017</t>
  </si>
  <si>
    <t>28.09.2017</t>
  </si>
  <si>
    <t>BanK NIFTY OCT</t>
  </si>
  <si>
    <t>29.09.2017</t>
  </si>
  <si>
    <t>BANK NIFTY OCT</t>
  </si>
  <si>
    <t>9900CE OCT</t>
  </si>
  <si>
    <t>9700PE OCT</t>
  </si>
  <si>
    <t>NIFTY OCT</t>
  </si>
  <si>
    <t>OCTOBER</t>
  </si>
  <si>
    <t>03.10.2017</t>
  </si>
  <si>
    <t>04.10.2017</t>
  </si>
  <si>
    <t>9700pe</t>
  </si>
  <si>
    <t>05.10.2017</t>
  </si>
  <si>
    <t>06.10.2017</t>
  </si>
  <si>
    <t>09.10.2017</t>
  </si>
  <si>
    <t>10.10.2017</t>
  </si>
  <si>
    <t>11.10.2017</t>
  </si>
  <si>
    <t>12.10.2017</t>
  </si>
  <si>
    <t>13.10.2017</t>
  </si>
  <si>
    <t>10200CE</t>
  </si>
  <si>
    <t>16.10.2017</t>
  </si>
  <si>
    <t>10250PE</t>
  </si>
  <si>
    <t>17.10.2017</t>
  </si>
  <si>
    <t>10250CE</t>
  </si>
  <si>
    <t>18.10.2017</t>
  </si>
  <si>
    <t>19.10.2017</t>
  </si>
  <si>
    <t>9600PE NOV</t>
  </si>
  <si>
    <t>NIFTY NOV</t>
  </si>
  <si>
    <t>23.10.2017</t>
  </si>
  <si>
    <t>BANK NIFTY NOV</t>
  </si>
  <si>
    <t>10300CE NOV</t>
  </si>
  <si>
    <t>24.10.2017</t>
  </si>
  <si>
    <t>25.10.2017</t>
  </si>
  <si>
    <t>LT</t>
  </si>
  <si>
    <t>10300CE OCT</t>
  </si>
  <si>
    <t>10000PE NOV</t>
  </si>
  <si>
    <t>26.10.2017</t>
  </si>
  <si>
    <t>10200 CE OCT</t>
  </si>
  <si>
    <t>10200PE NOV</t>
  </si>
  <si>
    <t>10450CE NOV</t>
  </si>
  <si>
    <t>27.10.2017</t>
  </si>
  <si>
    <t>30.10.2017</t>
  </si>
  <si>
    <t>31.10.2017</t>
  </si>
  <si>
    <t>NOVEMBER</t>
  </si>
  <si>
    <t>01.11.2017</t>
  </si>
  <si>
    <t>10500CE NOV</t>
  </si>
  <si>
    <t>02.11.2017</t>
  </si>
  <si>
    <t>03.11.2017</t>
  </si>
  <si>
    <t>PNB</t>
  </si>
  <si>
    <t>10400PE</t>
  </si>
  <si>
    <t>06.11.2017</t>
  </si>
  <si>
    <t>07.11.2017</t>
  </si>
  <si>
    <t>08.11.2017</t>
  </si>
  <si>
    <t>10400PE NOV</t>
  </si>
  <si>
    <t>09.11.2017</t>
  </si>
  <si>
    <t>10.11.2017</t>
  </si>
  <si>
    <t>13.11.2017</t>
  </si>
  <si>
    <t>14.11.2017</t>
  </si>
  <si>
    <t>10300PE NOV</t>
  </si>
  <si>
    <t>15.11.2017</t>
  </si>
  <si>
    <t>16.11.2017</t>
  </si>
  <si>
    <t>17.11.2017</t>
  </si>
  <si>
    <t>20.11.2017</t>
  </si>
  <si>
    <t>21.11.2017</t>
  </si>
  <si>
    <t>22.11.2017</t>
  </si>
  <si>
    <t>23.11.2017</t>
  </si>
  <si>
    <t>24.11.2017</t>
  </si>
  <si>
    <t>27.11.2017</t>
  </si>
  <si>
    <t>NIFTY DEC</t>
  </si>
  <si>
    <t>28.11.2017</t>
  </si>
  <si>
    <t>10500PE NOV</t>
  </si>
  <si>
    <t>29.11.2017</t>
  </si>
  <si>
    <t>30.11.2017</t>
  </si>
  <si>
    <t>BANK NIFTY DEC</t>
  </si>
  <si>
    <t>10500CE DEC</t>
  </si>
  <si>
    <t>10000PE DEC</t>
  </si>
  <si>
    <t>DECEMBER</t>
  </si>
  <si>
    <t>01.12.2017</t>
  </si>
  <si>
    <t>SBI</t>
  </si>
  <si>
    <t>04.12.2017</t>
  </si>
  <si>
    <t>10300CE DEC</t>
  </si>
  <si>
    <t>05.12.2017</t>
  </si>
  <si>
    <t>9950PE DEC</t>
  </si>
  <si>
    <t>06.12.2017</t>
  </si>
  <si>
    <t>07.12.2017</t>
  </si>
  <si>
    <t>10200CE DEC</t>
  </si>
  <si>
    <t>9700PE DEC</t>
  </si>
  <si>
    <t>GAIL</t>
  </si>
  <si>
    <t>TECHM</t>
  </si>
  <si>
    <t>08.12.2017</t>
  </si>
  <si>
    <t>10100PE DEC</t>
  </si>
  <si>
    <t>10200PE DEC</t>
  </si>
  <si>
    <t>NIFTY OPTIONS</t>
  </si>
  <si>
    <t>NIFTY FUTURE</t>
  </si>
  <si>
    <t>BANK NIFTY FUT</t>
  </si>
  <si>
    <t>STOCK FUTURE</t>
  </si>
  <si>
    <t>TOTAL</t>
  </si>
  <si>
    <t>MONT AVG</t>
  </si>
  <si>
    <t>11.12.2017</t>
  </si>
  <si>
    <t>10400CE</t>
  </si>
  <si>
    <t>10300PE</t>
  </si>
  <si>
    <t>14.12.2017</t>
  </si>
  <si>
    <t>10600CE</t>
  </si>
  <si>
    <t>15.12.2017</t>
  </si>
  <si>
    <t>18.12.2017</t>
  </si>
  <si>
    <t>19.12.2017</t>
  </si>
  <si>
    <t>20.12.2017</t>
  </si>
  <si>
    <t>10550PE</t>
  </si>
  <si>
    <t>21.12.2017</t>
  </si>
  <si>
    <t>12.12.2017</t>
  </si>
  <si>
    <t>22.12.207</t>
  </si>
  <si>
    <t>22.12.2017</t>
  </si>
  <si>
    <t>26.12.2017</t>
  </si>
  <si>
    <t>27.12.2017</t>
  </si>
  <si>
    <t>10600PE</t>
  </si>
  <si>
    <t>28.12.2017</t>
  </si>
  <si>
    <t>10500PE JAN</t>
  </si>
  <si>
    <t>10700CE JAN</t>
  </si>
  <si>
    <t>NIFTY JAN</t>
  </si>
  <si>
    <t>MONTHLY PERFORMANCE SUMMARY</t>
  </si>
  <si>
    <t>29.12.2017</t>
  </si>
  <si>
    <t>01.01.2018</t>
  </si>
  <si>
    <t>BANK NIFTY JAN</t>
  </si>
  <si>
    <t>02.01.2018</t>
  </si>
  <si>
    <t>10700CE</t>
  </si>
  <si>
    <t>03.01.2018</t>
  </si>
  <si>
    <t>04.01.2018</t>
  </si>
  <si>
    <t>10500CE</t>
  </si>
  <si>
    <t>05.01.2018</t>
  </si>
  <si>
    <t>08.01.2018</t>
  </si>
  <si>
    <t>09.01.2018</t>
  </si>
  <si>
    <t>10.01.2018</t>
  </si>
  <si>
    <t>11.01.2018</t>
  </si>
  <si>
    <t>12.01.2018</t>
  </si>
  <si>
    <t>15.01.2018</t>
  </si>
  <si>
    <t>10750PE</t>
  </si>
  <si>
    <t>16.01.2018</t>
  </si>
  <si>
    <t>17.01.2018</t>
  </si>
  <si>
    <t>18.01.2018</t>
  </si>
  <si>
    <t>10800CE</t>
  </si>
  <si>
    <t>10850PE</t>
  </si>
  <si>
    <t>19.01.2018</t>
  </si>
  <si>
    <t>22.01.2018</t>
  </si>
  <si>
    <t>10850CE</t>
  </si>
  <si>
    <t>10950PE</t>
  </si>
  <si>
    <t>11000CE</t>
  </si>
  <si>
    <t>23.01.2018</t>
  </si>
  <si>
    <t>24.01.2018</t>
  </si>
  <si>
    <t>11150PE</t>
  </si>
  <si>
    <t>25.01.2018</t>
  </si>
  <si>
    <t>10800PE</t>
  </si>
  <si>
    <t>11400CE</t>
  </si>
  <si>
    <t>29.01.2018</t>
  </si>
  <si>
    <t>NIFTY  FEB</t>
  </si>
  <si>
    <t>30.01.2018</t>
  </si>
  <si>
    <t>NIFTY FEB</t>
  </si>
  <si>
    <t>11200CE</t>
  </si>
  <si>
    <t>11200PE</t>
  </si>
  <si>
    <t>BANK NIFTY FEB</t>
  </si>
  <si>
    <t>31.01.2018</t>
  </si>
  <si>
    <t>11000PE</t>
  </si>
  <si>
    <t>01.02.2018</t>
  </si>
  <si>
    <t>10900PE</t>
  </si>
  <si>
    <t>02.02.2018</t>
  </si>
  <si>
    <t>05.02.2018</t>
  </si>
  <si>
    <t>10500PE</t>
  </si>
  <si>
    <t>06.02.2018</t>
  </si>
  <si>
    <t>07.02.2018</t>
  </si>
  <si>
    <t>06.02.208</t>
  </si>
  <si>
    <t>YESBANK</t>
  </si>
  <si>
    <t>08.02.2018</t>
  </si>
  <si>
    <t>09.02.2018</t>
  </si>
  <si>
    <t>12.02.2018</t>
  </si>
  <si>
    <t>14.02.2018</t>
  </si>
  <si>
    <t>10550CE</t>
  </si>
  <si>
    <t>15.02.2018</t>
  </si>
  <si>
    <t>HINDALCO</t>
  </si>
  <si>
    <t>16.02.2018</t>
  </si>
  <si>
    <t>INDUSIND BANK</t>
  </si>
  <si>
    <t>10450PE</t>
  </si>
  <si>
    <t>19.02.2018</t>
  </si>
  <si>
    <t>20.02.2018</t>
  </si>
  <si>
    <t>10300CE</t>
  </si>
  <si>
    <t>21.02.2018</t>
  </si>
  <si>
    <t>22.02.2018</t>
  </si>
  <si>
    <t>BANK NIFTY MARCH</t>
  </si>
  <si>
    <t>23.02.2018</t>
  </si>
  <si>
    <t>10500CE MAR</t>
  </si>
  <si>
    <t>10250PE MAR</t>
  </si>
  <si>
    <t>NIFTY MARCH</t>
  </si>
  <si>
    <t>26.02.2018</t>
  </si>
  <si>
    <t>27.02.2018</t>
  </si>
  <si>
    <t>28.02.2018</t>
  </si>
  <si>
    <t>01.03.2018</t>
  </si>
  <si>
    <t>NIFTY MAR</t>
  </si>
  <si>
    <t>BANK NFTY MAR</t>
  </si>
  <si>
    <t>05.03.2018</t>
  </si>
  <si>
    <t>06.03.2018</t>
  </si>
  <si>
    <t>07.03.2018</t>
  </si>
  <si>
    <t>POINT</t>
  </si>
  <si>
    <t>AMOUNT</t>
  </si>
  <si>
    <t>TODAY'S GAIN</t>
  </si>
  <si>
    <t>08.03.2018</t>
  </si>
  <si>
    <t>09.03.2018</t>
  </si>
  <si>
    <t>TATA ELXSI</t>
  </si>
  <si>
    <t>12.03.2018</t>
  </si>
  <si>
    <t>13.03.2018</t>
  </si>
  <si>
    <t>10450CE</t>
  </si>
  <si>
    <t>14.03.2018</t>
  </si>
  <si>
    <t>15.03.2018</t>
  </si>
  <si>
    <t>STAR</t>
  </si>
  <si>
    <t>16.03.2018</t>
  </si>
  <si>
    <t>19.03.2018</t>
  </si>
  <si>
    <t>20.03.2018</t>
  </si>
  <si>
    <t>21.03.2018</t>
  </si>
  <si>
    <t>10100CE</t>
  </si>
  <si>
    <t>22.03.2018</t>
  </si>
  <si>
    <t>23.03.2018</t>
  </si>
  <si>
    <t>20.3.2018</t>
  </si>
  <si>
    <t>NIFTY ARIL</t>
  </si>
  <si>
    <t>26.03.2018</t>
  </si>
  <si>
    <t>BANK NIFTY APRIL</t>
  </si>
  <si>
    <t>27.03.2018</t>
  </si>
  <si>
    <t>NIFTY APRIL</t>
  </si>
  <si>
    <t>28.03.2018</t>
  </si>
  <si>
    <t>02.04.2018</t>
  </si>
  <si>
    <t>TATAELXSI</t>
  </si>
  <si>
    <t>LICHOUSINGFIN</t>
  </si>
  <si>
    <t>03.04.2018</t>
  </si>
  <si>
    <t>04.04.2018</t>
  </si>
  <si>
    <t>05.04.2018</t>
  </si>
  <si>
    <t>06.04.2018</t>
  </si>
  <si>
    <t>09.04.2018</t>
  </si>
  <si>
    <t>10.04.2018</t>
  </si>
  <si>
    <t>11.04.2018</t>
  </si>
  <si>
    <t>12.04.018</t>
  </si>
  <si>
    <t>12.04.2018</t>
  </si>
  <si>
    <t>13.04.2018</t>
  </si>
  <si>
    <t>16.04.2018</t>
  </si>
  <si>
    <t>17.04.2018</t>
  </si>
  <si>
    <t>10650CE</t>
  </si>
  <si>
    <t>18.04.2018</t>
  </si>
  <si>
    <t>19.04.2018</t>
  </si>
  <si>
    <t>MINDTREE</t>
  </si>
  <si>
    <t>20.04.2018</t>
  </si>
  <si>
    <t>23.04.2018</t>
  </si>
  <si>
    <t>BANK NIFTY MAY</t>
  </si>
  <si>
    <t>10400MAY PE</t>
  </si>
  <si>
    <t>24.04.2018</t>
  </si>
  <si>
    <t>NIFTY MAY</t>
  </si>
  <si>
    <t>10650CE MAY</t>
  </si>
  <si>
    <t>10500CE APRIL</t>
  </si>
  <si>
    <t>25.04.2018</t>
  </si>
  <si>
    <t>10500PE MAY</t>
  </si>
  <si>
    <t>26.04.2018</t>
  </si>
  <si>
    <t>10450CE APRIL</t>
  </si>
  <si>
    <t>27.04.2018</t>
  </si>
  <si>
    <t>30.04.2018</t>
  </si>
  <si>
    <t>02.05.2018</t>
  </si>
  <si>
    <t>10700PE</t>
  </si>
  <si>
    <t>03.05.2018</t>
  </si>
  <si>
    <t>04.05.2018</t>
  </si>
  <si>
    <t>07.05.2018</t>
  </si>
  <si>
    <t>08.05.2018</t>
  </si>
  <si>
    <t>09.05.2018</t>
  </si>
  <si>
    <t>10.05.2018</t>
  </si>
  <si>
    <t>11.05.2018</t>
  </si>
  <si>
    <t>14.05.2018</t>
  </si>
  <si>
    <t>15.05.2018</t>
  </si>
  <si>
    <t>16.05.2018</t>
  </si>
  <si>
    <t>17.05.2018</t>
  </si>
  <si>
    <t>18.05.2018</t>
  </si>
  <si>
    <t>21.05.2018</t>
  </si>
  <si>
    <t>22.05.2018</t>
  </si>
  <si>
    <t>23.05.2018</t>
  </si>
  <si>
    <t>24.05.2018</t>
  </si>
  <si>
    <t>25.05.2018</t>
  </si>
  <si>
    <t>28.05.2018</t>
  </si>
  <si>
    <t>29.05.2018</t>
  </si>
  <si>
    <t>DETAILS</t>
  </si>
  <si>
    <t>30.05.2018</t>
  </si>
  <si>
    <t>31.05.2018</t>
  </si>
  <si>
    <t>BANK NIFTY JUNE</t>
  </si>
  <si>
    <t>POSITIONAL TRADE FOR OFFICE GOERS:</t>
  </si>
  <si>
    <t>10500JUNE PE</t>
  </si>
  <si>
    <t>10700 MAY PE</t>
  </si>
  <si>
    <t>10600 MAY CE</t>
  </si>
  <si>
    <t>BNF</t>
  </si>
  <si>
    <t>HEDGING CE/PE</t>
  </si>
  <si>
    <t>BUY/COVER</t>
  </si>
  <si>
    <t>STOP/EXIT</t>
  </si>
  <si>
    <t>BNF MAY</t>
  </si>
  <si>
    <t>BNF JUNE</t>
  </si>
  <si>
    <t>26000 MAY CE</t>
  </si>
  <si>
    <t>26500CE MAY</t>
  </si>
  <si>
    <t>26300PE MAY</t>
  </si>
  <si>
    <t>26300 PE MAY</t>
  </si>
  <si>
    <t>26500 CE MAY</t>
  </si>
  <si>
    <t>26700 CE JUNE</t>
  </si>
  <si>
    <t>01.06.2018</t>
  </si>
  <si>
    <t>27000CE JUNE</t>
  </si>
  <si>
    <t>04.06.2018</t>
  </si>
  <si>
    <t>05.06.2018</t>
  </si>
  <si>
    <t>26000 PE JUNE</t>
  </si>
  <si>
    <t>06.06.2018</t>
  </si>
  <si>
    <t>26000 PE 14 JUNE</t>
  </si>
  <si>
    <t>26400 CE 7 JUNE</t>
  </si>
  <si>
    <t>07.06.2018</t>
  </si>
  <si>
    <t>26600 CE 7 JUNE</t>
  </si>
  <si>
    <t>26400 PE 14 JUNE</t>
  </si>
  <si>
    <t>08.06.2018</t>
  </si>
  <si>
    <t>TATA STEEL</t>
  </si>
  <si>
    <t>PROFITS</t>
  </si>
  <si>
    <t xml:space="preserve">MAY </t>
  </si>
  <si>
    <t>11.06.2018</t>
  </si>
  <si>
    <t>26700 CE 14 JUNE</t>
  </si>
  <si>
    <t>12.06.2018</t>
  </si>
  <si>
    <t>10750 CE</t>
  </si>
  <si>
    <t>13.06.2018</t>
  </si>
  <si>
    <t>26500 PE 14 JUNE</t>
  </si>
  <si>
    <t>14.06.2018</t>
  </si>
  <si>
    <t>26400 PE 21 JUNE</t>
  </si>
  <si>
    <t>27000 CE 21 JUNE</t>
  </si>
  <si>
    <t>15.06.2018</t>
  </si>
  <si>
    <t>19.06.2018</t>
  </si>
  <si>
    <t>20.06.2018</t>
  </si>
  <si>
    <t>21.06.2018</t>
  </si>
  <si>
    <t>10800 CE</t>
  </si>
  <si>
    <t>18.06.2018</t>
  </si>
  <si>
    <t>22.06.2018</t>
  </si>
  <si>
    <t>25.06.2018</t>
  </si>
  <si>
    <t>10900 PE</t>
  </si>
  <si>
    <t>26.06.2018</t>
  </si>
  <si>
    <t>27.06.2018</t>
  </si>
  <si>
    <t>28.06.2018</t>
  </si>
  <si>
    <t>10900pe</t>
  </si>
  <si>
    <t>29.06.2018</t>
  </si>
  <si>
    <t>BNF JULY</t>
  </si>
  <si>
    <t>10700 CE JULY</t>
  </si>
  <si>
    <t>02.07.2018</t>
  </si>
  <si>
    <t>03.07.2018</t>
  </si>
  <si>
    <t>BANK NIFTY JULY</t>
  </si>
  <si>
    <t>04.07.2018</t>
  </si>
  <si>
    <t>BANK NIFTY OPTIONS:</t>
  </si>
  <si>
    <t>26000 PE 05 JULY</t>
  </si>
  <si>
    <t>26400 CE 05 JULY</t>
  </si>
  <si>
    <t>26200 CE 05 JULY</t>
  </si>
  <si>
    <t>05.07.2018</t>
  </si>
  <si>
    <t>10700 PE</t>
  </si>
  <si>
    <t>26300 PE 12 JULY</t>
  </si>
  <si>
    <t>06.07.2018</t>
  </si>
  <si>
    <t>26700 CE 12 JULY</t>
  </si>
  <si>
    <t>MARUTI</t>
  </si>
  <si>
    <t>09.07.2018</t>
  </si>
  <si>
    <t>10.07.2018</t>
  </si>
  <si>
    <t>11.07.2018</t>
  </si>
  <si>
    <t>26900 PE 12 JULY</t>
  </si>
  <si>
    <t>10900 CE</t>
  </si>
  <si>
    <t>11000 CE</t>
  </si>
  <si>
    <t>12.07.2018</t>
  </si>
  <si>
    <t>26900 PE 19 JULY</t>
  </si>
  <si>
    <t>27000 CE 12 JULY</t>
  </si>
  <si>
    <t>13.07.2018</t>
  </si>
  <si>
    <t>11000 PE</t>
  </si>
  <si>
    <t>27000 PE 19 JULY</t>
  </si>
  <si>
    <t>16.07.2018</t>
  </si>
  <si>
    <t>11100 PE</t>
  </si>
  <si>
    <t>26800 PE 19 JULY</t>
  </si>
  <si>
    <t>17.07.2018</t>
  </si>
  <si>
    <t>26800 CE 19 JUY</t>
  </si>
  <si>
    <t>18.07.2018</t>
  </si>
  <si>
    <t>27100 CE 19 JULY</t>
  </si>
  <si>
    <t>27100 PE 19 JULY</t>
  </si>
  <si>
    <t>19.07.2018</t>
  </si>
  <si>
    <t>20.07.2018</t>
  </si>
  <si>
    <t>27200 CE 26 JULY</t>
  </si>
  <si>
    <t>23.07.2018</t>
  </si>
  <si>
    <t>26800 PE 26 JULY</t>
  </si>
  <si>
    <t>24.07.2018</t>
  </si>
  <si>
    <t>26900 PE 26 JULY</t>
  </si>
  <si>
    <t>25.07.2018</t>
  </si>
  <si>
    <t>11250 PE</t>
  </si>
  <si>
    <t>11300 CE AUG</t>
  </si>
  <si>
    <t>26.07.2018</t>
  </si>
  <si>
    <t>11000 CE JULY</t>
  </si>
  <si>
    <t>11300 PE JULY</t>
  </si>
  <si>
    <t>27300 CE 02 AUG</t>
  </si>
  <si>
    <t>27200 PE 02 AUG</t>
  </si>
  <si>
    <t>27.07.2018</t>
  </si>
  <si>
    <t>11200 CE AUG</t>
  </si>
  <si>
    <t>11200 PE AUG</t>
  </si>
  <si>
    <t>27400 PE 02 AUG</t>
  </si>
  <si>
    <t>BNF AUG</t>
  </si>
  <si>
    <t>RELIANCE AUG</t>
  </si>
  <si>
    <t>30.07.2018</t>
  </si>
  <si>
    <t>11400 CE</t>
  </si>
  <si>
    <t xml:space="preserve">11200 PE </t>
  </si>
  <si>
    <t>27700 CE 02 AUG</t>
  </si>
  <si>
    <t>27600 PE 02 AUG</t>
  </si>
  <si>
    <t>27900 PE 02 AUG</t>
  </si>
  <si>
    <t>11300 PE</t>
  </si>
  <si>
    <t>31.07.2018</t>
  </si>
  <si>
    <t>11200 PE</t>
  </si>
  <si>
    <t>MARUTI AUG</t>
  </si>
  <si>
    <t>01.08.2018</t>
  </si>
  <si>
    <t>02.08.2018</t>
  </si>
  <si>
    <t>03.08.2018</t>
  </si>
  <si>
    <t>11300 CE</t>
  </si>
  <si>
    <t xml:space="preserve">BNF AUG </t>
  </si>
  <si>
    <t>27700 PE 02 AUG</t>
  </si>
  <si>
    <t>27200 CE 09 AUG</t>
  </si>
  <si>
    <t>06.08.2018</t>
  </si>
  <si>
    <t>11400 PE</t>
  </si>
  <si>
    <t>27600 CE 09 AUG</t>
  </si>
  <si>
    <t>27900 PE 09 AUG</t>
  </si>
  <si>
    <t>07.08.2018</t>
  </si>
  <si>
    <t>08.08.2019</t>
  </si>
  <si>
    <t>11500 PE</t>
  </si>
  <si>
    <t>08.08.2018</t>
  </si>
  <si>
    <t>28000 CE 16 AUG</t>
  </si>
  <si>
    <t>09.08.2018</t>
  </si>
  <si>
    <t>28200 CE 16 AUG</t>
  </si>
  <si>
    <t>28500 PE 16 AUG</t>
  </si>
  <si>
    <t>10.08.2018</t>
  </si>
  <si>
    <t>13.08.2018</t>
  </si>
  <si>
    <t>PROFIT</t>
  </si>
  <si>
    <t>14.08.2018</t>
  </si>
  <si>
    <t>16.08.2018</t>
  </si>
  <si>
    <t>17.08.2018</t>
  </si>
  <si>
    <t>27700 CE 16 AUG</t>
  </si>
  <si>
    <t>27900 PE 16 AUG</t>
  </si>
  <si>
    <t>28000 CE 23 AUG</t>
  </si>
  <si>
    <t>20.08.2018</t>
  </si>
  <si>
    <t>28400 CE 23 AUG</t>
  </si>
  <si>
    <t>21.08.2018</t>
  </si>
  <si>
    <t>11600 PE</t>
  </si>
  <si>
    <t>28500 PE 23 AUG</t>
  </si>
  <si>
    <t>23.08.2018</t>
  </si>
  <si>
    <t>11700 PE</t>
  </si>
  <si>
    <t>24.08.2018</t>
  </si>
  <si>
    <t>11700 pe</t>
  </si>
  <si>
    <t>28300 PE 30 AUG</t>
  </si>
  <si>
    <t>27.08.2018</t>
  </si>
  <si>
    <t>11600 CE</t>
  </si>
  <si>
    <t>11800 CE</t>
  </si>
  <si>
    <t>28.08.2018</t>
  </si>
  <si>
    <t>11800 PE</t>
  </si>
  <si>
    <t>29.08.2018</t>
  </si>
  <si>
    <t>11900 PE</t>
  </si>
  <si>
    <t>30.09.2018</t>
  </si>
  <si>
    <t>30.08.2018</t>
  </si>
  <si>
    <t>BNF SEPT</t>
  </si>
  <si>
    <t>28300 CE 30 AUG</t>
  </si>
  <si>
    <t>28700 PE 30 AUG</t>
  </si>
  <si>
    <t>28500 CE 30 AUG</t>
  </si>
  <si>
    <t>28400 PE 30 AUG</t>
  </si>
  <si>
    <t>31.08.2018</t>
  </si>
  <si>
    <t>28500 CE 06 SEPT</t>
  </si>
  <si>
    <t>03.09.2018</t>
  </si>
  <si>
    <t>11800CE</t>
  </si>
  <si>
    <t>28200 PE 06 SEPT</t>
  </si>
  <si>
    <t>04.09.2018</t>
  </si>
  <si>
    <t>28000 PE 06 SEPT</t>
  </si>
  <si>
    <t>05.09.2018</t>
  </si>
  <si>
    <t>27500 PE 06 SEPT</t>
  </si>
  <si>
    <t>06.09.2018</t>
  </si>
  <si>
    <t>11500 CE</t>
  </si>
  <si>
    <t>27700 PE 06 SEPT</t>
  </si>
  <si>
    <t>27200 CE 06 SEPT</t>
  </si>
  <si>
    <t>07.09.2018</t>
  </si>
  <si>
    <t>05.09.2019</t>
  </si>
  <si>
    <t>10.09.2018</t>
  </si>
  <si>
    <t>11.09.2018</t>
  </si>
  <si>
    <t>12.09.2018</t>
  </si>
  <si>
    <t>27000 PE 12 SEPT</t>
  </si>
  <si>
    <t>14.09.2018</t>
  </si>
  <si>
    <t>BERGER PAINT</t>
  </si>
  <si>
    <t>27100 CE 19 SEPT</t>
  </si>
  <si>
    <t>17.09.2018</t>
  </si>
  <si>
    <t>18.09.2018</t>
  </si>
  <si>
    <t>19.09.2018</t>
  </si>
  <si>
    <t>21.09.2018</t>
  </si>
  <si>
    <t>11300PE</t>
  </si>
  <si>
    <t>24.09.2018</t>
  </si>
  <si>
    <t>26.09.2018</t>
  </si>
  <si>
    <t>10300 PE OCT</t>
  </si>
  <si>
    <t>10500 PE OCT</t>
  </si>
  <si>
    <t>BNF OCT</t>
  </si>
  <si>
    <t>05.10.2018`</t>
  </si>
  <si>
    <t>05.10.2018</t>
  </si>
  <si>
    <t>BUY /COVER</t>
  </si>
  <si>
    <t>27100 PE 19 SEPT</t>
  </si>
  <si>
    <t>26200 PE  25 SEPT</t>
  </si>
  <si>
    <t>25000 PE 04 OCT</t>
  </si>
  <si>
    <t>04.10.2018</t>
  </si>
  <si>
    <t>24500 PE 11 OCT</t>
  </si>
  <si>
    <t>BALRAMCHIN</t>
  </si>
  <si>
    <t>27.09.2018</t>
  </si>
  <si>
    <t>01.10.2018</t>
  </si>
  <si>
    <t>08.10.2018</t>
  </si>
  <si>
    <t>23800 PE 11 OCT</t>
  </si>
  <si>
    <t>25000 CE 11 OCT</t>
  </si>
  <si>
    <t>10000 PE OCT</t>
  </si>
  <si>
    <t>10600 CE OCT</t>
  </si>
  <si>
    <t>10.10.2018</t>
  </si>
  <si>
    <t>09.10.2018</t>
  </si>
  <si>
    <t>16.10.2018</t>
  </si>
  <si>
    <t>25400 CE 17 OCT</t>
  </si>
  <si>
    <t>17.10.2018</t>
  </si>
  <si>
    <t xml:space="preserve">10600 CE </t>
  </si>
  <si>
    <t>11.10.2018</t>
  </si>
  <si>
    <t>25100 CE 17 OCT</t>
  </si>
  <si>
    <t>12.10.2018</t>
  </si>
  <si>
    <t>10400 CE</t>
  </si>
  <si>
    <t>25000 CE 17 OCT</t>
  </si>
  <si>
    <t>15.10.2018</t>
  </si>
  <si>
    <t>10400 PE</t>
  </si>
  <si>
    <t>23.10.2018</t>
  </si>
  <si>
    <t>10600 PE</t>
  </si>
  <si>
    <t>25300 PE 17 OCT</t>
  </si>
  <si>
    <t>19.10.2018</t>
  </si>
  <si>
    <t>24700 PE 25 OCT</t>
  </si>
  <si>
    <t>22.10.2018</t>
  </si>
  <si>
    <t>25.10.2018</t>
  </si>
  <si>
    <t>26.10.2018</t>
  </si>
  <si>
    <t>10200 PE NOV</t>
  </si>
  <si>
    <t>10300 CE NOV</t>
  </si>
  <si>
    <t>31.10.2018</t>
  </si>
  <si>
    <t>29.10.2018</t>
  </si>
  <si>
    <t>24.10.2018</t>
  </si>
  <si>
    <t>30.10.2018</t>
  </si>
  <si>
    <t>BNF NOV</t>
  </si>
  <si>
    <t>25200 CE 01 NOV</t>
  </si>
  <si>
    <t>BIOCON NOV</t>
  </si>
  <si>
    <t>RELIANCE NOV</t>
  </si>
  <si>
    <t>CESC NOV</t>
  </si>
  <si>
    <t>01.11.2018</t>
  </si>
  <si>
    <t>10000 PE</t>
  </si>
  <si>
    <t>02.11.2018</t>
  </si>
  <si>
    <t>10600 CE</t>
  </si>
  <si>
    <t>05.11.2018</t>
  </si>
  <si>
    <t>06.11.2018</t>
  </si>
  <si>
    <t>07.11.2018</t>
  </si>
  <si>
    <t>10500 PE</t>
  </si>
  <si>
    <t>09.11.2018</t>
  </si>
  <si>
    <t>10700 CE</t>
  </si>
  <si>
    <t>12.11.2018</t>
  </si>
  <si>
    <t>13.11.2018</t>
  </si>
  <si>
    <t>10500 CE</t>
  </si>
  <si>
    <t>25400 CE 06 NOV</t>
  </si>
  <si>
    <t>25700 CE 06 NOV</t>
  </si>
  <si>
    <t>25700 PE 06 NOV</t>
  </si>
  <si>
    <t>25500 PE 15 NOV</t>
  </si>
  <si>
    <t>25900 CE 15 NOV</t>
  </si>
  <si>
    <t>25400 PE 15 NOV</t>
  </si>
  <si>
    <t>25700 CE 15 NOV</t>
  </si>
  <si>
    <t>15.11.2018</t>
  </si>
  <si>
    <t>21.11.2018</t>
  </si>
  <si>
    <t>25900 PE 22 NOV</t>
  </si>
  <si>
    <t>26100 CE 22 NOV</t>
  </si>
  <si>
    <t>22.11.2018</t>
  </si>
  <si>
    <t>26500 PE 22 NOV</t>
  </si>
  <si>
    <t>27.11.2018</t>
  </si>
  <si>
    <t>26300 CE 29 NOV</t>
  </si>
  <si>
    <t>29.11.2018</t>
  </si>
  <si>
    <t>26500 CE 06 DEC</t>
  </si>
  <si>
    <t>16.11.2018</t>
  </si>
  <si>
    <t>19.11.2018</t>
  </si>
  <si>
    <t>20.11.2018</t>
  </si>
  <si>
    <t>26.11.2018</t>
  </si>
  <si>
    <t>28.11.2018</t>
  </si>
  <si>
    <t>10800 PE</t>
  </si>
  <si>
    <t>30.11.2018</t>
  </si>
  <si>
    <t>11000 CE DEC</t>
  </si>
  <si>
    <t>10800 PE DEC</t>
  </si>
  <si>
    <t>14.11.2018</t>
  </si>
  <si>
    <t>26300 CE 22 NOV</t>
  </si>
  <si>
    <t>26000 CE 29 NOV</t>
  </si>
  <si>
    <t xml:space="preserve">TATASTEEL </t>
  </si>
  <si>
    <t>03.12.2018</t>
  </si>
  <si>
    <t>07.12.2018</t>
  </si>
  <si>
    <t>06.12.2018</t>
  </si>
  <si>
    <t>10.12.2018</t>
  </si>
  <si>
    <t>11.12.2018</t>
  </si>
  <si>
    <t>12.12.2018</t>
  </si>
  <si>
    <t>13.12.2018</t>
  </si>
  <si>
    <t>14.12.2018</t>
  </si>
  <si>
    <t>17.12.2018</t>
  </si>
  <si>
    <t>26.12.2018</t>
  </si>
  <si>
    <t>19.12.2018</t>
  </si>
  <si>
    <t>21.12.2018</t>
  </si>
  <si>
    <t>20.12.2018</t>
  </si>
  <si>
    <t>11100 CE</t>
  </si>
  <si>
    <t>BNF DEC</t>
  </si>
  <si>
    <t>04.12.2018</t>
  </si>
  <si>
    <t>26500 PE 06 DEC</t>
  </si>
  <si>
    <t>05.12.2018</t>
  </si>
  <si>
    <t>26500 CE 13 DEC</t>
  </si>
  <si>
    <t xml:space="preserve">10200 PE </t>
  </si>
  <si>
    <t>25500 PE 13 DEC</t>
  </si>
  <si>
    <t>26400 CE 13 DEC</t>
  </si>
  <si>
    <t>18.12.2018</t>
  </si>
  <si>
    <t>24.12.2018</t>
  </si>
  <si>
    <t>10400 PE JAN</t>
  </si>
  <si>
    <t>10900 CE JAN</t>
  </si>
  <si>
    <t>28.12.2018</t>
  </si>
  <si>
    <t>11100 CE JAN</t>
  </si>
  <si>
    <t>31.12.2018</t>
  </si>
  <si>
    <t>27.12.2018</t>
  </si>
  <si>
    <t>26800 CE 20 DEC</t>
  </si>
  <si>
    <t>26600 PE 20 DEC</t>
  </si>
  <si>
    <t>27000 CE 20 DEC</t>
  </si>
  <si>
    <t>27500 CE 20 DEC</t>
  </si>
  <si>
    <t>27200 CE 20 DEC</t>
  </si>
  <si>
    <t>26800 PE 20 DEC</t>
  </si>
  <si>
    <t>27200 PE 20 DEC</t>
  </si>
  <si>
    <t>27000 PE 27 DEC</t>
  </si>
  <si>
    <t>27500 CE 27 DEC</t>
  </si>
  <si>
    <t>26700 PE 27 DEC</t>
  </si>
  <si>
    <t>26500 PE 27 DEC</t>
  </si>
  <si>
    <t>27000 CE 27 DEC</t>
  </si>
  <si>
    <t>26300 PE 03 JAN</t>
  </si>
  <si>
    <t>26900 CE 03 JAN</t>
  </si>
  <si>
    <t>27100 CE 03 JAN</t>
  </si>
  <si>
    <t>BNF JAN</t>
  </si>
  <si>
    <t>BNF POSITIONAL</t>
  </si>
  <si>
    <t>YEARLY COMPARISION</t>
  </si>
  <si>
    <t>MONTHLY AVERAGES</t>
  </si>
  <si>
    <t>GAIN</t>
  </si>
  <si>
    <t>01.01.2019</t>
  </si>
  <si>
    <t>02.01.2019</t>
  </si>
  <si>
    <t>04.01.2019</t>
  </si>
  <si>
    <t>03.01.2019</t>
  </si>
  <si>
    <t>26900 PE 03 JAN</t>
  </si>
  <si>
    <t>27500 CE 03 JAN</t>
  </si>
  <si>
    <t>18.02.2019</t>
  </si>
  <si>
    <t>10800 PE 21 FEB</t>
  </si>
  <si>
    <t>10600 PE 21 FEB</t>
  </si>
  <si>
    <t>19.02.2019</t>
  </si>
  <si>
    <t>10600 CE 21 FEB</t>
  </si>
  <si>
    <t>10600 PE 28 FEB</t>
  </si>
  <si>
    <t>26800 CE 21 FEB</t>
  </si>
  <si>
    <t>26500 PE 21 FEB</t>
  </si>
  <si>
    <t>CAPITAL</t>
  </si>
  <si>
    <t>25000/-</t>
  </si>
  <si>
    <t>26800 CE</t>
  </si>
  <si>
    <t>INVESTMENT</t>
  </si>
  <si>
    <t>26500 PE</t>
  </si>
  <si>
    <t>FIRST TIME</t>
  </si>
  <si>
    <t>SECOND TIME</t>
  </si>
  <si>
    <t>20.02.2019</t>
  </si>
  <si>
    <t>26700 CE 21 FEB</t>
  </si>
  <si>
    <t>26700 PE 21 FEB</t>
  </si>
  <si>
    <t>26700 CE</t>
  </si>
  <si>
    <t>26700 PE</t>
  </si>
  <si>
    <t>INVESTMENTS</t>
  </si>
  <si>
    <t>21.02.2019</t>
  </si>
  <si>
    <t>10800 PE 28 FEB</t>
  </si>
  <si>
    <t>10700 CE 28 FEB</t>
  </si>
  <si>
    <t>10800 CE 28 FEB</t>
  </si>
  <si>
    <t>22.02.2019</t>
  </si>
  <si>
    <t>10900 PE 28 FEB</t>
  </si>
  <si>
    <t>26800 PE 28 FEB</t>
  </si>
  <si>
    <t>26900 PE 28 FEB</t>
  </si>
  <si>
    <t>108*20*10</t>
  </si>
  <si>
    <t>50,000/-</t>
  </si>
  <si>
    <t>25.02.2019</t>
  </si>
  <si>
    <t>27100 CE 28 FEB</t>
  </si>
  <si>
    <t>1,00,000/-</t>
  </si>
  <si>
    <t>26.02.2019</t>
  </si>
  <si>
    <t>OPENING @68</t>
  </si>
  <si>
    <t xml:space="preserve">10800 PE 28 FEB </t>
  </si>
  <si>
    <t>27.02.2019</t>
  </si>
  <si>
    <t>OPENING @49</t>
  </si>
  <si>
    <t>10900 CE 28 FEB</t>
  </si>
  <si>
    <t>TAKEN 10 LOTS=10*75=750</t>
  </si>
  <si>
    <t>10 LOTS=750</t>
  </si>
  <si>
    <t>TAKEN 10 LOTS</t>
  </si>
  <si>
    <t>10900 PE 07 MARCH</t>
  </si>
  <si>
    <t>10600 PE 07 MARCH</t>
  </si>
  <si>
    <t>27000 CE 28 FEB</t>
  </si>
  <si>
    <t>TAKEN  10 LOTS=20*10=200</t>
  </si>
  <si>
    <t>27000 PE 07 MARCH</t>
  </si>
  <si>
    <t>TAKEN 10 LOTS=200</t>
  </si>
  <si>
    <t>5 LOTS=100</t>
  </si>
  <si>
    <t>26700 PE 07 MARCH</t>
  </si>
  <si>
    <t>5 LOTS</t>
  </si>
  <si>
    <t xml:space="preserve">RELIANCE FUT </t>
  </si>
  <si>
    <t>HAVELLS FUT</t>
  </si>
  <si>
    <t>08.01.2019</t>
  </si>
  <si>
    <t>09.01.2019</t>
  </si>
  <si>
    <t>11.01.2019</t>
  </si>
  <si>
    <t>15.01.2019</t>
  </si>
  <si>
    <t>17.01.2019</t>
  </si>
  <si>
    <t>22.01.2019</t>
  </si>
  <si>
    <t>TATA STEEL FEB FUT</t>
  </si>
  <si>
    <t>28.01.2019</t>
  </si>
  <si>
    <t>18.01.2019</t>
  </si>
  <si>
    <t>24.01.2019</t>
  </si>
  <si>
    <t xml:space="preserve">PROFITS </t>
  </si>
  <si>
    <t>RELIANCE FEB</t>
  </si>
  <si>
    <t>TATA ELXSI FEB</t>
  </si>
  <si>
    <t>TATA STEEL FEB</t>
  </si>
  <si>
    <t>BIOCON FEB</t>
  </si>
  <si>
    <t>TATA STEEL MARCH</t>
  </si>
  <si>
    <t>HAVELLS FEB</t>
  </si>
  <si>
    <t>HAVELLS MARCH</t>
  </si>
  <si>
    <t>01.02.2019</t>
  </si>
  <si>
    <t>05.02.2019</t>
  </si>
  <si>
    <t>07.02.2019</t>
  </si>
  <si>
    <t>04.02.2019</t>
  </si>
  <si>
    <t>08.02.209</t>
  </si>
  <si>
    <t>11.02.2019</t>
  </si>
  <si>
    <t>12.02.2019</t>
  </si>
  <si>
    <t>28.02.2019</t>
  </si>
  <si>
    <t>05.03.2019</t>
  </si>
  <si>
    <t>10950 PE 07 MARCH</t>
  </si>
  <si>
    <t>10800 CE 07 MARCH</t>
  </si>
  <si>
    <t>SOLD 2 LOTS</t>
  </si>
  <si>
    <t>SOLD 8 LOTS</t>
  </si>
  <si>
    <t>11000 PE 07 MARCH</t>
  </si>
  <si>
    <t>SOLD 5 LOTS</t>
  </si>
  <si>
    <t>11100 PE 07 MARCH</t>
  </si>
  <si>
    <t>HOLDING ONE LOT</t>
  </si>
  <si>
    <t>TAKEN 10 LOTS=20*10=200</t>
  </si>
  <si>
    <t>27100 CE 07 MARCH</t>
  </si>
  <si>
    <t xml:space="preserve">27100 PE 07MARCH </t>
  </si>
  <si>
    <t xml:space="preserve">27200 CE 07 MARCH </t>
  </si>
  <si>
    <t>27300 CE 07 MARCH</t>
  </si>
  <si>
    <t>TAKEN 20 LOTS</t>
  </si>
  <si>
    <t>27400 CE 07 MARCH</t>
  </si>
  <si>
    <t>27500 PE 07 MARCH</t>
  </si>
  <si>
    <t>06.03.2019</t>
  </si>
  <si>
    <t>OPENING @113</t>
  </si>
  <si>
    <t>27500 CE 07 MARCH</t>
  </si>
  <si>
    <t>27900 CE 07 MARCH</t>
  </si>
  <si>
    <t>27500 PE 14 MARCH</t>
  </si>
  <si>
    <t>TAKEN 2 LOTS</t>
  </si>
  <si>
    <t>HOLDING</t>
  </si>
  <si>
    <t>OPENING @109</t>
  </si>
  <si>
    <t>10900 CE 07 MARCH</t>
  </si>
  <si>
    <t>TAKEN 5 LOTS</t>
  </si>
  <si>
    <t>SOLD 5LOTS</t>
  </si>
  <si>
    <t>STOP 5 LOTS</t>
  </si>
  <si>
    <t>11000 CE 07 MARCH</t>
  </si>
  <si>
    <t>07.03.2019</t>
  </si>
  <si>
    <t>11100 PE 14 MARCH</t>
  </si>
  <si>
    <t>TAKEN 7 LOTS</t>
  </si>
  <si>
    <t>2 LOTS</t>
  </si>
  <si>
    <t xml:space="preserve">27500 CE 07 MARCH </t>
  </si>
  <si>
    <t>27500 CE 07MARCH</t>
  </si>
  <si>
    <t>TAKEN 15 LOTS</t>
  </si>
  <si>
    <t>TAKEN 8 LOTS</t>
  </si>
  <si>
    <t>OPENING 2 LOTS</t>
  </si>
  <si>
    <t>08.03.2019</t>
  </si>
  <si>
    <t>27600 PE 14 MARCH</t>
  </si>
  <si>
    <t>28000 CE 14 MARCH</t>
  </si>
  <si>
    <t>TAKEN 30 LOTS</t>
  </si>
  <si>
    <t>11150 CE 14 MARCH</t>
  </si>
  <si>
    <t>11.03.2019</t>
  </si>
  <si>
    <t>11000 CE 14 MARCH</t>
  </si>
  <si>
    <t>11200 PE 14 MARCH</t>
  </si>
  <si>
    <t>11100 CE 14 MARCH</t>
  </si>
  <si>
    <t>TAKEN 10 LTS</t>
  </si>
  <si>
    <t>ONE LOT</t>
  </si>
  <si>
    <t>27800 CE 14 MARCH</t>
  </si>
  <si>
    <t>28100 CE 14 MARCH</t>
  </si>
  <si>
    <t>27900 PE 14 MARCH</t>
  </si>
  <si>
    <t xml:space="preserve">28000 CE 14 MARCH </t>
  </si>
  <si>
    <t>SOLD 9 LOTS</t>
  </si>
  <si>
    <t>HOLDING ONE</t>
  </si>
  <si>
    <t>12.03.2019</t>
  </si>
  <si>
    <t>OPENING ONE LOT</t>
  </si>
  <si>
    <t xml:space="preserve">28100 CE 14 MARCH </t>
  </si>
  <si>
    <t>10 LOTS</t>
  </si>
  <si>
    <t>15 LOTS</t>
  </si>
  <si>
    <t>28400 PE 14 MARCH</t>
  </si>
  <si>
    <t>28400 CE 14 MARCH</t>
  </si>
  <si>
    <t>11400 PE 14 MARCH</t>
  </si>
  <si>
    <t>11200 CE 14 MARCH</t>
  </si>
  <si>
    <t>SL 5 LOTS</t>
  </si>
  <si>
    <t>13.03.2019</t>
  </si>
  <si>
    <t>28600 PE 14 MARCH</t>
  </si>
  <si>
    <t>28800 CE 14 MARCH</t>
  </si>
  <si>
    <t>TAKEN  10 LOTS</t>
  </si>
  <si>
    <t>14.03.2019</t>
  </si>
  <si>
    <t>28900 CE 20 MARCH</t>
  </si>
  <si>
    <t>29200 PE 14 MARCH</t>
  </si>
  <si>
    <t>11300 CE 20 MARCH</t>
  </si>
  <si>
    <t>TAKEN 25 LOTS</t>
  </si>
  <si>
    <t xml:space="preserve"> SOLD 5 LOTS</t>
  </si>
  <si>
    <t>11300 CE 14 MARCH</t>
  </si>
  <si>
    <t xml:space="preserve"> SOLD 15 LOTS</t>
  </si>
  <si>
    <t>15.03.2019</t>
  </si>
  <si>
    <t>11700 CE 20 MARCH</t>
  </si>
  <si>
    <t>29100 CE 20 MARCH</t>
  </si>
  <si>
    <t>29500 CE 20 MARCH</t>
  </si>
  <si>
    <t>28900 PE 20 MARCH</t>
  </si>
  <si>
    <t>29700 CE 20 MARCH</t>
  </si>
  <si>
    <t>30000 CE 20 MARCH</t>
  </si>
  <si>
    <t>29600 PE 20 MARCH</t>
  </si>
  <si>
    <t>07.01.2019</t>
  </si>
  <si>
    <t>14.01.2019</t>
  </si>
  <si>
    <t>21.01.2019</t>
  </si>
  <si>
    <t>23.01.2019</t>
  </si>
  <si>
    <t>29.01.2019</t>
  </si>
  <si>
    <t>06.02.2019</t>
  </si>
  <si>
    <t>08.02.2019</t>
  </si>
  <si>
    <t>11.09.2019</t>
  </si>
  <si>
    <t>01.03.2019</t>
  </si>
  <si>
    <t>BANK NIFTY FUTURE:</t>
  </si>
  <si>
    <t xml:space="preserve"> </t>
  </si>
  <si>
    <t>SOLD 3 LOTS</t>
  </si>
  <si>
    <t>HOLD 2 LOTS</t>
  </si>
  <si>
    <t xml:space="preserve">BNF JAN </t>
  </si>
  <si>
    <t>10.01.2019</t>
  </si>
  <si>
    <t>HOLD 5 LOTS</t>
  </si>
  <si>
    <t>BNF FEB</t>
  </si>
  <si>
    <t xml:space="preserve">BNF FEB </t>
  </si>
  <si>
    <t>5LOTS</t>
  </si>
  <si>
    <t>BNF MAR</t>
  </si>
  <si>
    <t>18.03.2019</t>
  </si>
  <si>
    <t>11400 CE 20 MAR</t>
  </si>
  <si>
    <t>11500 PE 20 MAR</t>
  </si>
  <si>
    <t>11400 CE 20 MARC</t>
  </si>
  <si>
    <t>29700 CE 20 MAR</t>
  </si>
  <si>
    <t>29400 PE 20 MAR</t>
  </si>
  <si>
    <t>SOLD 10 LOTS</t>
  </si>
  <si>
    <t>28900 PE 20 MAR</t>
  </si>
  <si>
    <t>TAKEN 4 LOTS</t>
  </si>
  <si>
    <t>19.03.2019</t>
  </si>
  <si>
    <t>11400 CE 20 MARCH</t>
  </si>
  <si>
    <t>11600 PE 20 MARCH</t>
  </si>
  <si>
    <t>OPENING 5 LOTS</t>
  </si>
  <si>
    <t>30000 CE 20 MAR</t>
  </si>
  <si>
    <t>29800 PE 20 MAR</t>
  </si>
  <si>
    <t>LOSS</t>
  </si>
  <si>
    <t>20.03.2019</t>
  </si>
  <si>
    <t>20.3.2019</t>
  </si>
  <si>
    <t>22.03.2019</t>
  </si>
  <si>
    <t>11600 PE 28 MAR</t>
  </si>
  <si>
    <t>11500 CE 28 MAR</t>
  </si>
  <si>
    <t>30000 PE 20 MAR</t>
  </si>
  <si>
    <t>30100 CE 28 MAR</t>
  </si>
  <si>
    <t>29800 PE 28 MAR</t>
  </si>
  <si>
    <t>SOLS 2 LOTS</t>
  </si>
  <si>
    <t>TAKEN ONE LOT</t>
  </si>
  <si>
    <t>HOLD 1 LOT</t>
  </si>
  <si>
    <t>25.03.2019</t>
  </si>
  <si>
    <t>11500 PE 28 MAR</t>
  </si>
  <si>
    <t>29500 PE 28 MAR</t>
  </si>
  <si>
    <t>29300 PE 28 MAR</t>
  </si>
  <si>
    <t>26.03.2019</t>
  </si>
  <si>
    <t>11300 CE 28 MAR</t>
  </si>
  <si>
    <t>12000 CE 25 APRIL</t>
  </si>
  <si>
    <t>29300 CE 28MAR</t>
  </si>
  <si>
    <t>29500 PE 28MAR</t>
  </si>
  <si>
    <t>29300CE 28 MAR</t>
  </si>
  <si>
    <t>29900 CE 28 MAR</t>
  </si>
  <si>
    <t xml:space="preserve">SOLD 10 LOTS </t>
  </si>
  <si>
    <t>HOLD 10 LOTS</t>
  </si>
  <si>
    <t>TAKEN 5LOTS</t>
  </si>
  <si>
    <t>27.03.2019</t>
  </si>
  <si>
    <t>OPENING  5 LOTS</t>
  </si>
  <si>
    <t>OPEN @49</t>
  </si>
  <si>
    <t>11600 CE 04 APRIL</t>
  </si>
  <si>
    <t>30300 CE 28 MAR</t>
  </si>
  <si>
    <t>31000 CE 04 APRIL</t>
  </si>
  <si>
    <t>HOLDING 5 LOTS</t>
  </si>
  <si>
    <t>30400 PE 28 MAR</t>
  </si>
  <si>
    <t>30000 PE 28 MAR</t>
  </si>
  <si>
    <t>OPEN 10 LOTS</t>
  </si>
  <si>
    <t>28.03.2019</t>
  </si>
  <si>
    <t>29900 CE 28 APRIL</t>
  </si>
  <si>
    <t>30000 CE 28 APRIL</t>
  </si>
  <si>
    <t>TAKEN  5 LOTS</t>
  </si>
  <si>
    <t>11350 CE 28 APRIL</t>
  </si>
  <si>
    <t>11400 CE 28 MAR</t>
  </si>
  <si>
    <t>11650 PE 28 MAR</t>
  </si>
  <si>
    <t>29.03.2019</t>
  </si>
  <si>
    <t>OPENING 2 LOTS @60</t>
  </si>
  <si>
    <t>OPENING 8 LOTS@36</t>
  </si>
  <si>
    <t>OPENING 2 LOTS@41</t>
  </si>
  <si>
    <t>11700 CE 04 APRIL</t>
  </si>
  <si>
    <t>OPENING 5 LOTS@58</t>
  </si>
  <si>
    <t>30700 CE 04 APRIL</t>
  </si>
  <si>
    <t>TOTAL PROFITS IN FEB 2019</t>
  </si>
  <si>
    <t>TOTAL PROFITS IN MAR 2019</t>
  </si>
  <si>
    <t>BNF APRIL</t>
  </si>
  <si>
    <t>01.04.2019</t>
  </si>
  <si>
    <t>OPENING 10 LOTS @115</t>
  </si>
  <si>
    <t>30200 PE 04 APRIL</t>
  </si>
  <si>
    <t>11800 PE 04 APRIL</t>
  </si>
  <si>
    <t>HOLDING 2 LOTS</t>
  </si>
  <si>
    <t>11700 PE 04 APRIL</t>
  </si>
  <si>
    <t>OPENING 10 LOTS @52</t>
  </si>
  <si>
    <t>OPENING 5 LOTS @88</t>
  </si>
  <si>
    <t>02.04.2019</t>
  </si>
  <si>
    <t>OPENING 2 LOTS @130</t>
  </si>
  <si>
    <t>OPENING 2 LOTS@72</t>
  </si>
  <si>
    <t>OPENING 2 LOTS@172</t>
  </si>
  <si>
    <t>30500 CE 04 APRIL</t>
  </si>
  <si>
    <t>03.04.2019</t>
  </si>
  <si>
    <t>11900 PE 04 APRIL</t>
  </si>
  <si>
    <t>11800 CE 11 APRIL</t>
  </si>
  <si>
    <t>11700 PE 11 APRIL</t>
  </si>
  <si>
    <t>HOLD 1 LOTS</t>
  </si>
  <si>
    <t>30300 CE 04 APRIL</t>
  </si>
  <si>
    <t>30100 PE 04 APRIL</t>
  </si>
  <si>
    <t>30500 PE 04 APRIL</t>
  </si>
  <si>
    <t>TAKEN 1 LOT</t>
  </si>
  <si>
    <t>SOLD 18 LOTS</t>
  </si>
  <si>
    <t>29800 PE 11 APRIL</t>
  </si>
  <si>
    <t>04.04.2019</t>
  </si>
  <si>
    <t>11650 CE 11 APRIL</t>
  </si>
  <si>
    <t>1 LOT</t>
  </si>
  <si>
    <t>4 LOTS</t>
  </si>
  <si>
    <t>OPENING 1 LOTS@90</t>
  </si>
  <si>
    <t>OPENING 2 LOTS@244</t>
  </si>
  <si>
    <t>OPENING ONE LOT @160</t>
  </si>
  <si>
    <t>30400 PE 11 APRIL</t>
  </si>
  <si>
    <t>30500 CE 11 APRIL</t>
  </si>
  <si>
    <t>30200 PE 11 APRIL</t>
  </si>
  <si>
    <t>05.04.2019</t>
  </si>
  <si>
    <t>11700  PE 11 APRIL</t>
  </si>
  <si>
    <t>OPENING 2 LOTS @108</t>
  </si>
  <si>
    <t>11550 CE 11 APRIL</t>
  </si>
  <si>
    <t>11600 CE 11 APRIL</t>
  </si>
  <si>
    <t>OPENING 2 LOTS@308</t>
  </si>
  <si>
    <t>30200 CE 11 APRIL</t>
  </si>
  <si>
    <t>08.04.2019</t>
  </si>
  <si>
    <t>11800 PE 11 APRIL</t>
  </si>
  <si>
    <t>TAEKN 15 LOTS</t>
  </si>
  <si>
    <t>SOLD 4 LOTS</t>
  </si>
  <si>
    <t>30300 PE 11 APRIL</t>
  </si>
  <si>
    <t>TAKEN 3 LOTS</t>
  </si>
  <si>
    <t xml:space="preserve">HOLDING </t>
  </si>
  <si>
    <t>30100 PE 11 APRIL</t>
  </si>
  <si>
    <t>09.04.2019</t>
  </si>
  <si>
    <t>OPENING 1 LOT@103</t>
  </si>
  <si>
    <t>11500 CE 11 APRIL</t>
  </si>
  <si>
    <t>SOLD 14 LOTS</t>
  </si>
  <si>
    <t>OPENING 5 LOTS@146</t>
  </si>
  <si>
    <t>29500 PE 11 APRIL</t>
  </si>
  <si>
    <t>29900 CE 11 APRIL</t>
  </si>
  <si>
    <t>30100 CE 11 APRIL</t>
  </si>
  <si>
    <t>30400 CE 18 APRIL</t>
  </si>
  <si>
    <t>10.04.2019</t>
  </si>
  <si>
    <t>OPENING 1 LOT @77</t>
  </si>
  <si>
    <t>11650 CE 18 APRIL</t>
  </si>
  <si>
    <t>11700 PE 18 APRIL</t>
  </si>
  <si>
    <t>OPENING 1 LOT@155</t>
  </si>
  <si>
    <t>OPENING 1 LOT@138</t>
  </si>
  <si>
    <t>TAEN 10 LOTS</t>
  </si>
  <si>
    <t>30300 CE 11 APRIL</t>
  </si>
  <si>
    <t>29900 PE 11 APRIL</t>
  </si>
  <si>
    <t>11.04.2019</t>
  </si>
  <si>
    <t>OPENING 1 LOT@148</t>
  </si>
  <si>
    <t>30000 CE 18 APRIL</t>
  </si>
  <si>
    <t>29800 PE 18 APRIL</t>
  </si>
  <si>
    <t>OPENING 1 LOT@133</t>
  </si>
  <si>
    <t>11600 CE 18 APRIL</t>
  </si>
  <si>
    <t>TAKEN 2LOTS</t>
  </si>
  <si>
    <t>12.04.2019</t>
  </si>
  <si>
    <t>OPENING 2 LOTS@86</t>
  </si>
  <si>
    <t>OPENING 5 LOTS@162</t>
  </si>
  <si>
    <t>29900 PE 18 APRIL</t>
  </si>
  <si>
    <t>15.04.2019</t>
  </si>
  <si>
    <t>OPENING 5 LOTS@181</t>
  </si>
  <si>
    <t>OPENING 5 LOTS@103</t>
  </si>
  <si>
    <t>HOLD 1LOT</t>
  </si>
  <si>
    <t>16.04.2019</t>
  </si>
  <si>
    <t>OPENING 5 LOTS@228</t>
  </si>
  <si>
    <t>TOTAL PROFITS</t>
  </si>
  <si>
    <t>PROFIT PER LOT POINTS</t>
  </si>
  <si>
    <t>SOLD1LOT</t>
  </si>
  <si>
    <t>30400 CE 25 APRIL</t>
  </si>
  <si>
    <t>30600 PE 18 APRIL</t>
  </si>
  <si>
    <t>PROFIT PER LOTS IN POINTS</t>
  </si>
  <si>
    <t xml:space="preserve"> TOTAL PROFITS</t>
  </si>
  <si>
    <t>PROFITS PER LOT IN POINT</t>
  </si>
  <si>
    <t>OPENING 1 LOT@112</t>
  </si>
  <si>
    <t>11700 CE 25 APRIL</t>
  </si>
  <si>
    <t>11700 CE 18 APRIL</t>
  </si>
  <si>
    <t>11850 PE 25 APRIL</t>
  </si>
  <si>
    <t>11750 CE 25 APRIL</t>
  </si>
  <si>
    <t>HOLDING 1 LOT</t>
  </si>
  <si>
    <t>30600 CE 25 APRIL</t>
  </si>
  <si>
    <t>opening 5 lots @11720</t>
  </si>
  <si>
    <t>18.04.2019</t>
  </si>
  <si>
    <t>OPENING 2 LOTS@283</t>
  </si>
  <si>
    <t>30700 PE 18 APRIL</t>
  </si>
  <si>
    <t>30400 PE 18 APRIL</t>
  </si>
  <si>
    <t>30700 PE 25 APRIL</t>
  </si>
  <si>
    <t>OPENING 1 LOT@119</t>
  </si>
  <si>
    <t>11900 PE 18 APRIL</t>
  </si>
  <si>
    <t>11900 PE 25 APRIL</t>
  </si>
  <si>
    <t>22.04.2019</t>
  </si>
  <si>
    <t>30100 PE 25 APRIL</t>
  </si>
  <si>
    <t>30000 CE 25 APRIL</t>
  </si>
  <si>
    <t>30000 PE 25 APRIL</t>
  </si>
  <si>
    <t>29900 PE 25 APRIL</t>
  </si>
  <si>
    <t>11800 PE 25 APRIL</t>
  </si>
  <si>
    <t>11600 CE 25 APRL</t>
  </si>
  <si>
    <t>11700 PE 25 APRIL</t>
  </si>
  <si>
    <t>23.04.2019</t>
  </si>
  <si>
    <t>OPENING 5 LOTS@109</t>
  </si>
  <si>
    <t>29900 CE 25 APRIL</t>
  </si>
  <si>
    <t>29800 PE 25 APRIL</t>
  </si>
  <si>
    <t>29600 PE 25 APRIL</t>
  </si>
  <si>
    <t>SOLD 15 LOTS</t>
  </si>
  <si>
    <t>SL 10 LOTS</t>
  </si>
  <si>
    <t>OPENING 2 LOT@68</t>
  </si>
  <si>
    <t>11550 CE 25 APRIL</t>
  </si>
  <si>
    <t>24.04.2019</t>
  </si>
  <si>
    <t>11500 CE 25 APRIL</t>
  </si>
  <si>
    <t>11600 CE 02 MAY</t>
  </si>
  <si>
    <t>11650 CE 02 MAY</t>
  </si>
  <si>
    <t>11700 CE 02 MAY</t>
  </si>
  <si>
    <t>29600 CE 25 APRIL</t>
  </si>
  <si>
    <t>29500 CE 25 APRIL</t>
  </si>
  <si>
    <t>29800 CE 02 MAY</t>
  </si>
  <si>
    <t>30000 CE 02 MAY</t>
  </si>
  <si>
    <t>30100 CE 02 MAY</t>
  </si>
  <si>
    <t>25.04.2019</t>
  </si>
  <si>
    <t>OPENING 5 LOTS@152</t>
  </si>
  <si>
    <t>29800 PE 02 MAY</t>
  </si>
  <si>
    <t>29500 PE 02 MAY</t>
  </si>
  <si>
    <t>HOLDING 10 LOTS</t>
  </si>
  <si>
    <t>OPENING 5 LOTS@84</t>
  </si>
  <si>
    <t>11800 PE 02 MAY</t>
  </si>
  <si>
    <t>11700 PE 02 MAY</t>
  </si>
  <si>
    <t>26.04.2019</t>
  </si>
  <si>
    <t>OPENING 5 LOTS@70</t>
  </si>
  <si>
    <t>OPENING 10 LOTS@124</t>
  </si>
  <si>
    <t>30.04.2019</t>
  </si>
  <si>
    <t>OPENING 5 LOTS@64</t>
  </si>
  <si>
    <t>11750 PE 02 MAY</t>
  </si>
  <si>
    <t>11900 CE 09 MAY</t>
  </si>
  <si>
    <t>OPENING 10 LOTS@107</t>
  </si>
  <si>
    <t>29300 PE 02 MAY</t>
  </si>
  <si>
    <t>30200 CE 09 MAY</t>
  </si>
  <si>
    <t>APRIL, 2019 MONTH</t>
  </si>
  <si>
    <t>FOR APRIL 2019</t>
  </si>
  <si>
    <t>PROFITS PER LOT IN POINTS</t>
  </si>
  <si>
    <t xml:space="preserve">FOR APRIL 2019 </t>
  </si>
  <si>
    <t>FPR APRIL 2019</t>
  </si>
  <si>
    <t>02.05.2019</t>
  </si>
  <si>
    <t>OPENING 10 LOTS@22</t>
  </si>
  <si>
    <t>11850 PE 02 MAY</t>
  </si>
  <si>
    <t>OPENING 5 LOTS@130</t>
  </si>
  <si>
    <t>29900 PE 02 MAY</t>
  </si>
  <si>
    <t>29300 PE 09 MAY</t>
  </si>
  <si>
    <t>03.05.2019</t>
  </si>
  <si>
    <t>TAKEN 40 LOTS</t>
  </si>
  <si>
    <t>11650 CE 09 MAY</t>
  </si>
  <si>
    <t>11750 CE 09 MAY</t>
  </si>
  <si>
    <t>11800 PE 09 MAY</t>
  </si>
  <si>
    <t>OPENING 10 LOTS@83</t>
  </si>
  <si>
    <t>29700 CE 09 MAY</t>
  </si>
  <si>
    <t>30000 PE 09 MAY</t>
  </si>
  <si>
    <t>06.05.2019</t>
  </si>
  <si>
    <t>11700 PE 09 MAY</t>
  </si>
  <si>
    <t>29700 PE 09 MAY</t>
  </si>
  <si>
    <t>30000 CE 09 MAY</t>
  </si>
  <si>
    <t>TOTAL LOSS</t>
  </si>
  <si>
    <t>07.05.2019</t>
  </si>
  <si>
    <t>11600 CE 09 MAY</t>
  </si>
  <si>
    <t>11550 CE 09 MAY</t>
  </si>
  <si>
    <t>29900 CE 09 MAY</t>
  </si>
  <si>
    <t>29600 PE 09 MAY</t>
  </si>
  <si>
    <t>29800 CE 09 MAY</t>
  </si>
  <si>
    <t>08.05.2019</t>
  </si>
  <si>
    <t>11600 PE 09 MAY</t>
  </si>
  <si>
    <t>11500 PE 09 MAY</t>
  </si>
  <si>
    <t>11400 CE 09 MAY</t>
  </si>
  <si>
    <t>11400 PE 16 MAY</t>
  </si>
  <si>
    <t>29400 CE 09 MAY</t>
  </si>
  <si>
    <t>29100 CE 09 MAY</t>
  </si>
  <si>
    <t>29000 PE 16 MAY</t>
  </si>
  <si>
    <t>29400 CE 16 MAY</t>
  </si>
  <si>
    <t>09.05.2019</t>
  </si>
  <si>
    <t>11300 CE 16 MAY</t>
  </si>
  <si>
    <t>OPENING 5 LOTS@172</t>
  </si>
  <si>
    <t>28900 PE 16 MAY</t>
  </si>
  <si>
    <t>28600 PE 16 MAY</t>
  </si>
  <si>
    <t>28900 PE 09 MAY</t>
  </si>
  <si>
    <t>10.05.2019</t>
  </si>
  <si>
    <t>OPENING 5 LOTS@100</t>
  </si>
  <si>
    <t>11300 PE 16 MAY</t>
  </si>
  <si>
    <t>11200 PE 16 MAY</t>
  </si>
  <si>
    <t>HOLDING 5LOTS</t>
  </si>
  <si>
    <t>OPENING 10 LOTS@105</t>
  </si>
  <si>
    <t>28500 PE 16 MAY</t>
  </si>
  <si>
    <t>13.05.2019</t>
  </si>
  <si>
    <t>OPENING 5 LOTS@55</t>
  </si>
  <si>
    <t>14.05.2019</t>
  </si>
  <si>
    <t>11200 CE 16 MAY</t>
  </si>
  <si>
    <t>OPENING 10 LOTS@112</t>
  </si>
  <si>
    <t>28800 PE 16 MAY</t>
  </si>
  <si>
    <t>28800 CE 16 MAY</t>
  </si>
  <si>
    <t>15.05.2019</t>
  </si>
  <si>
    <t>16.05.2019</t>
  </si>
  <si>
    <t>11050 CE 16 MAY</t>
  </si>
  <si>
    <t>28500 CE 16 MAY</t>
  </si>
  <si>
    <t>17.05.2019</t>
  </si>
  <si>
    <t>30000 CE 23 MAY</t>
  </si>
  <si>
    <t>18.05.2019</t>
  </si>
  <si>
    <t>11600 CE 23 MAY</t>
  </si>
  <si>
    <t>20.05.2019</t>
  </si>
  <si>
    <t>12000 CE 30 MAY</t>
  </si>
  <si>
    <t>11900 CE 23 MAY</t>
  </si>
  <si>
    <t>31500 CE 30 MAY</t>
  </si>
  <si>
    <t>31400 CE 23 MAY</t>
  </si>
  <si>
    <t>31500 CE 23 MAY</t>
  </si>
  <si>
    <t>28.05.2019</t>
  </si>
  <si>
    <t>32000 CE 06 JUNE</t>
  </si>
  <si>
    <t>OPENING 5 LOTS@183</t>
  </si>
  <si>
    <t>TAKEN 10LOTS</t>
  </si>
  <si>
    <t>31100 PE 30 MAY</t>
  </si>
  <si>
    <t>31800 CE 30 MAY</t>
  </si>
  <si>
    <t>11900 CE 30 MAY</t>
  </si>
  <si>
    <t>12000 PE 30 MAY</t>
  </si>
  <si>
    <t>OPENING 5LOTS@80</t>
  </si>
  <si>
    <t>21.05.2019</t>
  </si>
  <si>
    <t>12100 CE 23 MAY</t>
  </si>
  <si>
    <t>12500 CE 30 MAY</t>
  </si>
  <si>
    <t>13000 CE 30 MAY</t>
  </si>
  <si>
    <t>22.05.2019</t>
  </si>
  <si>
    <t>OPENING 40 LOTS@10.55</t>
  </si>
  <si>
    <t>SOLD 20 LOTS</t>
  </si>
  <si>
    <t>23.05.2019</t>
  </si>
  <si>
    <t>OPENING 20 LOTS@10.55</t>
  </si>
  <si>
    <t>11800 PE 30 MAY</t>
  </si>
  <si>
    <t>11700 PE 30 MAY</t>
  </si>
  <si>
    <t>24.05.2019</t>
  </si>
  <si>
    <t>OPENING 10 LOTS@33.20</t>
  </si>
  <si>
    <t>OPENING 5 LOTS@33.20</t>
  </si>
  <si>
    <t>OPENING 40 LOTS@9.75</t>
  </si>
  <si>
    <t>11800 CE 30 MAY</t>
  </si>
  <si>
    <t>27.05.2019</t>
  </si>
  <si>
    <t>OPENING 10 LOTS@37</t>
  </si>
  <si>
    <t>29.05.2019</t>
  </si>
  <si>
    <t>OPENING 5LOTS@75</t>
  </si>
  <si>
    <t>12050 CE 06 JUNE</t>
  </si>
  <si>
    <t>30.05.2019</t>
  </si>
  <si>
    <t>OPENING 10 LOTS@41</t>
  </si>
  <si>
    <t>31.05.2019</t>
  </si>
  <si>
    <t>OPENING 10 LOTS@38</t>
  </si>
  <si>
    <t>11800 PE 06 JUNE</t>
  </si>
  <si>
    <t>11900 PE 06 JUNE</t>
  </si>
  <si>
    <t>12000 PE 06 JUNE</t>
  </si>
  <si>
    <t>10800 PE 30 MAY</t>
  </si>
  <si>
    <t>10700 PE 30 MAY</t>
  </si>
  <si>
    <t>10500 PE 30 MAY</t>
  </si>
  <si>
    <t>OPEING 10 LOTS@43 ON 2.5</t>
  </si>
  <si>
    <t>OPENING 10 LOTS@92 ON 10.5</t>
  </si>
  <si>
    <t>OPENING 10 LOTS@67.55 ON 10.5</t>
  </si>
  <si>
    <t>PROFIT PER LOT PER MONTH</t>
  </si>
  <si>
    <t>PROFIT FOR MAY</t>
  </si>
  <si>
    <t>OPENING 10 LOTS@310</t>
  </si>
  <si>
    <t>OPENING 10 LOTS@201</t>
  </si>
  <si>
    <t>32100 CE 30 MAY</t>
  </si>
  <si>
    <t>OPENING 5 LOTS@189</t>
  </si>
  <si>
    <t>30500 PE 30 MAY</t>
  </si>
  <si>
    <t>30300 PE 30 MAY</t>
  </si>
  <si>
    <t>OPENING 10 LOTS@90</t>
  </si>
  <si>
    <t>30900 CE 30 MAY</t>
  </si>
  <si>
    <t>HOLDING 20 LOTS</t>
  </si>
  <si>
    <t>OPENING 20LOTS@35</t>
  </si>
  <si>
    <t>31400 CE 30 MAY</t>
  </si>
  <si>
    <t>31300 PE 30 MAY</t>
  </si>
  <si>
    <t>OPENING 5LOTS@180</t>
  </si>
  <si>
    <t>31600 CE 30 MAY</t>
  </si>
  <si>
    <t>HOLDING SHORT</t>
  </si>
  <si>
    <t>LOSS PER LOTS IN POINTS</t>
  </si>
  <si>
    <t>SHORT 3 LOTS</t>
  </si>
  <si>
    <t>Opening -3 lots short@120</t>
  </si>
  <si>
    <t>OPENING 20 LOTS@116&amp;85</t>
  </si>
  <si>
    <t>PROFITD</t>
  </si>
  <si>
    <t>OPENING 10 LOTS@116</t>
  </si>
  <si>
    <t>32100 CE 06 JUNE</t>
  </si>
  <si>
    <t>31600 PE 06 JUNE</t>
  </si>
  <si>
    <t>31300 PE 06 JUNE</t>
  </si>
  <si>
    <t>31000 PE 06 JUNE</t>
  </si>
  <si>
    <t>32000 CE 30 JUNE</t>
  </si>
  <si>
    <t>30500 PE 06 JUNE</t>
  </si>
  <si>
    <t>TOTAL PROFIT PER LOTS IN POINTS</t>
  </si>
  <si>
    <t>27500 PE 30 MAY</t>
  </si>
  <si>
    <t>OPENING 10 LOTS@190</t>
  </si>
  <si>
    <t>27000 PE 30 MAY</t>
  </si>
  <si>
    <t>OPENING 10 LOTS@265</t>
  </si>
  <si>
    <t>FOR MAY    2019</t>
  </si>
  <si>
    <t>30.5.2019</t>
  </si>
  <si>
    <t>FOR MAY   2019</t>
  </si>
  <si>
    <t>03.06.2019</t>
  </si>
  <si>
    <t>OPENING 10 LOTS@47</t>
  </si>
  <si>
    <t>11900 CE 06 JUNE</t>
  </si>
  <si>
    <t>OPENING 5 LOTS@170</t>
  </si>
  <si>
    <t>OPENING 5 LOTS@67</t>
  </si>
  <si>
    <t>31500 CE 06 JUNE</t>
  </si>
  <si>
    <t>OPENING SHORT @11920</t>
  </si>
  <si>
    <t>04.06.2019</t>
  </si>
  <si>
    <t>31500 PE 06 JUNE</t>
  </si>
  <si>
    <t>31900 CE 06 JUNE</t>
  </si>
  <si>
    <t>LOSS PER LOT IN POINTS</t>
  </si>
  <si>
    <t>06.06.2019</t>
  </si>
  <si>
    <t>31300 PE 13 JUNE</t>
  </si>
  <si>
    <t>31000 PE 13 JUNE</t>
  </si>
  <si>
    <t>12100 PE 06 JUNE</t>
  </si>
  <si>
    <t>12000 PE 13 JUNE</t>
  </si>
  <si>
    <t>11800 PE 27 JUNE</t>
  </si>
  <si>
    <t>11800 PE 13 JUNE</t>
  </si>
  <si>
    <t>07.06.2019</t>
  </si>
  <si>
    <t>OPENING 10 LOTS@48</t>
  </si>
  <si>
    <t>11900 CE 13 JUNE</t>
  </si>
  <si>
    <t>OPENING 5 LOTS@270</t>
  </si>
  <si>
    <t>30900 CE 13 JUNE</t>
  </si>
  <si>
    <t>OPENING 5 LOT@49</t>
  </si>
  <si>
    <t>OPENING 10 LOTS@50</t>
  </si>
  <si>
    <t>12000 CE 13 JUNE</t>
  </si>
  <si>
    <t>11900 PE 13 JUNE</t>
  </si>
  <si>
    <t>10.06.2019</t>
  </si>
  <si>
    <t>OPENING 5 LOTS@323</t>
  </si>
  <si>
    <t>OPENING 10 LOTS@180</t>
  </si>
  <si>
    <t>30900 PE 13 JUNE</t>
  </si>
  <si>
    <t>11.06.2019</t>
  </si>
  <si>
    <t>11750 PE 27 JUNE</t>
  </si>
  <si>
    <t>12000 CE 20 JUNE</t>
  </si>
  <si>
    <t>12.06.2019</t>
  </si>
  <si>
    <t>OPENING 2 LOT@66</t>
  </si>
  <si>
    <t>30000 PE 27 JUNE</t>
  </si>
  <si>
    <t>31400 CE 13 JUNE</t>
  </si>
  <si>
    <t>31600 CE 20 JUNE</t>
  </si>
  <si>
    <t>OPENING 2 LOTS@128</t>
  </si>
  <si>
    <t>13.06.2019</t>
  </si>
  <si>
    <t>30700 CE 20 JUNE</t>
  </si>
  <si>
    <t>11800 CE 20 JUNE</t>
  </si>
  <si>
    <t>14.06.2019</t>
  </si>
  <si>
    <t>12000 PE 20 JUNE</t>
  </si>
  <si>
    <t>11900 PE 20 JUNE</t>
  </si>
  <si>
    <t>11700 PE 20 JUNE</t>
  </si>
  <si>
    <t>31000 PE 20 JUNE</t>
  </si>
  <si>
    <t>30800 PE 20 JUNE</t>
  </si>
  <si>
    <t>30300 PE 20 JUNE</t>
  </si>
  <si>
    <t>30900 CE 20 JUNE</t>
  </si>
  <si>
    <t>17.06.2019</t>
  </si>
  <si>
    <t>OPENING 10 LOTS@140</t>
  </si>
  <si>
    <t>30600 PE 20 JUNE</t>
  </si>
  <si>
    <t>OPENING 20 LOTS@26</t>
  </si>
  <si>
    <t>11800 PE 20 JUNE</t>
  </si>
  <si>
    <t>18.06.2019</t>
  </si>
  <si>
    <t>11600 CE 20 JUNE</t>
  </si>
  <si>
    <t>19.06.2019</t>
  </si>
  <si>
    <t>11700 CE 20 JUNE</t>
  </si>
  <si>
    <t>11600 PE 27 JUNE</t>
  </si>
  <si>
    <t>30200 CE 20 JUNE</t>
  </si>
  <si>
    <t>30400 PE 20 JUNE</t>
  </si>
  <si>
    <t>30600 CE 20 JUNE</t>
  </si>
  <si>
    <t>30100 PE 27 JUNE</t>
  </si>
  <si>
    <t>20.06.2019</t>
  </si>
  <si>
    <t>30100 CE 20 JUNE</t>
  </si>
  <si>
    <t>30400 CE 20 JUNE</t>
  </si>
  <si>
    <t>30900 CE 27 JUNE</t>
  </si>
  <si>
    <t>11900PE 20 JUNE</t>
  </si>
  <si>
    <t>11900 CE 27 JUNE</t>
  </si>
  <si>
    <t>`</t>
  </si>
  <si>
    <t>21.06.2019</t>
  </si>
  <si>
    <t>TAKEN 1 LOTS</t>
  </si>
  <si>
    <t>24.06.2019</t>
  </si>
  <si>
    <t>OPENING 2 LOTS@93.5</t>
  </si>
  <si>
    <t>11800 CE 27 JUNE</t>
  </si>
  <si>
    <t>11700 CE 27 JUNE</t>
  </si>
  <si>
    <t>30800 PE 27 JUNE</t>
  </si>
  <si>
    <t>OPENING 2 LOTS@333.5</t>
  </si>
  <si>
    <t>30700 CE 27 JUNE</t>
  </si>
  <si>
    <t>25.06.2019</t>
  </si>
  <si>
    <t xml:space="preserve"> TAKEN 10 LOTS</t>
  </si>
  <si>
    <t>26.06.2019</t>
  </si>
  <si>
    <t>31000 PE 27 JUNE</t>
  </si>
  <si>
    <t>31300 PE 27 JUNE</t>
  </si>
  <si>
    <t>31500 PE 27 JUNE</t>
  </si>
  <si>
    <t>TAKEN 1LOT</t>
  </si>
  <si>
    <t>11650 CE 27 JUNE</t>
  </si>
  <si>
    <t>11900 PE 27 JUNE</t>
  </si>
  <si>
    <t>12000 PE 27 JUNE</t>
  </si>
  <si>
    <t>27.06.2019</t>
  </si>
  <si>
    <t>OPENING 1LOT@325</t>
  </si>
  <si>
    <t>31200 CE 27 JUNE</t>
  </si>
  <si>
    <t>31200 PE 27 JUNE</t>
  </si>
  <si>
    <t>31600 PE 27 JUNE</t>
  </si>
  <si>
    <t>31200 PE 04 JULY</t>
  </si>
  <si>
    <t>31800 CE 04 JULY</t>
  </si>
  <si>
    <t>28.06.2019</t>
  </si>
  <si>
    <t>31500 CE 27 JUNE</t>
  </si>
  <si>
    <t>TOTA PROFIT PER LOTS IN POINTS</t>
  </si>
  <si>
    <t>PROFIT PER LOT IN JUNE</t>
  </si>
  <si>
    <t>PROFIT IN JUNE   2019</t>
  </si>
  <si>
    <t>11800 PE 04 JULY</t>
  </si>
  <si>
    <t>OPENING 5 LOTS@51</t>
  </si>
  <si>
    <t>12000 CE 04 JULY</t>
  </si>
  <si>
    <t>TAOTAL PROFITS</t>
  </si>
  <si>
    <t>TAOTAL PROFITS PER LOT IN POINT</t>
  </si>
  <si>
    <t>TAOTAL PROFITS PER LOT IN JUNE</t>
  </si>
  <si>
    <t>TOTAL PROFITS IN JUNE     2019</t>
  </si>
  <si>
    <t>OPENING SHORT@12008</t>
  </si>
  <si>
    <t>OPENING LONG@11810</t>
  </si>
  <si>
    <t>OPENING SHORT@11940</t>
  </si>
  <si>
    <t>TOTAL PROFIT IN JUNE</t>
  </si>
  <si>
    <t>TOTAL PROFITS PER LOT IN JUNE</t>
  </si>
  <si>
    <t>OPENING SHORT@31350</t>
  </si>
  <si>
    <t>OPENING SHORTS@31485</t>
  </si>
  <si>
    <t>OPENING LONG@30683</t>
  </si>
  <si>
    <t>OPENING SHORTS@31200</t>
  </si>
  <si>
    <t>OPENING LONG@30640</t>
  </si>
  <si>
    <t>TOTAL PROFITS PER LOT IN POINTS</t>
  </si>
  <si>
    <t>TOTAL PROFITS IN JUNE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</si>
</sst>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66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66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7" tint="-0.499984740745262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sz val="10"/>
      <color rgb="FF000099"/>
      <name val="Calibri"/>
      <family val="2"/>
      <scheme val="minor"/>
    </font>
    <font>
      <sz val="10"/>
      <color rgb="FF000099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9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1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3" borderId="1" xfId="0" applyFill="1" applyBorder="1"/>
    <xf numFmtId="0" fontId="0" fillId="4" borderId="1" xfId="0" applyFill="1" applyBorder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left"/>
    </xf>
    <xf numFmtId="0" fontId="0" fillId="0" borderId="1" xfId="0" applyFill="1" applyBorder="1"/>
    <xf numFmtId="0" fontId="0" fillId="0" borderId="0" xfId="0" applyFont="1"/>
    <xf numFmtId="0" fontId="0" fillId="7" borderId="0" xfId="0" applyFont="1" applyFill="1" applyBorder="1"/>
    <xf numFmtId="0" fontId="0" fillId="5" borderId="1" xfId="0" applyFont="1" applyFill="1" applyBorder="1"/>
    <xf numFmtId="0" fontId="0" fillId="6" borderId="1" xfId="0" applyFont="1" applyFill="1" applyBorder="1"/>
    <xf numFmtId="0" fontId="0" fillId="0" borderId="1" xfId="0" applyFont="1" applyBorder="1"/>
    <xf numFmtId="0" fontId="0" fillId="0" borderId="1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0" fillId="3" borderId="1" xfId="0" applyFont="1" applyFill="1" applyBorder="1"/>
    <xf numFmtId="0" fontId="0" fillId="2" borderId="1" xfId="0" applyFont="1" applyFill="1" applyBorder="1"/>
    <xf numFmtId="0" fontId="0" fillId="7" borderId="1" xfId="0" applyFont="1" applyFill="1" applyBorder="1"/>
    <xf numFmtId="0" fontId="0" fillId="0" borderId="1" xfId="0" applyNumberFormat="1" applyBorder="1"/>
    <xf numFmtId="0" fontId="1" fillId="0" borderId="4" xfId="0" applyFont="1" applyBorder="1"/>
    <xf numFmtId="0" fontId="1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left" vertical="center"/>
    </xf>
    <xf numFmtId="1" fontId="9" fillId="0" borderId="1" xfId="0" applyNumberFormat="1" applyFont="1" applyBorder="1"/>
    <xf numFmtId="0" fontId="0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Fill="1" applyBorder="1"/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6" xfId="0" applyFont="1" applyBorder="1"/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6" borderId="6" xfId="0" applyFill="1" applyBorder="1"/>
    <xf numFmtId="0" fontId="0" fillId="6" borderId="11" xfId="0" applyFill="1" applyBorder="1"/>
    <xf numFmtId="0" fontId="0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right"/>
    </xf>
    <xf numFmtId="0" fontId="10" fillId="0" borderId="1" xfId="0" applyFont="1" applyFill="1" applyBorder="1"/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Fill="1" applyBorder="1"/>
    <xf numFmtId="0" fontId="11" fillId="0" borderId="0" xfId="0" applyFont="1"/>
    <xf numFmtId="0" fontId="0" fillId="0" borderId="2" xfId="0" applyBorder="1"/>
    <xf numFmtId="0" fontId="0" fillId="0" borderId="3" xfId="0" applyBorder="1"/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2" xfId="0" applyFont="1" applyBorder="1"/>
    <xf numFmtId="0" fontId="0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Border="1" applyAlignment="1"/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/>
    <xf numFmtId="0" fontId="0" fillId="0" borderId="0" xfId="0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1" fillId="0" borderId="2" xfId="0" applyFont="1" applyBorder="1"/>
    <xf numFmtId="0" fontId="0" fillId="0" borderId="6" xfId="0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6" borderId="1" xfId="0" applyFill="1" applyBorder="1"/>
    <xf numFmtId="0" fontId="1" fillId="0" borderId="3" xfId="0" applyFont="1" applyFill="1" applyBorder="1"/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1" fontId="0" fillId="0" borderId="1" xfId="0" applyNumberFormat="1" applyBorder="1"/>
    <xf numFmtId="0" fontId="9" fillId="0" borderId="1" xfId="0" applyFont="1" applyBorder="1"/>
    <xf numFmtId="0" fontId="12" fillId="0" borderId="1" xfId="0" applyFont="1" applyBorder="1"/>
    <xf numFmtId="1" fontId="1" fillId="0" borderId="1" xfId="0" applyNumberFormat="1" applyFont="1" applyBorder="1"/>
    <xf numFmtId="17" fontId="3" fillId="0" borderId="1" xfId="0" applyNumberFormat="1" applyFont="1" applyBorder="1"/>
    <xf numFmtId="0" fontId="3" fillId="0" borderId="1" xfId="0" applyFont="1" applyBorder="1"/>
    <xf numFmtId="0" fontId="13" fillId="0" borderId="1" xfId="0" applyFont="1" applyBorder="1"/>
    <xf numFmtId="0" fontId="13" fillId="0" borderId="0" xfId="0" applyFont="1"/>
    <xf numFmtId="0" fontId="13" fillId="6" borderId="1" xfId="0" applyFont="1" applyFill="1" applyBorder="1"/>
    <xf numFmtId="0" fontId="13" fillId="3" borderId="1" xfId="0" applyFont="1" applyFill="1" applyBorder="1"/>
    <xf numFmtId="0" fontId="13" fillId="2" borderId="1" xfId="0" applyFont="1" applyFill="1" applyBorder="1"/>
    <xf numFmtId="0" fontId="14" fillId="0" borderId="1" xfId="0" applyFont="1" applyBorder="1"/>
    <xf numFmtId="0" fontId="13" fillId="7" borderId="1" xfId="0" applyFont="1" applyFill="1" applyBorder="1"/>
    <xf numFmtId="0" fontId="13" fillId="6" borderId="6" xfId="0" applyFont="1" applyFill="1" applyBorder="1"/>
    <xf numFmtId="0" fontId="13" fillId="6" borderId="11" xfId="0" applyFont="1" applyFill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0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1" xfId="0" applyFont="1" applyBorder="1" applyAlignment="1">
      <alignment vertical="center"/>
    </xf>
    <xf numFmtId="0" fontId="15" fillId="0" borderId="1" xfId="0" applyFont="1" applyBorder="1"/>
    <xf numFmtId="0" fontId="17" fillId="0" borderId="1" xfId="0" applyFont="1" applyBorder="1"/>
    <xf numFmtId="0" fontId="16" fillId="0" borderId="1" xfId="0" applyFont="1" applyBorder="1"/>
    <xf numFmtId="0" fontId="13" fillId="0" borderId="1" xfId="0" applyFont="1" applyFill="1" applyBorder="1"/>
    <xf numFmtId="0" fontId="13" fillId="0" borderId="4" xfId="0" applyFont="1" applyBorder="1"/>
    <xf numFmtId="0" fontId="3" fillId="0" borderId="4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0" xfId="0" applyFont="1"/>
    <xf numFmtId="0" fontId="14" fillId="0" borderId="1" xfId="0" applyFont="1" applyBorder="1" applyAlignment="1">
      <alignment horizontal="center" vertical="center"/>
    </xf>
    <xf numFmtId="0" fontId="3" fillId="6" borderId="1" xfId="0" applyFont="1" applyFill="1" applyBorder="1"/>
    <xf numFmtId="0" fontId="3" fillId="3" borderId="1" xfId="0" applyFont="1" applyFill="1" applyBorder="1"/>
    <xf numFmtId="0" fontId="3" fillId="2" borderId="1" xfId="0" applyFont="1" applyFill="1" applyBorder="1"/>
    <xf numFmtId="0" fontId="3" fillId="7" borderId="1" xfId="0" applyFont="1" applyFill="1" applyBorder="1"/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/>
    <xf numFmtId="0" fontId="3" fillId="0" borderId="2" xfId="0" applyFont="1" applyBorder="1" applyAlignment="1">
      <alignment vertical="center"/>
    </xf>
    <xf numFmtId="17" fontId="16" fillId="0" borderId="1" xfId="0" applyNumberFormat="1" applyFont="1" applyBorder="1"/>
    <xf numFmtId="0" fontId="15" fillId="0" borderId="0" xfId="0" applyFont="1"/>
    <xf numFmtId="0" fontId="3" fillId="0" borderId="2" xfId="0" applyFont="1" applyBorder="1"/>
    <xf numFmtId="0" fontId="3" fillId="0" borderId="24" xfId="0" applyFont="1" applyBorder="1"/>
    <xf numFmtId="0" fontId="3" fillId="0" borderId="3" xfId="0" applyFont="1" applyBorder="1"/>
    <xf numFmtId="0" fontId="3" fillId="0" borderId="6" xfId="0" applyFont="1" applyBorder="1" applyAlignment="1">
      <alignment horizontal="center" vertical="center"/>
    </xf>
    <xf numFmtId="0" fontId="19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3" fillId="8" borderId="12" xfId="0" applyFont="1" applyFill="1" applyBorder="1" applyAlignment="1">
      <alignment horizontal="center"/>
    </xf>
    <xf numFmtId="0" fontId="13" fillId="8" borderId="10" xfId="0" applyFont="1" applyFill="1" applyBorder="1" applyAlignment="1">
      <alignment horizontal="center"/>
    </xf>
    <xf numFmtId="0" fontId="13" fillId="8" borderId="13" xfId="0" applyFont="1" applyFill="1" applyBorder="1" applyAlignment="1">
      <alignment horizontal="center"/>
    </xf>
    <xf numFmtId="0" fontId="13" fillId="8" borderId="11" xfId="0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16" fillId="0" borderId="1" xfId="0" applyFont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99"/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643"/>
  <sheetViews>
    <sheetView topLeftCell="A1616" workbookViewId="0">
      <selection activeCell="C1645" sqref="C1645"/>
    </sheetView>
  </sheetViews>
  <sheetFormatPr defaultRowHeight="12.75"/>
  <cols>
    <col min="1" max="1" width="9.140625" style="180"/>
    <col min="2" max="2" width="12.28515625" style="180" customWidth="1"/>
    <col min="3" max="3" width="28.5703125" style="180" customWidth="1"/>
    <col min="4" max="4" width="13.42578125" style="180" customWidth="1"/>
    <col min="5" max="5" width="9.140625" style="180"/>
    <col min="6" max="6" width="10.140625" style="180" customWidth="1"/>
    <col min="7" max="7" width="12" style="180" customWidth="1"/>
    <col min="8" max="8" width="17.140625" style="180" customWidth="1"/>
    <col min="9" max="9" width="10.85546875" style="180" customWidth="1"/>
    <col min="10" max="10" width="13.42578125" style="180" customWidth="1"/>
    <col min="11" max="12" width="9.140625" style="180"/>
    <col min="13" max="13" width="14.28515625" style="180" customWidth="1"/>
    <col min="14" max="14" width="13.42578125" style="180" customWidth="1"/>
    <col min="15" max="16384" width="9.140625" style="180"/>
  </cols>
  <sheetData>
    <row r="3" spans="2:10">
      <c r="B3" s="177" t="s">
        <v>15</v>
      </c>
      <c r="C3" s="178">
        <v>2019</v>
      </c>
      <c r="D3" s="179"/>
      <c r="E3" s="179"/>
      <c r="F3" s="179"/>
      <c r="G3" s="179"/>
      <c r="H3" s="179"/>
      <c r="I3" s="226" t="s">
        <v>527</v>
      </c>
      <c r="J3" s="227"/>
    </row>
    <row r="4" spans="2:10">
      <c r="B4" s="181"/>
      <c r="C4" s="181"/>
      <c r="D4" s="181"/>
      <c r="E4" s="182"/>
      <c r="F4" s="182"/>
      <c r="G4" s="182" t="s">
        <v>4</v>
      </c>
      <c r="H4" s="183" t="s">
        <v>9</v>
      </c>
      <c r="I4" s="228"/>
      <c r="J4" s="229"/>
    </row>
    <row r="5" spans="2:10">
      <c r="B5" s="184" t="s">
        <v>0</v>
      </c>
      <c r="C5" s="184" t="s">
        <v>1</v>
      </c>
      <c r="D5" s="184" t="s">
        <v>10</v>
      </c>
      <c r="E5" s="184" t="s">
        <v>7</v>
      </c>
      <c r="F5" s="184" t="s">
        <v>11</v>
      </c>
      <c r="G5" s="184" t="s">
        <v>12</v>
      </c>
      <c r="H5" s="185"/>
      <c r="I5" s="186" t="s">
        <v>525</v>
      </c>
      <c r="J5" s="187" t="s">
        <v>526</v>
      </c>
    </row>
    <row r="6" spans="2:10">
      <c r="B6" s="179" t="s">
        <v>955</v>
      </c>
      <c r="C6" s="179" t="s">
        <v>674</v>
      </c>
      <c r="D6" s="179">
        <v>117</v>
      </c>
      <c r="E6" s="179"/>
      <c r="F6" s="179">
        <v>127</v>
      </c>
      <c r="G6" s="179">
        <v>10</v>
      </c>
      <c r="H6" s="179"/>
      <c r="I6" s="179"/>
      <c r="J6" s="179"/>
    </row>
    <row r="7" spans="2:10">
      <c r="B7" s="179"/>
      <c r="C7" s="179"/>
      <c r="D7" s="179">
        <v>117</v>
      </c>
      <c r="E7" s="179"/>
      <c r="F7" s="179">
        <v>127</v>
      </c>
      <c r="G7" s="179">
        <v>10</v>
      </c>
      <c r="H7" s="179"/>
      <c r="I7" s="179"/>
      <c r="J7" s="179"/>
    </row>
    <row r="8" spans="2:10">
      <c r="B8" s="179"/>
      <c r="C8" s="179"/>
      <c r="D8" s="179">
        <v>117</v>
      </c>
      <c r="E8" s="179"/>
      <c r="F8" s="179">
        <v>138</v>
      </c>
      <c r="G8" s="179">
        <v>21</v>
      </c>
      <c r="H8" s="179"/>
      <c r="I8" s="179"/>
      <c r="J8" s="179"/>
    </row>
    <row r="9" spans="2:10">
      <c r="B9" s="179"/>
      <c r="C9" s="179"/>
      <c r="D9" s="179">
        <v>117</v>
      </c>
      <c r="E9" s="179"/>
      <c r="F9" s="179">
        <v>138</v>
      </c>
      <c r="G9" s="179">
        <v>21</v>
      </c>
      <c r="H9" s="179"/>
      <c r="I9" s="179">
        <f>G9+G8+G7+G6</f>
        <v>62</v>
      </c>
      <c r="J9" s="179">
        <f>I9*75</f>
        <v>4650</v>
      </c>
    </row>
    <row r="10" spans="2:10">
      <c r="B10" s="179" t="s">
        <v>956</v>
      </c>
      <c r="C10" s="179" t="s">
        <v>897</v>
      </c>
      <c r="D10" s="179">
        <v>146</v>
      </c>
      <c r="E10" s="179"/>
      <c r="F10" s="179">
        <v>160</v>
      </c>
      <c r="G10" s="179">
        <f>F10-D10</f>
        <v>14</v>
      </c>
      <c r="H10" s="179"/>
      <c r="I10" s="179"/>
      <c r="J10" s="179"/>
    </row>
    <row r="11" spans="2:10">
      <c r="B11" s="179"/>
      <c r="C11" s="179"/>
      <c r="D11" s="179">
        <v>146</v>
      </c>
      <c r="E11" s="179"/>
      <c r="F11" s="179">
        <v>160</v>
      </c>
      <c r="G11" s="179">
        <f t="shared" ref="G11:G25" si="0">F11-D11</f>
        <v>14</v>
      </c>
      <c r="H11" s="179"/>
      <c r="I11" s="179"/>
      <c r="J11" s="179"/>
    </row>
    <row r="12" spans="2:10">
      <c r="B12" s="179"/>
      <c r="C12" s="179"/>
      <c r="D12" s="179">
        <v>146</v>
      </c>
      <c r="E12" s="179"/>
      <c r="F12" s="179">
        <v>172</v>
      </c>
      <c r="G12" s="179">
        <f t="shared" si="0"/>
        <v>26</v>
      </c>
      <c r="H12" s="179"/>
      <c r="I12" s="179"/>
      <c r="J12" s="179"/>
    </row>
    <row r="13" spans="2:10">
      <c r="B13" s="179"/>
      <c r="C13" s="179"/>
      <c r="D13" s="179">
        <v>146</v>
      </c>
      <c r="E13" s="179"/>
      <c r="F13" s="179">
        <v>172</v>
      </c>
      <c r="G13" s="179">
        <f t="shared" si="0"/>
        <v>26</v>
      </c>
      <c r="H13" s="179"/>
      <c r="I13" s="179">
        <f>G10+G11+G12+G13</f>
        <v>80</v>
      </c>
      <c r="J13" s="179">
        <f>I13*75</f>
        <v>6000</v>
      </c>
    </row>
    <row r="14" spans="2:10">
      <c r="B14" s="179" t="s">
        <v>958</v>
      </c>
      <c r="C14" s="179" t="s">
        <v>844</v>
      </c>
      <c r="D14" s="179">
        <v>109</v>
      </c>
      <c r="E14" s="179"/>
      <c r="F14" s="179">
        <v>127</v>
      </c>
      <c r="G14" s="179">
        <f t="shared" si="0"/>
        <v>18</v>
      </c>
      <c r="H14" s="179"/>
      <c r="I14" s="179"/>
      <c r="J14" s="179"/>
    </row>
    <row r="15" spans="2:10">
      <c r="B15" s="179"/>
      <c r="C15" s="179"/>
      <c r="D15" s="179">
        <v>109</v>
      </c>
      <c r="E15" s="179"/>
      <c r="F15" s="179">
        <v>127</v>
      </c>
      <c r="G15" s="179">
        <f t="shared" si="0"/>
        <v>18</v>
      </c>
      <c r="H15" s="179"/>
      <c r="I15" s="179"/>
      <c r="J15" s="179"/>
    </row>
    <row r="16" spans="2:10">
      <c r="B16" s="179"/>
      <c r="C16" s="179"/>
      <c r="D16" s="179">
        <v>109</v>
      </c>
      <c r="E16" s="179"/>
      <c r="F16" s="179">
        <v>139</v>
      </c>
      <c r="G16" s="179">
        <f t="shared" si="0"/>
        <v>30</v>
      </c>
      <c r="H16" s="179"/>
      <c r="I16" s="179"/>
      <c r="J16" s="179"/>
    </row>
    <row r="17" spans="2:10">
      <c r="B17" s="179"/>
      <c r="C17" s="179"/>
      <c r="D17" s="179">
        <v>109</v>
      </c>
      <c r="E17" s="179"/>
      <c r="F17" s="179">
        <v>139</v>
      </c>
      <c r="G17" s="179">
        <f t="shared" si="0"/>
        <v>30</v>
      </c>
      <c r="H17" s="179"/>
      <c r="I17" s="179">
        <f>G14+G15+G16+G17</f>
        <v>96</v>
      </c>
      <c r="J17" s="179">
        <f>I17*75</f>
        <v>7200</v>
      </c>
    </row>
    <row r="18" spans="2:10">
      <c r="B18" s="179" t="s">
        <v>957</v>
      </c>
      <c r="C18" s="179" t="s">
        <v>684</v>
      </c>
      <c r="D18" s="179">
        <v>60</v>
      </c>
      <c r="E18" s="179"/>
      <c r="F18" s="179">
        <v>73</v>
      </c>
      <c r="G18" s="179">
        <f t="shared" si="0"/>
        <v>13</v>
      </c>
      <c r="H18" s="179"/>
      <c r="I18" s="179"/>
      <c r="J18" s="179"/>
    </row>
    <row r="19" spans="2:10">
      <c r="B19" s="179"/>
      <c r="C19" s="179"/>
      <c r="D19" s="179">
        <v>60</v>
      </c>
      <c r="E19" s="179"/>
      <c r="F19" s="179">
        <v>73</v>
      </c>
      <c r="G19" s="179">
        <f t="shared" si="0"/>
        <v>13</v>
      </c>
      <c r="H19" s="179"/>
      <c r="I19" s="179"/>
      <c r="J19" s="179"/>
    </row>
    <row r="20" spans="2:10">
      <c r="B20" s="179"/>
      <c r="C20" s="179"/>
      <c r="D20" s="179">
        <v>60</v>
      </c>
      <c r="E20" s="179"/>
      <c r="F20" s="179">
        <v>82</v>
      </c>
      <c r="G20" s="179">
        <f t="shared" si="0"/>
        <v>22</v>
      </c>
      <c r="H20" s="179"/>
      <c r="I20" s="179"/>
      <c r="J20" s="179"/>
    </row>
    <row r="21" spans="2:10">
      <c r="B21" s="179"/>
      <c r="C21" s="179"/>
      <c r="D21" s="179">
        <v>60</v>
      </c>
      <c r="E21" s="179"/>
      <c r="F21" s="179">
        <v>82</v>
      </c>
      <c r="G21" s="179">
        <f t="shared" si="0"/>
        <v>22</v>
      </c>
      <c r="H21" s="179"/>
      <c r="I21" s="179">
        <f>G18+G19+G20+G21</f>
        <v>70</v>
      </c>
      <c r="J21" s="179">
        <f>I21*75</f>
        <v>5250</v>
      </c>
    </row>
    <row r="22" spans="2:10">
      <c r="B22" s="179"/>
      <c r="C22" s="179" t="s">
        <v>844</v>
      </c>
      <c r="D22" s="179">
        <v>119</v>
      </c>
      <c r="E22" s="179"/>
      <c r="F22" s="179">
        <v>136</v>
      </c>
      <c r="G22" s="179">
        <f t="shared" si="0"/>
        <v>17</v>
      </c>
      <c r="H22" s="179"/>
      <c r="I22" s="179"/>
      <c r="J22" s="179"/>
    </row>
    <row r="23" spans="2:10">
      <c r="B23" s="179"/>
      <c r="C23" s="179"/>
      <c r="D23" s="179">
        <v>119</v>
      </c>
      <c r="E23" s="179"/>
      <c r="F23" s="179">
        <v>136</v>
      </c>
      <c r="G23" s="179">
        <f t="shared" si="0"/>
        <v>17</v>
      </c>
      <c r="H23" s="179"/>
      <c r="I23" s="179"/>
      <c r="J23" s="179"/>
    </row>
    <row r="24" spans="2:10">
      <c r="B24" s="179"/>
      <c r="C24" s="179"/>
      <c r="D24" s="179">
        <v>119</v>
      </c>
      <c r="E24" s="179"/>
      <c r="F24" s="179">
        <v>136</v>
      </c>
      <c r="G24" s="179">
        <f t="shared" si="0"/>
        <v>17</v>
      </c>
      <c r="H24" s="179"/>
      <c r="I24" s="179"/>
      <c r="J24" s="179"/>
    </row>
    <row r="25" spans="2:10">
      <c r="B25" s="179"/>
      <c r="C25" s="179"/>
      <c r="D25" s="179">
        <v>119</v>
      </c>
      <c r="E25" s="179"/>
      <c r="F25" s="179">
        <v>136</v>
      </c>
      <c r="G25" s="179">
        <f t="shared" si="0"/>
        <v>17</v>
      </c>
      <c r="H25" s="179"/>
      <c r="I25" s="179">
        <f>G22+G23+G24+G25</f>
        <v>68</v>
      </c>
      <c r="J25" s="179">
        <f>I25*75</f>
        <v>5100</v>
      </c>
    </row>
    <row r="26" spans="2:10">
      <c r="B26" s="179"/>
      <c r="C26" s="179"/>
      <c r="D26" s="179"/>
      <c r="E26" s="179"/>
      <c r="F26" s="179"/>
      <c r="G26" s="179"/>
      <c r="H26" s="179"/>
      <c r="I26" s="178">
        <f>SUM(I9:I25)</f>
        <v>376</v>
      </c>
      <c r="J26" s="178">
        <f>SUM(J9:J25)</f>
        <v>28200</v>
      </c>
    </row>
    <row r="44" spans="2:10">
      <c r="B44" s="177" t="s">
        <v>46</v>
      </c>
      <c r="C44" s="178">
        <v>2019</v>
      </c>
      <c r="D44" s="179"/>
      <c r="E44" s="179"/>
      <c r="F44" s="179"/>
      <c r="G44" s="179"/>
      <c r="H44" s="179"/>
      <c r="I44" s="226" t="s">
        <v>527</v>
      </c>
      <c r="J44" s="227"/>
    </row>
    <row r="45" spans="2:10">
      <c r="B45" s="181"/>
      <c r="C45" s="181"/>
      <c r="D45" s="181"/>
      <c r="E45" s="182"/>
      <c r="F45" s="182"/>
      <c r="G45" s="182" t="s">
        <v>4</v>
      </c>
      <c r="H45" s="183" t="s">
        <v>9</v>
      </c>
      <c r="I45" s="228"/>
      <c r="J45" s="229"/>
    </row>
    <row r="46" spans="2:10">
      <c r="B46" s="184" t="s">
        <v>0</v>
      </c>
      <c r="C46" s="184" t="s">
        <v>1</v>
      </c>
      <c r="D46" s="184" t="s">
        <v>10</v>
      </c>
      <c r="E46" s="184" t="s">
        <v>7</v>
      </c>
      <c r="F46" s="184" t="s">
        <v>11</v>
      </c>
      <c r="G46" s="184" t="s">
        <v>12</v>
      </c>
      <c r="H46" s="185"/>
      <c r="I46" s="186" t="s">
        <v>525</v>
      </c>
      <c r="J46" s="187" t="s">
        <v>526</v>
      </c>
    </row>
    <row r="47" spans="2:10">
      <c r="B47" s="179"/>
      <c r="C47" s="179"/>
      <c r="D47" s="179"/>
      <c r="E47" s="179"/>
      <c r="F47" s="179"/>
      <c r="G47" s="179"/>
      <c r="H47" s="179"/>
      <c r="I47" s="179"/>
      <c r="J47" s="179"/>
    </row>
    <row r="48" spans="2:10">
      <c r="B48" s="241" t="s">
        <v>961</v>
      </c>
      <c r="C48" s="241" t="s">
        <v>962</v>
      </c>
      <c r="D48" s="179">
        <v>112</v>
      </c>
      <c r="E48" s="179"/>
      <c r="F48" s="179">
        <v>127</v>
      </c>
      <c r="G48" s="179">
        <f>F48-D48</f>
        <v>15</v>
      </c>
      <c r="H48" s="179"/>
      <c r="I48" s="179"/>
      <c r="J48" s="179"/>
    </row>
    <row r="49" spans="2:10">
      <c r="B49" s="242"/>
      <c r="C49" s="242"/>
      <c r="D49" s="179">
        <v>112</v>
      </c>
      <c r="E49" s="179"/>
      <c r="F49" s="179">
        <v>127</v>
      </c>
      <c r="G49" s="179">
        <f t="shared" ref="G49:G51" si="1">F49-D49</f>
        <v>15</v>
      </c>
      <c r="H49" s="179"/>
      <c r="I49" s="179"/>
      <c r="J49" s="179"/>
    </row>
    <row r="50" spans="2:10">
      <c r="B50" s="242"/>
      <c r="C50" s="242"/>
      <c r="D50" s="179">
        <v>112</v>
      </c>
      <c r="E50" s="179"/>
      <c r="F50" s="179">
        <v>127</v>
      </c>
      <c r="G50" s="179">
        <f t="shared" si="1"/>
        <v>15</v>
      </c>
      <c r="H50" s="179"/>
      <c r="I50" s="179"/>
      <c r="J50" s="179"/>
    </row>
    <row r="51" spans="2:10">
      <c r="B51" s="242"/>
      <c r="C51" s="242"/>
      <c r="D51" s="179">
        <v>112</v>
      </c>
      <c r="E51" s="179"/>
      <c r="F51" s="179">
        <v>127</v>
      </c>
      <c r="G51" s="179">
        <f t="shared" si="1"/>
        <v>15</v>
      </c>
      <c r="H51" s="179"/>
      <c r="I51" s="179"/>
      <c r="J51" s="179"/>
    </row>
    <row r="52" spans="2:10">
      <c r="B52" s="242"/>
      <c r="C52" s="242"/>
      <c r="D52" s="179">
        <v>139</v>
      </c>
      <c r="E52" s="179">
        <v>130</v>
      </c>
      <c r="F52" s="179"/>
      <c r="G52" s="179">
        <f>E52-D52</f>
        <v>-9</v>
      </c>
      <c r="H52" s="179"/>
      <c r="I52" s="179"/>
      <c r="J52" s="179"/>
    </row>
    <row r="53" spans="2:10">
      <c r="B53" s="242"/>
      <c r="C53" s="242"/>
      <c r="D53" s="179">
        <v>139</v>
      </c>
      <c r="E53" s="179">
        <v>130</v>
      </c>
      <c r="F53" s="179"/>
      <c r="G53" s="179">
        <f t="shared" ref="G53:G55" si="2">E53-D53</f>
        <v>-9</v>
      </c>
      <c r="H53" s="179"/>
      <c r="I53" s="179"/>
      <c r="J53" s="179"/>
    </row>
    <row r="54" spans="2:10">
      <c r="B54" s="242"/>
      <c r="C54" s="242"/>
      <c r="D54" s="179">
        <v>139</v>
      </c>
      <c r="E54" s="179">
        <v>130</v>
      </c>
      <c r="F54" s="179"/>
      <c r="G54" s="179">
        <f t="shared" si="2"/>
        <v>-9</v>
      </c>
      <c r="H54" s="179"/>
      <c r="I54" s="179"/>
      <c r="J54" s="179"/>
    </row>
    <row r="55" spans="2:10">
      <c r="B55" s="242"/>
      <c r="C55" s="242"/>
      <c r="D55" s="179">
        <v>139</v>
      </c>
      <c r="E55" s="179">
        <v>130</v>
      </c>
      <c r="F55" s="179"/>
      <c r="G55" s="179">
        <f t="shared" si="2"/>
        <v>-9</v>
      </c>
      <c r="H55" s="179"/>
      <c r="I55" s="179"/>
      <c r="J55" s="179"/>
    </row>
    <row r="56" spans="2:10">
      <c r="B56" s="242"/>
      <c r="C56" s="242"/>
      <c r="D56" s="179">
        <v>140</v>
      </c>
      <c r="E56" s="179"/>
      <c r="F56" s="179">
        <v>161</v>
      </c>
      <c r="G56" s="179">
        <f>F56-D56</f>
        <v>21</v>
      </c>
      <c r="H56" s="179"/>
      <c r="I56" s="179"/>
      <c r="J56" s="179"/>
    </row>
    <row r="57" spans="2:10">
      <c r="B57" s="242"/>
      <c r="C57" s="242"/>
      <c r="D57" s="179">
        <v>140</v>
      </c>
      <c r="E57" s="179"/>
      <c r="F57" s="179">
        <v>161</v>
      </c>
      <c r="G57" s="179">
        <f t="shared" ref="G57:G59" si="3">F57-D57</f>
        <v>21</v>
      </c>
      <c r="H57" s="179"/>
      <c r="I57" s="179"/>
      <c r="J57" s="179"/>
    </row>
    <row r="58" spans="2:10">
      <c r="B58" s="242"/>
      <c r="C58" s="242"/>
      <c r="D58" s="179">
        <v>140</v>
      </c>
      <c r="E58" s="179"/>
      <c r="F58" s="179">
        <v>161</v>
      </c>
      <c r="G58" s="179">
        <f t="shared" si="3"/>
        <v>21</v>
      </c>
      <c r="H58" s="179"/>
      <c r="I58" s="179"/>
      <c r="J58" s="179"/>
    </row>
    <row r="59" spans="2:10">
      <c r="B59" s="242"/>
      <c r="C59" s="243"/>
      <c r="D59" s="179">
        <v>140</v>
      </c>
      <c r="E59" s="179"/>
      <c r="F59" s="179">
        <v>161</v>
      </c>
      <c r="G59" s="179">
        <f t="shared" si="3"/>
        <v>21</v>
      </c>
      <c r="H59" s="179"/>
      <c r="I59" s="179"/>
      <c r="J59" s="179"/>
    </row>
    <row r="60" spans="2:10">
      <c r="B60" s="242"/>
      <c r="C60" s="241" t="s">
        <v>963</v>
      </c>
      <c r="D60" s="179">
        <v>45</v>
      </c>
      <c r="E60" s="179"/>
      <c r="F60" s="179">
        <v>53</v>
      </c>
      <c r="G60" s="179">
        <f>F60-D60</f>
        <v>8</v>
      </c>
      <c r="H60" s="179"/>
      <c r="I60" s="179"/>
      <c r="J60" s="179"/>
    </row>
    <row r="61" spans="2:10">
      <c r="B61" s="242"/>
      <c r="C61" s="242"/>
      <c r="D61" s="179">
        <v>45</v>
      </c>
      <c r="E61" s="179"/>
      <c r="F61" s="179">
        <v>53</v>
      </c>
      <c r="G61" s="179">
        <v>8</v>
      </c>
      <c r="H61" s="179"/>
      <c r="I61" s="179"/>
      <c r="J61" s="179"/>
    </row>
    <row r="62" spans="2:10">
      <c r="B62" s="242"/>
      <c r="C62" s="242"/>
      <c r="D62" s="179">
        <v>45</v>
      </c>
      <c r="E62" s="179">
        <v>40</v>
      </c>
      <c r="F62" s="179"/>
      <c r="G62" s="179">
        <v>-5</v>
      </c>
      <c r="H62" s="179"/>
      <c r="I62" s="179"/>
      <c r="J62" s="179"/>
    </row>
    <row r="63" spans="2:10">
      <c r="B63" s="242"/>
      <c r="C63" s="242"/>
      <c r="D63" s="179">
        <v>45</v>
      </c>
      <c r="E63" s="179">
        <v>40</v>
      </c>
      <c r="F63" s="179"/>
      <c r="G63" s="179">
        <v>-5</v>
      </c>
      <c r="H63" s="179"/>
      <c r="I63" s="179"/>
      <c r="J63" s="179"/>
    </row>
    <row r="64" spans="2:10">
      <c r="B64" s="242"/>
      <c r="C64" s="242"/>
      <c r="D64" s="179">
        <v>50</v>
      </c>
      <c r="E64" s="179"/>
      <c r="F64" s="179">
        <v>56</v>
      </c>
      <c r="G64" s="179">
        <v>6</v>
      </c>
      <c r="H64" s="179"/>
      <c r="I64" s="179"/>
      <c r="J64" s="179"/>
    </row>
    <row r="65" spans="2:14">
      <c r="B65" s="242"/>
      <c r="C65" s="242"/>
      <c r="D65" s="179">
        <v>50</v>
      </c>
      <c r="E65" s="179"/>
      <c r="F65" s="179">
        <v>56</v>
      </c>
      <c r="G65" s="179">
        <v>6</v>
      </c>
      <c r="H65" s="179"/>
      <c r="I65" s="179"/>
      <c r="J65" s="179"/>
    </row>
    <row r="66" spans="2:14">
      <c r="B66" s="242"/>
      <c r="C66" s="242"/>
      <c r="D66" s="179">
        <v>50</v>
      </c>
      <c r="E66" s="179"/>
      <c r="F66" s="179">
        <v>56</v>
      </c>
      <c r="G66" s="179">
        <v>6</v>
      </c>
      <c r="H66" s="179"/>
      <c r="I66" s="179"/>
      <c r="J66" s="179"/>
    </row>
    <row r="67" spans="2:14" ht="13.5" thickBot="1">
      <c r="B67" s="243"/>
      <c r="C67" s="243"/>
      <c r="D67" s="179">
        <v>50</v>
      </c>
      <c r="E67" s="179"/>
      <c r="F67" s="179">
        <v>56</v>
      </c>
      <c r="G67" s="179">
        <v>6</v>
      </c>
      <c r="H67" s="179"/>
      <c r="I67" s="178">
        <f>G48+G49+G50+G51+G52+G53+G54+G55+G56+G57+G58+G59+G60+G61+G62+G63+G64+G65+G66+G67</f>
        <v>138</v>
      </c>
      <c r="J67" s="178">
        <f>I67*75</f>
        <v>10350</v>
      </c>
    </row>
    <row r="68" spans="2:14">
      <c r="B68" s="222" t="s">
        <v>964</v>
      </c>
      <c r="C68" s="241" t="s">
        <v>965</v>
      </c>
      <c r="D68" s="179">
        <v>113.75</v>
      </c>
      <c r="E68" s="179"/>
      <c r="F68" s="179">
        <v>123</v>
      </c>
      <c r="G68" s="179">
        <f>F68-D68</f>
        <v>9.25</v>
      </c>
      <c r="H68" s="179"/>
      <c r="I68" s="179"/>
      <c r="J68" s="179"/>
      <c r="L68" s="188"/>
      <c r="M68" s="189" t="s">
        <v>972</v>
      </c>
      <c r="N68" s="190"/>
    </row>
    <row r="69" spans="2:14">
      <c r="B69" s="223"/>
      <c r="C69" s="242"/>
      <c r="D69" s="179">
        <v>113.75</v>
      </c>
      <c r="E69" s="179"/>
      <c r="F69" s="179">
        <v>123</v>
      </c>
      <c r="G69" s="179">
        <f t="shared" ref="G69:G73" si="4">F69-D69</f>
        <v>9.25</v>
      </c>
      <c r="H69" s="179"/>
      <c r="I69" s="179"/>
      <c r="J69" s="179"/>
      <c r="L69" s="191" t="s">
        <v>865</v>
      </c>
      <c r="M69" s="192">
        <f>113.75*4*75</f>
        <v>34125</v>
      </c>
      <c r="N69" s="193"/>
    </row>
    <row r="70" spans="2:14">
      <c r="B70" s="223"/>
      <c r="C70" s="242"/>
      <c r="D70" s="179">
        <v>113.75</v>
      </c>
      <c r="E70" s="179"/>
      <c r="F70" s="179">
        <v>130</v>
      </c>
      <c r="G70" s="179">
        <f t="shared" si="4"/>
        <v>16.25</v>
      </c>
      <c r="H70" s="179"/>
      <c r="I70" s="179"/>
      <c r="J70" s="179"/>
      <c r="L70" s="191"/>
      <c r="M70" s="192"/>
      <c r="N70" s="193"/>
    </row>
    <row r="71" spans="2:14">
      <c r="B71" s="223"/>
      <c r="C71" s="243"/>
      <c r="D71" s="179">
        <v>113.75</v>
      </c>
      <c r="E71" s="179"/>
      <c r="F71" s="179">
        <v>130</v>
      </c>
      <c r="G71" s="179">
        <f t="shared" si="4"/>
        <v>16.25</v>
      </c>
      <c r="H71" s="179"/>
      <c r="I71" s="179"/>
      <c r="J71" s="179"/>
      <c r="L71" s="191"/>
      <c r="M71" s="192"/>
      <c r="N71" s="193"/>
    </row>
    <row r="72" spans="2:14">
      <c r="B72" s="223"/>
      <c r="C72" s="241" t="s">
        <v>962</v>
      </c>
      <c r="D72" s="179">
        <v>115</v>
      </c>
      <c r="E72" s="179"/>
      <c r="F72" s="179">
        <v>123</v>
      </c>
      <c r="G72" s="179">
        <f t="shared" si="4"/>
        <v>8</v>
      </c>
      <c r="H72" s="179"/>
      <c r="I72" s="179"/>
      <c r="J72" s="179"/>
      <c r="L72" s="191"/>
      <c r="M72" s="192"/>
      <c r="N72" s="193"/>
    </row>
    <row r="73" spans="2:14">
      <c r="B73" s="223"/>
      <c r="C73" s="242"/>
      <c r="D73" s="179">
        <v>115</v>
      </c>
      <c r="E73" s="179"/>
      <c r="F73" s="179">
        <v>123</v>
      </c>
      <c r="G73" s="179">
        <f t="shared" si="4"/>
        <v>8</v>
      </c>
      <c r="H73" s="179"/>
      <c r="I73" s="179"/>
      <c r="J73" s="179"/>
      <c r="L73" s="191"/>
      <c r="M73" s="192"/>
      <c r="N73" s="193"/>
    </row>
    <row r="74" spans="2:14">
      <c r="B74" s="223"/>
      <c r="C74" s="242"/>
      <c r="D74" s="179">
        <v>115</v>
      </c>
      <c r="E74" s="179">
        <v>107</v>
      </c>
      <c r="F74" s="179"/>
      <c r="G74" s="179">
        <f>E74-D74</f>
        <v>-8</v>
      </c>
      <c r="H74" s="179"/>
      <c r="I74" s="179"/>
      <c r="J74" s="179"/>
      <c r="L74" s="191"/>
      <c r="M74" s="192"/>
      <c r="N74" s="193"/>
    </row>
    <row r="75" spans="2:14">
      <c r="B75" s="223"/>
      <c r="C75" s="242"/>
      <c r="D75" s="179">
        <v>115</v>
      </c>
      <c r="E75" s="179">
        <v>107</v>
      </c>
      <c r="F75" s="179"/>
      <c r="G75" s="179">
        <f>E75-D75</f>
        <v>-8</v>
      </c>
      <c r="H75" s="179"/>
      <c r="I75" s="179"/>
      <c r="J75" s="179"/>
      <c r="L75" s="191" t="s">
        <v>897</v>
      </c>
      <c r="M75" s="192">
        <f>115*4*75</f>
        <v>34500</v>
      </c>
      <c r="N75" s="193" t="s">
        <v>974</v>
      </c>
    </row>
    <row r="76" spans="2:14">
      <c r="B76" s="223"/>
      <c r="C76" s="242"/>
      <c r="D76" s="179">
        <v>131</v>
      </c>
      <c r="E76" s="179"/>
      <c r="F76" s="179">
        <v>147</v>
      </c>
      <c r="G76" s="179">
        <f>F76-D76</f>
        <v>16</v>
      </c>
      <c r="H76" s="179"/>
      <c r="I76" s="179"/>
      <c r="J76" s="179"/>
      <c r="L76" s="191"/>
      <c r="M76" s="192"/>
      <c r="N76" s="193"/>
    </row>
    <row r="77" spans="2:14">
      <c r="B77" s="223"/>
      <c r="C77" s="242"/>
      <c r="D77" s="179">
        <v>131</v>
      </c>
      <c r="E77" s="179"/>
      <c r="F77" s="179">
        <v>147</v>
      </c>
      <c r="G77" s="179">
        <f t="shared" ref="G77:G87" si="5">F77-D77</f>
        <v>16</v>
      </c>
      <c r="H77" s="179"/>
      <c r="I77" s="179"/>
      <c r="J77" s="179"/>
      <c r="L77" s="191"/>
      <c r="M77" s="192">
        <f>131*4*75</f>
        <v>39300</v>
      </c>
      <c r="N77" s="193" t="s">
        <v>975</v>
      </c>
    </row>
    <row r="78" spans="2:14">
      <c r="B78" s="223"/>
      <c r="C78" s="242"/>
      <c r="D78" s="179">
        <v>131</v>
      </c>
      <c r="E78" s="179"/>
      <c r="F78" s="179">
        <v>147</v>
      </c>
      <c r="G78" s="179">
        <f t="shared" si="5"/>
        <v>16</v>
      </c>
      <c r="H78" s="179"/>
      <c r="I78" s="179"/>
      <c r="J78" s="179"/>
      <c r="L78" s="191"/>
      <c r="M78" s="192"/>
      <c r="N78" s="193"/>
    </row>
    <row r="79" spans="2:14">
      <c r="B79" s="223"/>
      <c r="C79" s="243"/>
      <c r="D79" s="179">
        <v>131</v>
      </c>
      <c r="E79" s="179"/>
      <c r="F79" s="179">
        <v>147</v>
      </c>
      <c r="G79" s="179">
        <f t="shared" si="5"/>
        <v>16</v>
      </c>
      <c r="H79" s="179"/>
      <c r="I79" s="179"/>
      <c r="J79" s="179"/>
      <c r="L79" s="191"/>
      <c r="M79" s="192"/>
      <c r="N79" s="193"/>
    </row>
    <row r="80" spans="2:14">
      <c r="B80" s="223"/>
      <c r="C80" s="241" t="s">
        <v>966</v>
      </c>
      <c r="D80" s="179">
        <v>77</v>
      </c>
      <c r="E80" s="179"/>
      <c r="F80" s="179">
        <v>97</v>
      </c>
      <c r="G80" s="179">
        <f t="shared" si="5"/>
        <v>20</v>
      </c>
      <c r="H80" s="179"/>
      <c r="I80" s="179"/>
      <c r="J80" s="179"/>
      <c r="L80" s="191"/>
      <c r="M80" s="192"/>
      <c r="N80" s="193"/>
    </row>
    <row r="81" spans="2:14">
      <c r="B81" s="223"/>
      <c r="C81" s="242"/>
      <c r="D81" s="179">
        <v>77</v>
      </c>
      <c r="E81" s="179"/>
      <c r="F81" s="179">
        <v>97</v>
      </c>
      <c r="G81" s="179">
        <f t="shared" si="5"/>
        <v>20</v>
      </c>
      <c r="H81" s="179"/>
      <c r="I81" s="179"/>
      <c r="J81" s="179"/>
      <c r="L81" s="191"/>
      <c r="M81" s="192"/>
      <c r="N81" s="193"/>
    </row>
    <row r="82" spans="2:14">
      <c r="B82" s="223"/>
      <c r="C82" s="242"/>
      <c r="D82" s="179">
        <v>77</v>
      </c>
      <c r="E82" s="179"/>
      <c r="F82" s="179">
        <v>97</v>
      </c>
      <c r="G82" s="179">
        <f t="shared" si="5"/>
        <v>20</v>
      </c>
      <c r="H82" s="179"/>
      <c r="I82" s="179"/>
      <c r="J82" s="179"/>
      <c r="L82" s="191" t="s">
        <v>844</v>
      </c>
      <c r="M82" s="192">
        <f>77*4*75</f>
        <v>23100</v>
      </c>
      <c r="N82" s="193"/>
    </row>
    <row r="83" spans="2:14">
      <c r="B83" s="223"/>
      <c r="C83" s="243"/>
      <c r="D83" s="179">
        <v>77</v>
      </c>
      <c r="E83" s="179"/>
      <c r="F83" s="179">
        <v>97</v>
      </c>
      <c r="G83" s="179">
        <f t="shared" si="5"/>
        <v>20</v>
      </c>
      <c r="H83" s="179"/>
      <c r="I83" s="179"/>
      <c r="J83" s="179"/>
      <c r="L83" s="191"/>
      <c r="M83" s="192"/>
      <c r="N83" s="193"/>
    </row>
    <row r="84" spans="2:14">
      <c r="B84" s="223"/>
      <c r="C84" s="241" t="s">
        <v>963</v>
      </c>
      <c r="D84" s="179">
        <v>44</v>
      </c>
      <c r="E84" s="179"/>
      <c r="F84" s="179">
        <v>59</v>
      </c>
      <c r="G84" s="179">
        <f t="shared" si="5"/>
        <v>15</v>
      </c>
      <c r="H84" s="179"/>
      <c r="I84" s="179"/>
      <c r="J84" s="179"/>
      <c r="L84" s="191"/>
      <c r="M84" s="192"/>
      <c r="N84" s="193"/>
    </row>
    <row r="85" spans="2:14">
      <c r="B85" s="223"/>
      <c r="C85" s="242"/>
      <c r="D85" s="179">
        <v>44</v>
      </c>
      <c r="E85" s="179"/>
      <c r="F85" s="179">
        <v>59</v>
      </c>
      <c r="G85" s="179">
        <f t="shared" si="5"/>
        <v>15</v>
      </c>
      <c r="H85" s="179"/>
      <c r="I85" s="179"/>
      <c r="J85" s="179"/>
      <c r="L85" s="191" t="s">
        <v>844</v>
      </c>
      <c r="M85" s="192">
        <f>44*75*4</f>
        <v>13200</v>
      </c>
      <c r="N85" s="193"/>
    </row>
    <row r="86" spans="2:14">
      <c r="B86" s="223"/>
      <c r="C86" s="242"/>
      <c r="D86" s="179">
        <v>44</v>
      </c>
      <c r="E86" s="179"/>
      <c r="F86" s="179">
        <v>57</v>
      </c>
      <c r="G86" s="179">
        <f t="shared" si="5"/>
        <v>13</v>
      </c>
      <c r="H86" s="179"/>
      <c r="I86" s="179"/>
      <c r="J86" s="179"/>
      <c r="L86" s="191"/>
      <c r="M86" s="192"/>
      <c r="N86" s="193"/>
    </row>
    <row r="87" spans="2:14" ht="13.5" thickBot="1">
      <c r="B87" s="224"/>
      <c r="C87" s="243"/>
      <c r="D87" s="179">
        <v>44</v>
      </c>
      <c r="E87" s="179"/>
      <c r="F87" s="179">
        <v>57</v>
      </c>
      <c r="G87" s="179">
        <f t="shared" si="5"/>
        <v>13</v>
      </c>
      <c r="H87" s="179"/>
      <c r="I87" s="178">
        <f>G68+G69+G70+G71+G72+G73+G74+G75+G76+G77+G78+G79+G80+G81+G82+G83+G84+G85+G86+G87</f>
        <v>251</v>
      </c>
      <c r="J87" s="178">
        <f>I87*75</f>
        <v>18825</v>
      </c>
      <c r="L87" s="194"/>
      <c r="M87" s="195"/>
      <c r="N87" s="196"/>
    </row>
    <row r="88" spans="2:14">
      <c r="B88" s="222" t="s">
        <v>976</v>
      </c>
      <c r="C88" s="222" t="s">
        <v>965</v>
      </c>
      <c r="D88" s="179">
        <v>73</v>
      </c>
      <c r="E88" s="179"/>
      <c r="F88" s="179">
        <v>97</v>
      </c>
      <c r="G88" s="179">
        <f>F88-D88</f>
        <v>24</v>
      </c>
      <c r="H88" s="179"/>
      <c r="I88" s="179"/>
      <c r="J88" s="179"/>
      <c r="L88" s="178" t="s">
        <v>865</v>
      </c>
      <c r="M88" s="178">
        <f>73*6*75</f>
        <v>32850</v>
      </c>
    </row>
    <row r="89" spans="2:14">
      <c r="B89" s="223"/>
      <c r="C89" s="223"/>
      <c r="D89" s="179">
        <v>73</v>
      </c>
      <c r="E89" s="179"/>
      <c r="F89" s="179">
        <v>97</v>
      </c>
      <c r="G89" s="179">
        <f t="shared" ref="G89:G95" si="6">F89-D89</f>
        <v>24</v>
      </c>
      <c r="H89" s="179"/>
      <c r="I89" s="179"/>
      <c r="J89" s="179"/>
      <c r="L89" s="178"/>
      <c r="M89" s="178"/>
    </row>
    <row r="90" spans="2:14">
      <c r="B90" s="223"/>
      <c r="C90" s="223"/>
      <c r="D90" s="179">
        <v>73</v>
      </c>
      <c r="E90" s="179"/>
      <c r="F90" s="179">
        <v>97</v>
      </c>
      <c r="G90" s="179">
        <f t="shared" si="6"/>
        <v>24</v>
      </c>
      <c r="H90" s="179"/>
      <c r="I90" s="179"/>
      <c r="J90" s="179"/>
      <c r="L90" s="178"/>
      <c r="M90" s="178"/>
    </row>
    <row r="91" spans="2:14">
      <c r="B91" s="223"/>
      <c r="C91" s="223"/>
      <c r="D91" s="179">
        <v>73</v>
      </c>
      <c r="E91" s="179"/>
      <c r="F91" s="179">
        <v>97</v>
      </c>
      <c r="G91" s="179">
        <f t="shared" si="6"/>
        <v>24</v>
      </c>
      <c r="H91" s="179"/>
      <c r="I91" s="179"/>
      <c r="J91" s="179"/>
      <c r="L91" s="178"/>
      <c r="M91" s="178"/>
    </row>
    <row r="92" spans="2:14">
      <c r="B92" s="223"/>
      <c r="C92" s="223"/>
      <c r="D92" s="179">
        <v>73</v>
      </c>
      <c r="E92" s="179"/>
      <c r="F92" s="179">
        <v>97</v>
      </c>
      <c r="G92" s="179">
        <f t="shared" si="6"/>
        <v>24</v>
      </c>
      <c r="H92" s="179"/>
      <c r="I92" s="179"/>
      <c r="J92" s="179"/>
      <c r="L92" s="178"/>
      <c r="M92" s="178"/>
    </row>
    <row r="93" spans="2:14">
      <c r="B93" s="223"/>
      <c r="C93" s="224"/>
      <c r="D93" s="179">
        <v>73</v>
      </c>
      <c r="E93" s="179"/>
      <c r="F93" s="179">
        <v>97</v>
      </c>
      <c r="G93" s="179">
        <f t="shared" si="6"/>
        <v>24</v>
      </c>
      <c r="H93" s="179"/>
      <c r="I93" s="178">
        <f>G88+G89+G90+G91+G92+G93</f>
        <v>144</v>
      </c>
      <c r="J93" s="178">
        <f>I93*75</f>
        <v>10800</v>
      </c>
      <c r="L93" s="178"/>
      <c r="M93" s="178"/>
    </row>
    <row r="94" spans="2:14">
      <c r="B94" s="223"/>
      <c r="C94" s="222" t="s">
        <v>962</v>
      </c>
      <c r="D94" s="179">
        <v>129</v>
      </c>
      <c r="E94" s="179"/>
      <c r="F94" s="179">
        <v>137</v>
      </c>
      <c r="G94" s="179">
        <f t="shared" si="6"/>
        <v>8</v>
      </c>
      <c r="H94" s="179"/>
      <c r="I94" s="178"/>
      <c r="J94" s="178"/>
      <c r="L94" s="178" t="s">
        <v>897</v>
      </c>
      <c r="M94" s="178">
        <f>120*4*75</f>
        <v>36000</v>
      </c>
    </row>
    <row r="95" spans="2:14">
      <c r="B95" s="223"/>
      <c r="C95" s="223"/>
      <c r="D95" s="179">
        <v>129</v>
      </c>
      <c r="E95" s="179"/>
      <c r="F95" s="179">
        <v>137</v>
      </c>
      <c r="G95" s="179">
        <f t="shared" si="6"/>
        <v>8</v>
      </c>
      <c r="H95" s="179"/>
      <c r="I95" s="178"/>
      <c r="J95" s="178"/>
      <c r="L95" s="178"/>
      <c r="M95" s="178"/>
    </row>
    <row r="96" spans="2:14">
      <c r="B96" s="223"/>
      <c r="C96" s="223"/>
      <c r="D96" s="179">
        <v>129</v>
      </c>
      <c r="E96" s="179">
        <v>119</v>
      </c>
      <c r="F96" s="179"/>
      <c r="G96" s="179">
        <v>-10</v>
      </c>
      <c r="H96" s="179"/>
      <c r="I96" s="178"/>
      <c r="J96" s="178"/>
      <c r="L96" s="178"/>
      <c r="M96" s="178"/>
    </row>
    <row r="97" spans="2:13">
      <c r="B97" s="223"/>
      <c r="C97" s="223"/>
      <c r="D97" s="179">
        <v>129</v>
      </c>
      <c r="E97" s="179">
        <v>119</v>
      </c>
      <c r="F97" s="179"/>
      <c r="G97" s="179">
        <v>-10</v>
      </c>
      <c r="H97" s="179"/>
      <c r="I97" s="178"/>
      <c r="J97" s="178"/>
      <c r="L97" s="178"/>
      <c r="M97" s="178"/>
    </row>
    <row r="98" spans="2:13">
      <c r="B98" s="223"/>
      <c r="C98" s="223"/>
      <c r="D98" s="179">
        <v>130</v>
      </c>
      <c r="E98" s="179"/>
      <c r="F98" s="179">
        <v>137</v>
      </c>
      <c r="G98" s="179">
        <v>7</v>
      </c>
      <c r="H98" s="179"/>
      <c r="I98" s="178"/>
      <c r="J98" s="178"/>
      <c r="L98" s="178" t="s">
        <v>897</v>
      </c>
      <c r="M98" s="178">
        <f>130*4*75</f>
        <v>39000</v>
      </c>
    </row>
    <row r="99" spans="2:13">
      <c r="B99" s="223"/>
      <c r="C99" s="223"/>
      <c r="D99" s="179">
        <v>130</v>
      </c>
      <c r="E99" s="179"/>
      <c r="F99" s="179">
        <v>137</v>
      </c>
      <c r="G99" s="179">
        <v>7</v>
      </c>
      <c r="H99" s="179"/>
      <c r="I99" s="178"/>
      <c r="J99" s="178"/>
      <c r="L99" s="178"/>
      <c r="M99" s="178"/>
    </row>
    <row r="100" spans="2:13">
      <c r="B100" s="223"/>
      <c r="C100" s="223"/>
      <c r="D100" s="179">
        <v>130</v>
      </c>
      <c r="E100" s="179"/>
      <c r="F100" s="179">
        <v>137</v>
      </c>
      <c r="G100" s="179">
        <v>7</v>
      </c>
      <c r="H100" s="179"/>
      <c r="I100" s="178"/>
      <c r="J100" s="178"/>
      <c r="L100" s="178"/>
      <c r="M100" s="178"/>
    </row>
    <row r="101" spans="2:13">
      <c r="B101" s="223"/>
      <c r="C101" s="224"/>
      <c r="D101" s="179">
        <v>130</v>
      </c>
      <c r="E101" s="179"/>
      <c r="F101" s="179">
        <v>137</v>
      </c>
      <c r="G101" s="179">
        <v>7</v>
      </c>
      <c r="H101" s="179"/>
      <c r="I101" s="178">
        <f>G94+G95+G96+G97+G98+G99+G100+G101</f>
        <v>24</v>
      </c>
      <c r="J101" s="178">
        <f>I101*75</f>
        <v>1800</v>
      </c>
      <c r="L101" s="178"/>
      <c r="M101" s="178"/>
    </row>
    <row r="102" spans="2:13">
      <c r="B102" s="223"/>
      <c r="C102" s="222" t="s">
        <v>965</v>
      </c>
      <c r="D102" s="179">
        <v>110</v>
      </c>
      <c r="E102" s="179"/>
      <c r="F102" s="179">
        <v>119</v>
      </c>
      <c r="G102" s="179">
        <f>F102-D102</f>
        <v>9</v>
      </c>
      <c r="H102" s="179"/>
      <c r="I102" s="178"/>
      <c r="J102" s="178"/>
      <c r="L102" s="178"/>
      <c r="M102" s="178"/>
    </row>
    <row r="103" spans="2:13">
      <c r="B103" s="223"/>
      <c r="C103" s="223"/>
      <c r="D103" s="179">
        <v>110</v>
      </c>
      <c r="E103" s="179"/>
      <c r="F103" s="179">
        <v>119</v>
      </c>
      <c r="G103" s="179">
        <v>9</v>
      </c>
      <c r="H103" s="179"/>
      <c r="I103" s="178"/>
      <c r="J103" s="178"/>
      <c r="L103" s="178"/>
      <c r="M103" s="178"/>
    </row>
    <row r="104" spans="2:13">
      <c r="B104" s="223"/>
      <c r="C104" s="223"/>
      <c r="D104" s="179">
        <v>110</v>
      </c>
      <c r="E104" s="179">
        <v>101</v>
      </c>
      <c r="F104" s="179"/>
      <c r="G104" s="179">
        <v>-9</v>
      </c>
      <c r="H104" s="179"/>
      <c r="I104" s="178"/>
      <c r="J104" s="178"/>
      <c r="L104" s="178" t="s">
        <v>865</v>
      </c>
      <c r="M104" s="178">
        <f>110*4*75</f>
        <v>33000</v>
      </c>
    </row>
    <row r="105" spans="2:13">
      <c r="B105" s="223"/>
      <c r="C105" s="223"/>
      <c r="D105" s="179">
        <v>110</v>
      </c>
      <c r="E105" s="179">
        <v>101</v>
      </c>
      <c r="F105" s="179"/>
      <c r="G105" s="179">
        <v>-9</v>
      </c>
      <c r="H105" s="179"/>
      <c r="I105" s="178"/>
      <c r="J105" s="178"/>
      <c r="L105" s="178"/>
      <c r="M105" s="178"/>
    </row>
    <row r="106" spans="2:13">
      <c r="B106" s="223"/>
      <c r="C106" s="223"/>
      <c r="D106" s="179">
        <v>111</v>
      </c>
      <c r="E106" s="179"/>
      <c r="F106" s="179">
        <v>116</v>
      </c>
      <c r="G106" s="179">
        <v>5</v>
      </c>
      <c r="H106" s="179"/>
      <c r="I106" s="178"/>
      <c r="J106" s="178"/>
      <c r="L106" s="178"/>
      <c r="M106" s="178"/>
    </row>
    <row r="107" spans="2:13">
      <c r="B107" s="223"/>
      <c r="C107" s="223"/>
      <c r="D107" s="179">
        <v>111</v>
      </c>
      <c r="E107" s="179"/>
      <c r="F107" s="179">
        <v>116</v>
      </c>
      <c r="G107" s="179">
        <v>5</v>
      </c>
      <c r="H107" s="179"/>
      <c r="I107" s="178"/>
      <c r="J107" s="178"/>
      <c r="L107" s="178"/>
      <c r="M107" s="178"/>
    </row>
    <row r="108" spans="2:13">
      <c r="B108" s="223"/>
      <c r="C108" s="223"/>
      <c r="D108" s="179">
        <v>111</v>
      </c>
      <c r="E108" s="179">
        <v>101</v>
      </c>
      <c r="F108" s="179"/>
      <c r="G108" s="179">
        <v>-10</v>
      </c>
      <c r="H108" s="179"/>
      <c r="I108" s="178"/>
      <c r="J108" s="178"/>
      <c r="L108" s="178"/>
      <c r="M108" s="178">
        <f>111*75*4</f>
        <v>33300</v>
      </c>
    </row>
    <row r="109" spans="2:13">
      <c r="B109" s="223"/>
      <c r="C109" s="223"/>
      <c r="D109" s="179">
        <v>111</v>
      </c>
      <c r="E109" s="179">
        <v>101</v>
      </c>
      <c r="F109" s="179"/>
      <c r="G109" s="179">
        <v>-10</v>
      </c>
      <c r="H109" s="179"/>
      <c r="I109" s="178"/>
      <c r="J109" s="178"/>
      <c r="L109" s="178"/>
      <c r="M109" s="178"/>
    </row>
    <row r="110" spans="2:13">
      <c r="B110" s="223"/>
      <c r="C110" s="223"/>
      <c r="D110" s="179">
        <v>97</v>
      </c>
      <c r="E110" s="179"/>
      <c r="F110" s="179">
        <v>122</v>
      </c>
      <c r="G110" s="179">
        <f>F110-D110</f>
        <v>25</v>
      </c>
      <c r="H110" s="179"/>
      <c r="I110" s="178"/>
      <c r="J110" s="178"/>
      <c r="L110" s="178"/>
      <c r="M110" s="178"/>
    </row>
    <row r="111" spans="2:13">
      <c r="B111" s="223"/>
      <c r="C111" s="223"/>
      <c r="D111" s="179">
        <v>97</v>
      </c>
      <c r="E111" s="179"/>
      <c r="F111" s="179">
        <v>122</v>
      </c>
      <c r="G111" s="179">
        <f t="shared" ref="G111:G113" si="7">F111-D111</f>
        <v>25</v>
      </c>
      <c r="H111" s="179"/>
      <c r="I111" s="178"/>
      <c r="J111" s="178"/>
      <c r="L111" s="178"/>
      <c r="M111" s="178"/>
    </row>
    <row r="112" spans="2:13">
      <c r="B112" s="223"/>
      <c r="C112" s="223"/>
      <c r="D112" s="179">
        <v>97</v>
      </c>
      <c r="E112" s="179"/>
      <c r="F112" s="179">
        <v>122</v>
      </c>
      <c r="G112" s="179">
        <f t="shared" si="7"/>
        <v>25</v>
      </c>
      <c r="H112" s="179"/>
      <c r="I112" s="178"/>
      <c r="J112" s="178"/>
      <c r="L112" s="178"/>
      <c r="M112" s="178">
        <f>97*4*75</f>
        <v>29100</v>
      </c>
    </row>
    <row r="113" spans="2:13">
      <c r="B113" s="224"/>
      <c r="C113" s="224"/>
      <c r="D113" s="179">
        <v>97</v>
      </c>
      <c r="E113" s="179"/>
      <c r="F113" s="179">
        <v>122</v>
      </c>
      <c r="G113" s="179">
        <f t="shared" si="7"/>
        <v>25</v>
      </c>
      <c r="H113" s="179"/>
      <c r="I113" s="178">
        <f>G102+G103+G104+G105+G106+G107+G108+G109+G110+G111+G112+G113</f>
        <v>90</v>
      </c>
      <c r="J113" s="178">
        <f>I113*75</f>
        <v>6750</v>
      </c>
      <c r="L113" s="178"/>
      <c r="M113" s="178"/>
    </row>
    <row r="114" spans="2:13">
      <c r="B114" s="179"/>
      <c r="C114" s="179"/>
      <c r="D114" s="179"/>
      <c r="E114" s="179"/>
      <c r="F114" s="179"/>
      <c r="G114" s="239" t="s">
        <v>638</v>
      </c>
      <c r="H114" s="240"/>
      <c r="I114" s="178">
        <f>SUM(I93:I113)</f>
        <v>258</v>
      </c>
      <c r="J114" s="178">
        <f>SUM(J93:J113)</f>
        <v>19350</v>
      </c>
    </row>
    <row r="115" spans="2:13">
      <c r="B115" s="222" t="s">
        <v>982</v>
      </c>
      <c r="C115" s="222" t="s">
        <v>983</v>
      </c>
      <c r="D115" s="179">
        <v>118</v>
      </c>
      <c r="E115" s="179">
        <v>110</v>
      </c>
      <c r="F115" s="179"/>
      <c r="G115" s="179">
        <v>-8</v>
      </c>
      <c r="H115" s="179"/>
      <c r="I115" s="179"/>
      <c r="J115" s="179"/>
    </row>
    <row r="116" spans="2:13">
      <c r="B116" s="223"/>
      <c r="C116" s="223"/>
      <c r="D116" s="179">
        <v>118</v>
      </c>
      <c r="E116" s="179">
        <v>110</v>
      </c>
      <c r="F116" s="179"/>
      <c r="G116" s="179">
        <v>-8</v>
      </c>
      <c r="H116" s="179"/>
      <c r="I116" s="179"/>
      <c r="J116" s="179"/>
    </row>
    <row r="117" spans="2:13">
      <c r="B117" s="223"/>
      <c r="C117" s="223"/>
      <c r="D117" s="179">
        <v>118</v>
      </c>
      <c r="E117" s="179">
        <v>110</v>
      </c>
      <c r="F117" s="179"/>
      <c r="G117" s="179">
        <v>-8</v>
      </c>
      <c r="H117" s="179"/>
      <c r="I117" s="179"/>
      <c r="J117" s="179"/>
    </row>
    <row r="118" spans="2:13">
      <c r="B118" s="223"/>
      <c r="C118" s="224"/>
      <c r="D118" s="179">
        <v>118</v>
      </c>
      <c r="E118" s="179">
        <v>110</v>
      </c>
      <c r="F118" s="179"/>
      <c r="G118" s="179">
        <v>-8</v>
      </c>
      <c r="H118" s="179"/>
      <c r="I118" s="178">
        <f>G115+G116+G117+G118</f>
        <v>-32</v>
      </c>
      <c r="J118" s="178">
        <f>I118*75</f>
        <v>-2400</v>
      </c>
    </row>
    <row r="119" spans="2:13">
      <c r="B119" s="223"/>
      <c r="C119" s="222" t="s">
        <v>984</v>
      </c>
      <c r="D119" s="179">
        <v>118</v>
      </c>
      <c r="E119" s="179"/>
      <c r="F119" s="179">
        <v>137</v>
      </c>
      <c r="G119" s="179">
        <f>F119-D119</f>
        <v>19</v>
      </c>
      <c r="H119" s="179"/>
      <c r="I119" s="178"/>
      <c r="J119" s="178"/>
    </row>
    <row r="120" spans="2:13">
      <c r="B120" s="223"/>
      <c r="C120" s="223"/>
      <c r="D120" s="179">
        <v>118</v>
      </c>
      <c r="E120" s="179"/>
      <c r="F120" s="179">
        <v>137</v>
      </c>
      <c r="G120" s="179">
        <f t="shared" ref="G120:G132" si="8">F120-D120</f>
        <v>19</v>
      </c>
      <c r="H120" s="179"/>
      <c r="I120" s="178"/>
      <c r="J120" s="178"/>
    </row>
    <row r="121" spans="2:13">
      <c r="B121" s="223"/>
      <c r="C121" s="223"/>
      <c r="D121" s="179">
        <v>118</v>
      </c>
      <c r="E121" s="179"/>
      <c r="F121" s="179">
        <v>137</v>
      </c>
      <c r="G121" s="179">
        <f t="shared" si="8"/>
        <v>19</v>
      </c>
      <c r="H121" s="179"/>
      <c r="I121" s="178"/>
      <c r="J121" s="178"/>
    </row>
    <row r="122" spans="2:13">
      <c r="B122" s="223"/>
      <c r="C122" s="223"/>
      <c r="D122" s="179">
        <v>118</v>
      </c>
      <c r="E122" s="179"/>
      <c r="F122" s="179">
        <v>137</v>
      </c>
      <c r="G122" s="179">
        <f t="shared" si="8"/>
        <v>19</v>
      </c>
      <c r="H122" s="179"/>
      <c r="I122" s="178"/>
      <c r="J122" s="178"/>
    </row>
    <row r="123" spans="2:13">
      <c r="B123" s="223"/>
      <c r="C123" s="223"/>
      <c r="D123" s="179">
        <v>131</v>
      </c>
      <c r="E123" s="179"/>
      <c r="F123" s="179">
        <v>146</v>
      </c>
      <c r="G123" s="179">
        <f t="shared" si="8"/>
        <v>15</v>
      </c>
      <c r="H123" s="179"/>
      <c r="I123" s="178"/>
      <c r="J123" s="178"/>
    </row>
    <row r="124" spans="2:13">
      <c r="B124" s="223"/>
      <c r="C124" s="223"/>
      <c r="D124" s="179">
        <v>131</v>
      </c>
      <c r="E124" s="179"/>
      <c r="F124" s="179">
        <v>146</v>
      </c>
      <c r="G124" s="179">
        <f t="shared" si="8"/>
        <v>15</v>
      </c>
      <c r="H124" s="179"/>
      <c r="I124" s="178"/>
      <c r="J124" s="178"/>
    </row>
    <row r="125" spans="2:13">
      <c r="B125" s="223"/>
      <c r="C125" s="223"/>
      <c r="D125" s="179">
        <v>131</v>
      </c>
      <c r="E125" s="179"/>
      <c r="F125" s="179">
        <v>152</v>
      </c>
      <c r="G125" s="179">
        <f t="shared" si="8"/>
        <v>21</v>
      </c>
      <c r="H125" s="179"/>
      <c r="I125" s="178"/>
      <c r="J125" s="178"/>
    </row>
    <row r="126" spans="2:13">
      <c r="B126" s="223"/>
      <c r="C126" s="223"/>
      <c r="D126" s="179">
        <v>131</v>
      </c>
      <c r="E126" s="179"/>
      <c r="F126" s="179">
        <v>152</v>
      </c>
      <c r="G126" s="179">
        <f t="shared" si="8"/>
        <v>21</v>
      </c>
      <c r="H126" s="179"/>
      <c r="I126" s="178"/>
      <c r="J126" s="178"/>
    </row>
    <row r="127" spans="2:13">
      <c r="B127" s="223"/>
      <c r="C127" s="223"/>
      <c r="D127" s="179">
        <v>133</v>
      </c>
      <c r="E127" s="179"/>
      <c r="F127" s="179">
        <v>159</v>
      </c>
      <c r="G127" s="179">
        <f t="shared" si="8"/>
        <v>26</v>
      </c>
      <c r="H127" s="179"/>
      <c r="I127" s="178"/>
      <c r="J127" s="178"/>
    </row>
    <row r="128" spans="2:13">
      <c r="B128" s="223"/>
      <c r="C128" s="223"/>
      <c r="D128" s="179">
        <v>133</v>
      </c>
      <c r="E128" s="179"/>
      <c r="F128" s="179">
        <v>159</v>
      </c>
      <c r="G128" s="179">
        <f t="shared" si="8"/>
        <v>26</v>
      </c>
      <c r="H128" s="179"/>
      <c r="I128" s="178"/>
      <c r="J128" s="178"/>
    </row>
    <row r="129" spans="2:10">
      <c r="B129" s="223"/>
      <c r="C129" s="223"/>
      <c r="D129" s="179">
        <v>133</v>
      </c>
      <c r="E129" s="179"/>
      <c r="F129" s="179">
        <v>159</v>
      </c>
      <c r="G129" s="179">
        <f t="shared" si="8"/>
        <v>26</v>
      </c>
      <c r="H129" s="179"/>
      <c r="I129" s="178"/>
      <c r="J129" s="178"/>
    </row>
    <row r="130" spans="2:10">
      <c r="B130" s="223"/>
      <c r="C130" s="224"/>
      <c r="D130" s="179">
        <v>133</v>
      </c>
      <c r="E130" s="179"/>
      <c r="F130" s="179">
        <v>159</v>
      </c>
      <c r="G130" s="179">
        <f t="shared" si="8"/>
        <v>26</v>
      </c>
      <c r="H130" s="179"/>
      <c r="I130" s="178">
        <f>G119+G120+G121+G122+G123+G124+G125+G126+G127+G128+G129+G130</f>
        <v>252</v>
      </c>
      <c r="J130" s="178">
        <f>I130*75</f>
        <v>18900</v>
      </c>
    </row>
    <row r="131" spans="2:10">
      <c r="B131" s="223"/>
      <c r="C131" s="222" t="s">
        <v>985</v>
      </c>
      <c r="D131" s="179">
        <v>87</v>
      </c>
      <c r="E131" s="179"/>
      <c r="F131" s="179">
        <v>93</v>
      </c>
      <c r="G131" s="179">
        <f t="shared" si="8"/>
        <v>6</v>
      </c>
      <c r="H131" s="179"/>
      <c r="I131" s="178"/>
      <c r="J131" s="178"/>
    </row>
    <row r="132" spans="2:10">
      <c r="B132" s="223"/>
      <c r="C132" s="223"/>
      <c r="D132" s="179">
        <v>87</v>
      </c>
      <c r="E132" s="179"/>
      <c r="F132" s="179">
        <v>93</v>
      </c>
      <c r="G132" s="179">
        <f t="shared" si="8"/>
        <v>6</v>
      </c>
      <c r="H132" s="179"/>
      <c r="I132" s="178"/>
      <c r="J132" s="178"/>
    </row>
    <row r="133" spans="2:10">
      <c r="B133" s="223"/>
      <c r="C133" s="223"/>
      <c r="D133" s="179">
        <v>87</v>
      </c>
      <c r="E133" s="179">
        <v>80</v>
      </c>
      <c r="F133" s="179"/>
      <c r="G133" s="179">
        <f>E133-D133</f>
        <v>-7</v>
      </c>
      <c r="H133" s="179"/>
      <c r="I133" s="178"/>
      <c r="J133" s="178"/>
    </row>
    <row r="134" spans="2:10">
      <c r="B134" s="224"/>
      <c r="C134" s="224"/>
      <c r="D134" s="179">
        <v>87</v>
      </c>
      <c r="E134" s="179">
        <v>80</v>
      </c>
      <c r="F134" s="179"/>
      <c r="G134" s="179">
        <f>E134-D134</f>
        <v>-7</v>
      </c>
      <c r="H134" s="179"/>
      <c r="I134" s="178">
        <f>G131+G132+G133+G134</f>
        <v>-2</v>
      </c>
      <c r="J134" s="178">
        <f>I134*75</f>
        <v>-150</v>
      </c>
    </row>
    <row r="135" spans="2:10">
      <c r="B135" s="179"/>
      <c r="C135" s="179"/>
      <c r="D135" s="179"/>
      <c r="E135" s="179"/>
      <c r="F135" s="179"/>
      <c r="G135" s="233" t="s">
        <v>638</v>
      </c>
      <c r="H135" s="234"/>
      <c r="I135" s="178">
        <f>SUM(I118:I134)</f>
        <v>218</v>
      </c>
      <c r="J135" s="178">
        <f>SUM(J118:J134)</f>
        <v>16350</v>
      </c>
    </row>
    <row r="136" spans="2:10">
      <c r="B136" s="222" t="s">
        <v>986</v>
      </c>
      <c r="C136" s="222" t="s">
        <v>983</v>
      </c>
      <c r="D136" s="179">
        <v>75</v>
      </c>
      <c r="E136" s="179"/>
      <c r="F136" s="179">
        <v>86</v>
      </c>
      <c r="G136" s="179">
        <f>F136-D136</f>
        <v>11</v>
      </c>
      <c r="H136" s="179"/>
      <c r="I136" s="179"/>
      <c r="J136" s="179"/>
    </row>
    <row r="137" spans="2:10">
      <c r="B137" s="223"/>
      <c r="C137" s="223"/>
      <c r="D137" s="179">
        <v>75</v>
      </c>
      <c r="E137" s="179"/>
      <c r="F137" s="179">
        <v>86</v>
      </c>
      <c r="G137" s="179">
        <f t="shared" ref="G137:G150" si="9">F137-D137</f>
        <v>11</v>
      </c>
      <c r="H137" s="179"/>
      <c r="I137" s="179"/>
      <c r="J137" s="179"/>
    </row>
    <row r="138" spans="2:10">
      <c r="B138" s="223"/>
      <c r="C138" s="223"/>
      <c r="D138" s="179">
        <v>75</v>
      </c>
      <c r="E138" s="179"/>
      <c r="F138" s="179">
        <v>76</v>
      </c>
      <c r="G138" s="179">
        <f t="shared" si="9"/>
        <v>1</v>
      </c>
      <c r="H138" s="179"/>
      <c r="I138" s="179"/>
      <c r="J138" s="179"/>
    </row>
    <row r="139" spans="2:10">
      <c r="B139" s="223"/>
      <c r="C139" s="223"/>
      <c r="D139" s="179">
        <v>75</v>
      </c>
      <c r="E139" s="179"/>
      <c r="F139" s="179">
        <v>76</v>
      </c>
      <c r="G139" s="179">
        <f t="shared" si="9"/>
        <v>1</v>
      </c>
      <c r="H139" s="179"/>
      <c r="I139" s="179"/>
      <c r="J139" s="179"/>
    </row>
    <row r="140" spans="2:10">
      <c r="B140" s="223"/>
      <c r="C140" s="223"/>
      <c r="D140" s="179">
        <v>66</v>
      </c>
      <c r="E140" s="179"/>
      <c r="F140" s="179">
        <v>74</v>
      </c>
      <c r="G140" s="179">
        <f t="shared" si="9"/>
        <v>8</v>
      </c>
      <c r="H140" s="179"/>
      <c r="I140" s="179"/>
      <c r="J140" s="179"/>
    </row>
    <row r="141" spans="2:10">
      <c r="B141" s="223"/>
      <c r="C141" s="223"/>
      <c r="D141" s="179">
        <v>66</v>
      </c>
      <c r="E141" s="179"/>
      <c r="F141" s="179">
        <v>74</v>
      </c>
      <c r="G141" s="179">
        <f t="shared" si="9"/>
        <v>8</v>
      </c>
      <c r="H141" s="179"/>
      <c r="I141" s="179"/>
      <c r="J141" s="179"/>
    </row>
    <row r="142" spans="2:10">
      <c r="B142" s="223"/>
      <c r="C142" s="223"/>
      <c r="D142" s="179">
        <v>66</v>
      </c>
      <c r="E142" s="179"/>
      <c r="F142" s="179">
        <v>74</v>
      </c>
      <c r="G142" s="179">
        <f t="shared" si="9"/>
        <v>8</v>
      </c>
      <c r="H142" s="179"/>
      <c r="I142" s="179"/>
      <c r="J142" s="179"/>
    </row>
    <row r="143" spans="2:10">
      <c r="B143" s="223"/>
      <c r="C143" s="224"/>
      <c r="D143" s="179">
        <v>66</v>
      </c>
      <c r="E143" s="179"/>
      <c r="F143" s="179">
        <v>74</v>
      </c>
      <c r="G143" s="179">
        <f t="shared" si="9"/>
        <v>8</v>
      </c>
      <c r="H143" s="179"/>
      <c r="I143" s="178">
        <f>G136+G137+G138+G139+G140+G142+G143</f>
        <v>48</v>
      </c>
      <c r="J143" s="178">
        <f>I143*75</f>
        <v>3600</v>
      </c>
    </row>
    <row r="144" spans="2:10">
      <c r="B144" s="223"/>
      <c r="C144" s="222" t="s">
        <v>987</v>
      </c>
      <c r="D144" s="179">
        <v>122</v>
      </c>
      <c r="E144" s="179"/>
      <c r="F144" s="179">
        <v>136</v>
      </c>
      <c r="G144" s="179">
        <f t="shared" si="9"/>
        <v>14</v>
      </c>
      <c r="H144" s="179"/>
      <c r="I144" s="178"/>
      <c r="J144" s="178"/>
    </row>
    <row r="145" spans="2:10">
      <c r="B145" s="223"/>
      <c r="C145" s="223"/>
      <c r="D145" s="179">
        <v>122</v>
      </c>
      <c r="E145" s="179"/>
      <c r="F145" s="179">
        <v>136</v>
      </c>
      <c r="G145" s="179">
        <f t="shared" si="9"/>
        <v>14</v>
      </c>
      <c r="H145" s="179"/>
      <c r="I145" s="178"/>
      <c r="J145" s="178"/>
    </row>
    <row r="146" spans="2:10">
      <c r="B146" s="223"/>
      <c r="C146" s="223"/>
      <c r="D146" s="179">
        <v>122</v>
      </c>
      <c r="E146" s="179"/>
      <c r="F146" s="179">
        <v>136</v>
      </c>
      <c r="G146" s="179">
        <f t="shared" si="9"/>
        <v>14</v>
      </c>
      <c r="H146" s="179"/>
      <c r="I146" s="178"/>
      <c r="J146" s="178"/>
    </row>
    <row r="147" spans="2:10">
      <c r="B147" s="223"/>
      <c r="C147" s="223"/>
      <c r="D147" s="179">
        <v>122</v>
      </c>
      <c r="E147" s="179"/>
      <c r="F147" s="179">
        <v>136</v>
      </c>
      <c r="G147" s="179">
        <f t="shared" si="9"/>
        <v>14</v>
      </c>
      <c r="H147" s="179"/>
      <c r="I147" s="178"/>
      <c r="J147" s="178"/>
    </row>
    <row r="148" spans="2:10">
      <c r="B148" s="223"/>
      <c r="C148" s="223"/>
      <c r="D148" s="179">
        <v>122</v>
      </c>
      <c r="E148" s="179"/>
      <c r="F148" s="179">
        <v>130</v>
      </c>
      <c r="G148" s="179">
        <f t="shared" si="9"/>
        <v>8</v>
      </c>
      <c r="H148" s="179"/>
      <c r="I148" s="178"/>
      <c r="J148" s="178"/>
    </row>
    <row r="149" spans="2:10">
      <c r="B149" s="223"/>
      <c r="C149" s="223"/>
      <c r="D149" s="179">
        <v>122</v>
      </c>
      <c r="E149" s="179"/>
      <c r="F149" s="179">
        <v>130</v>
      </c>
      <c r="G149" s="179">
        <f t="shared" si="9"/>
        <v>8</v>
      </c>
      <c r="H149" s="179"/>
      <c r="I149" s="178"/>
      <c r="J149" s="178"/>
    </row>
    <row r="150" spans="2:10">
      <c r="B150" s="223"/>
      <c r="C150" s="223"/>
      <c r="D150" s="179">
        <v>122</v>
      </c>
      <c r="E150" s="179"/>
      <c r="F150" s="179">
        <v>127</v>
      </c>
      <c r="G150" s="179">
        <f t="shared" si="9"/>
        <v>5</v>
      </c>
      <c r="H150" s="179"/>
      <c r="I150" s="178">
        <f>G144+G145+G146+G147+G148+G149+G150</f>
        <v>77</v>
      </c>
      <c r="J150" s="178">
        <f>I150*75</f>
        <v>5775</v>
      </c>
    </row>
    <row r="151" spans="2:10">
      <c r="B151" s="223"/>
      <c r="C151" s="224"/>
      <c r="D151" s="179">
        <v>122</v>
      </c>
      <c r="E151" s="179"/>
      <c r="F151" s="179"/>
      <c r="G151" s="179"/>
      <c r="H151" s="178" t="s">
        <v>13</v>
      </c>
      <c r="I151" s="178"/>
      <c r="J151" s="178"/>
    </row>
    <row r="152" spans="2:10">
      <c r="B152" s="223"/>
      <c r="C152" s="222" t="s">
        <v>983</v>
      </c>
      <c r="D152" s="179">
        <v>64</v>
      </c>
      <c r="E152" s="179"/>
      <c r="F152" s="179">
        <v>70</v>
      </c>
      <c r="G152" s="179">
        <f>F152-D152</f>
        <v>6</v>
      </c>
      <c r="H152" s="179"/>
      <c r="I152" s="178"/>
      <c r="J152" s="178"/>
    </row>
    <row r="153" spans="2:10">
      <c r="B153" s="223"/>
      <c r="C153" s="223"/>
      <c r="D153" s="179">
        <v>64</v>
      </c>
      <c r="E153" s="179"/>
      <c r="F153" s="179">
        <v>70</v>
      </c>
      <c r="G153" s="179">
        <f t="shared" ref="G153:G154" si="10">F153-D153</f>
        <v>6</v>
      </c>
      <c r="H153" s="179"/>
      <c r="I153" s="178"/>
      <c r="J153" s="178"/>
    </row>
    <row r="154" spans="2:10">
      <c r="B154" s="223"/>
      <c r="C154" s="223"/>
      <c r="D154" s="179">
        <v>64</v>
      </c>
      <c r="E154" s="179"/>
      <c r="F154" s="179">
        <v>68</v>
      </c>
      <c r="G154" s="179">
        <f t="shared" si="10"/>
        <v>4</v>
      </c>
      <c r="H154" s="179"/>
      <c r="I154" s="178">
        <f>G152+G153+G154</f>
        <v>16</v>
      </c>
      <c r="J154" s="178">
        <f>I154*75</f>
        <v>1200</v>
      </c>
    </row>
    <row r="155" spans="2:10">
      <c r="B155" s="224"/>
      <c r="C155" s="224"/>
      <c r="D155" s="179">
        <v>64</v>
      </c>
      <c r="E155" s="179"/>
      <c r="F155" s="179"/>
      <c r="G155" s="179"/>
      <c r="H155" s="178" t="s">
        <v>13</v>
      </c>
      <c r="I155" s="178"/>
      <c r="J155" s="178"/>
    </row>
    <row r="156" spans="2:10">
      <c r="B156" s="179"/>
      <c r="C156" s="179"/>
      <c r="D156" s="179"/>
      <c r="E156" s="179"/>
      <c r="F156" s="179"/>
      <c r="G156" s="233" t="s">
        <v>638</v>
      </c>
      <c r="H156" s="234"/>
      <c r="I156" s="178">
        <f>SUM(I143:I155)</f>
        <v>141</v>
      </c>
      <c r="J156" s="178">
        <f>SUM(J143:J155)</f>
        <v>10575</v>
      </c>
    </row>
    <row r="157" spans="2:10">
      <c r="B157" s="222" t="s">
        <v>992</v>
      </c>
      <c r="C157" s="222" t="s">
        <v>987</v>
      </c>
      <c r="D157" s="179">
        <v>103</v>
      </c>
      <c r="E157" s="179"/>
      <c r="F157" s="179">
        <v>118</v>
      </c>
      <c r="G157" s="179">
        <f>F157-D157</f>
        <v>15</v>
      </c>
      <c r="H157" s="179"/>
      <c r="I157" s="179"/>
      <c r="J157" s="179"/>
    </row>
    <row r="158" spans="2:10">
      <c r="B158" s="223"/>
      <c r="C158" s="223"/>
      <c r="D158" s="179">
        <v>103</v>
      </c>
      <c r="E158" s="179"/>
      <c r="F158" s="179">
        <v>118</v>
      </c>
      <c r="G158" s="179">
        <f t="shared" ref="G158:G162" si="11">F158-D158</f>
        <v>15</v>
      </c>
      <c r="H158" s="179"/>
      <c r="I158" s="179"/>
      <c r="J158" s="179"/>
    </row>
    <row r="159" spans="2:10">
      <c r="B159" s="223"/>
      <c r="C159" s="223"/>
      <c r="D159" s="179">
        <v>103</v>
      </c>
      <c r="E159" s="179"/>
      <c r="F159" s="179">
        <v>118</v>
      </c>
      <c r="G159" s="179">
        <f t="shared" si="11"/>
        <v>15</v>
      </c>
      <c r="H159" s="179"/>
      <c r="I159" s="179"/>
      <c r="J159" s="179"/>
    </row>
    <row r="160" spans="2:10">
      <c r="B160" s="223"/>
      <c r="C160" s="223"/>
      <c r="D160" s="179">
        <v>103</v>
      </c>
      <c r="E160" s="179"/>
      <c r="F160" s="179">
        <v>118</v>
      </c>
      <c r="G160" s="179">
        <f t="shared" si="11"/>
        <v>15</v>
      </c>
      <c r="H160" s="179"/>
      <c r="I160" s="179"/>
      <c r="J160" s="179"/>
    </row>
    <row r="161" spans="2:10">
      <c r="B161" s="223"/>
      <c r="C161" s="223"/>
      <c r="D161" s="179">
        <v>103</v>
      </c>
      <c r="E161" s="179"/>
      <c r="F161" s="179">
        <v>118</v>
      </c>
      <c r="G161" s="179">
        <f t="shared" si="11"/>
        <v>15</v>
      </c>
      <c r="H161" s="179"/>
      <c r="I161" s="179"/>
      <c r="J161" s="179"/>
    </row>
    <row r="162" spans="2:10">
      <c r="B162" s="223"/>
      <c r="C162" s="223"/>
      <c r="D162" s="179">
        <v>103</v>
      </c>
      <c r="E162" s="179"/>
      <c r="F162" s="179">
        <v>118</v>
      </c>
      <c r="G162" s="179">
        <f t="shared" si="11"/>
        <v>15</v>
      </c>
      <c r="H162" s="179"/>
      <c r="I162" s="179"/>
      <c r="J162" s="179"/>
    </row>
    <row r="163" spans="2:10">
      <c r="B163" s="223"/>
      <c r="C163" s="224"/>
      <c r="D163" s="179"/>
      <c r="E163" s="179">
        <v>103</v>
      </c>
      <c r="F163" s="179"/>
      <c r="G163" s="179">
        <f>E163-122</f>
        <v>-19</v>
      </c>
      <c r="H163" s="179" t="s">
        <v>19</v>
      </c>
      <c r="I163" s="178">
        <f>G157+G158+G159+G160+G161+G162+G163</f>
        <v>71</v>
      </c>
      <c r="J163" s="178">
        <f>I163*75</f>
        <v>5325</v>
      </c>
    </row>
    <row r="164" spans="2:10">
      <c r="B164" s="223"/>
      <c r="C164" s="222" t="s">
        <v>983</v>
      </c>
      <c r="D164" s="179">
        <v>46</v>
      </c>
      <c r="E164" s="179"/>
      <c r="F164" s="179">
        <v>58</v>
      </c>
      <c r="G164" s="179">
        <f>F164-D164</f>
        <v>12</v>
      </c>
      <c r="H164" s="179"/>
      <c r="I164" s="179"/>
      <c r="J164" s="179"/>
    </row>
    <row r="165" spans="2:10">
      <c r="B165" s="223"/>
      <c r="C165" s="223"/>
      <c r="D165" s="179">
        <v>46</v>
      </c>
      <c r="E165" s="179"/>
      <c r="F165" s="179">
        <v>58</v>
      </c>
      <c r="G165" s="179">
        <f t="shared" ref="G165:G169" si="12">F165-D165</f>
        <v>12</v>
      </c>
      <c r="H165" s="179"/>
      <c r="I165" s="179"/>
      <c r="J165" s="179"/>
    </row>
    <row r="166" spans="2:10">
      <c r="B166" s="223"/>
      <c r="C166" s="223"/>
      <c r="D166" s="179">
        <v>46</v>
      </c>
      <c r="E166" s="179"/>
      <c r="F166" s="179">
        <v>58</v>
      </c>
      <c r="G166" s="179">
        <f t="shared" si="12"/>
        <v>12</v>
      </c>
      <c r="H166" s="179"/>
      <c r="I166" s="179"/>
      <c r="J166" s="179"/>
    </row>
    <row r="167" spans="2:10">
      <c r="B167" s="223"/>
      <c r="C167" s="223"/>
      <c r="D167" s="179">
        <v>46</v>
      </c>
      <c r="E167" s="179"/>
      <c r="F167" s="179">
        <v>58</v>
      </c>
      <c r="G167" s="179">
        <f t="shared" si="12"/>
        <v>12</v>
      </c>
      <c r="H167" s="179"/>
      <c r="I167" s="179"/>
      <c r="J167" s="179"/>
    </row>
    <row r="168" spans="2:10">
      <c r="B168" s="223"/>
      <c r="C168" s="223"/>
      <c r="D168" s="179">
        <v>46</v>
      </c>
      <c r="E168" s="179"/>
      <c r="F168" s="179">
        <v>58</v>
      </c>
      <c r="G168" s="179">
        <f t="shared" si="12"/>
        <v>12</v>
      </c>
      <c r="H168" s="179"/>
      <c r="I168" s="179"/>
      <c r="J168" s="179"/>
    </row>
    <row r="169" spans="2:10">
      <c r="B169" s="223"/>
      <c r="C169" s="223"/>
      <c r="D169" s="179">
        <v>46</v>
      </c>
      <c r="E169" s="179"/>
      <c r="F169" s="179">
        <v>58</v>
      </c>
      <c r="G169" s="179">
        <f t="shared" si="12"/>
        <v>12</v>
      </c>
      <c r="H169" s="179"/>
      <c r="I169" s="179"/>
      <c r="J169" s="179"/>
    </row>
    <row r="170" spans="2:10">
      <c r="B170" s="223"/>
      <c r="C170" s="223"/>
      <c r="D170" s="179">
        <v>46</v>
      </c>
      <c r="E170" s="179">
        <v>40</v>
      </c>
      <c r="F170" s="179"/>
      <c r="G170" s="179">
        <v>-6</v>
      </c>
      <c r="H170" s="179"/>
      <c r="I170" s="179"/>
      <c r="J170" s="179"/>
    </row>
    <row r="171" spans="2:10">
      <c r="B171" s="223"/>
      <c r="C171" s="223"/>
      <c r="D171" s="179">
        <v>46</v>
      </c>
      <c r="E171" s="179">
        <v>40</v>
      </c>
      <c r="F171" s="179"/>
      <c r="G171" s="179">
        <v>-6</v>
      </c>
      <c r="H171" s="179"/>
      <c r="I171" s="179"/>
      <c r="J171" s="179"/>
    </row>
    <row r="172" spans="2:10">
      <c r="B172" s="223"/>
      <c r="C172" s="223"/>
      <c r="D172" s="179"/>
      <c r="E172" s="179">
        <v>40</v>
      </c>
      <c r="F172" s="179"/>
      <c r="G172" s="179">
        <v>-24</v>
      </c>
      <c r="H172" s="179" t="s">
        <v>19</v>
      </c>
      <c r="I172" s="178">
        <f>G164+G165+G166+G167+G168+G169+G170+G171+G172</f>
        <v>36</v>
      </c>
      <c r="J172" s="178">
        <f>I172*75</f>
        <v>2700</v>
      </c>
    </row>
    <row r="173" spans="2:10">
      <c r="B173" s="223"/>
      <c r="C173" s="222" t="s">
        <v>985</v>
      </c>
      <c r="D173" s="179">
        <v>76</v>
      </c>
      <c r="E173" s="179"/>
      <c r="F173" s="179">
        <v>85</v>
      </c>
      <c r="G173" s="179">
        <f>F173-D173</f>
        <v>9</v>
      </c>
      <c r="H173" s="179"/>
      <c r="I173" s="179"/>
      <c r="J173" s="179"/>
    </row>
    <row r="174" spans="2:10">
      <c r="B174" s="223"/>
      <c r="C174" s="223"/>
      <c r="D174" s="179">
        <v>76</v>
      </c>
      <c r="E174" s="179"/>
      <c r="F174" s="179">
        <v>85</v>
      </c>
      <c r="G174" s="179">
        <f t="shared" ref="G174:G182" si="13">F174-D174</f>
        <v>9</v>
      </c>
      <c r="H174" s="179"/>
      <c r="I174" s="179"/>
      <c r="J174" s="179"/>
    </row>
    <row r="175" spans="2:10">
      <c r="B175" s="223"/>
      <c r="C175" s="223"/>
      <c r="D175" s="179">
        <v>76</v>
      </c>
      <c r="E175" s="179"/>
      <c r="F175" s="179">
        <v>85</v>
      </c>
      <c r="G175" s="179">
        <f t="shared" si="13"/>
        <v>9</v>
      </c>
      <c r="H175" s="179"/>
      <c r="I175" s="179"/>
      <c r="J175" s="179"/>
    </row>
    <row r="176" spans="2:10">
      <c r="B176" s="223"/>
      <c r="C176" s="223"/>
      <c r="D176" s="179">
        <v>76</v>
      </c>
      <c r="E176" s="179"/>
      <c r="F176" s="179">
        <v>85</v>
      </c>
      <c r="G176" s="179">
        <f t="shared" si="13"/>
        <v>9</v>
      </c>
      <c r="H176" s="179"/>
      <c r="I176" s="179"/>
      <c r="J176" s="179"/>
    </row>
    <row r="177" spans="2:10">
      <c r="B177" s="223"/>
      <c r="C177" s="223"/>
      <c r="D177" s="179">
        <v>76</v>
      </c>
      <c r="E177" s="179"/>
      <c r="F177" s="179">
        <v>85</v>
      </c>
      <c r="G177" s="179">
        <f t="shared" si="13"/>
        <v>9</v>
      </c>
      <c r="H177" s="179"/>
      <c r="I177" s="179"/>
      <c r="J177" s="179"/>
    </row>
    <row r="178" spans="2:10">
      <c r="B178" s="223"/>
      <c r="C178" s="223"/>
      <c r="D178" s="179">
        <v>76</v>
      </c>
      <c r="E178" s="179"/>
      <c r="F178" s="179">
        <v>92</v>
      </c>
      <c r="G178" s="179">
        <f t="shared" si="13"/>
        <v>16</v>
      </c>
      <c r="H178" s="179"/>
      <c r="I178" s="179"/>
      <c r="J178" s="179"/>
    </row>
    <row r="179" spans="2:10">
      <c r="B179" s="223"/>
      <c r="C179" s="223"/>
      <c r="D179" s="179">
        <v>76</v>
      </c>
      <c r="E179" s="179"/>
      <c r="F179" s="179">
        <v>92</v>
      </c>
      <c r="G179" s="179">
        <f t="shared" si="13"/>
        <v>16</v>
      </c>
      <c r="H179" s="179"/>
      <c r="I179" s="179"/>
      <c r="J179" s="179"/>
    </row>
    <row r="180" spans="2:10">
      <c r="B180" s="223"/>
      <c r="C180" s="223"/>
      <c r="D180" s="179">
        <v>76</v>
      </c>
      <c r="E180" s="179"/>
      <c r="F180" s="179">
        <v>92</v>
      </c>
      <c r="G180" s="179">
        <f t="shared" si="13"/>
        <v>16</v>
      </c>
      <c r="H180" s="179"/>
      <c r="I180" s="179"/>
      <c r="J180" s="179"/>
    </row>
    <row r="181" spans="2:10">
      <c r="B181" s="223"/>
      <c r="C181" s="223"/>
      <c r="D181" s="179">
        <v>76</v>
      </c>
      <c r="E181" s="179"/>
      <c r="F181" s="179">
        <v>92</v>
      </c>
      <c r="G181" s="179">
        <f t="shared" si="13"/>
        <v>16</v>
      </c>
      <c r="H181" s="179"/>
      <c r="I181" s="179"/>
      <c r="J181" s="179"/>
    </row>
    <row r="182" spans="2:10">
      <c r="B182" s="223"/>
      <c r="C182" s="224"/>
      <c r="D182" s="179">
        <v>76</v>
      </c>
      <c r="E182" s="179"/>
      <c r="F182" s="179">
        <v>92</v>
      </c>
      <c r="G182" s="179">
        <f t="shared" si="13"/>
        <v>16</v>
      </c>
      <c r="H182" s="179"/>
      <c r="I182" s="178">
        <f>G173+G174+G175+G176+G177+G178+G179+G180+G182</f>
        <v>109</v>
      </c>
      <c r="J182" s="178">
        <f>I182*75</f>
        <v>8175</v>
      </c>
    </row>
    <row r="183" spans="2:10">
      <c r="B183" s="223"/>
      <c r="C183" s="222" t="s">
        <v>987</v>
      </c>
      <c r="D183" s="179">
        <v>68</v>
      </c>
      <c r="E183" s="179"/>
      <c r="F183" s="179"/>
      <c r="G183" s="179"/>
      <c r="H183" s="178" t="s">
        <v>13</v>
      </c>
      <c r="I183" s="179"/>
      <c r="J183" s="179"/>
    </row>
    <row r="184" spans="2:10">
      <c r="B184" s="223"/>
      <c r="C184" s="223"/>
      <c r="D184" s="179">
        <v>68</v>
      </c>
      <c r="E184" s="179"/>
      <c r="F184" s="179"/>
      <c r="G184" s="179"/>
      <c r="H184" s="178" t="s">
        <v>13</v>
      </c>
      <c r="I184" s="179"/>
      <c r="J184" s="179"/>
    </row>
    <row r="185" spans="2:10">
      <c r="B185" s="223"/>
      <c r="C185" s="223"/>
      <c r="D185" s="179">
        <v>68</v>
      </c>
      <c r="E185" s="179"/>
      <c r="F185" s="179"/>
      <c r="G185" s="179"/>
      <c r="H185" s="178" t="s">
        <v>13</v>
      </c>
      <c r="I185" s="179"/>
      <c r="J185" s="179"/>
    </row>
    <row r="186" spans="2:10">
      <c r="B186" s="224"/>
      <c r="C186" s="224"/>
      <c r="D186" s="179">
        <v>68</v>
      </c>
      <c r="E186" s="179"/>
      <c r="F186" s="179"/>
      <c r="G186" s="179"/>
      <c r="H186" s="178" t="s">
        <v>13</v>
      </c>
      <c r="I186" s="179"/>
      <c r="J186" s="179"/>
    </row>
    <row r="187" spans="2:10">
      <c r="B187" s="179"/>
      <c r="C187" s="179"/>
      <c r="D187" s="179"/>
      <c r="E187" s="179"/>
      <c r="F187" s="179"/>
      <c r="G187" s="233" t="s">
        <v>638</v>
      </c>
      <c r="H187" s="234"/>
      <c r="I187" s="178">
        <f>SUM(I163:I186)</f>
        <v>216</v>
      </c>
      <c r="J187" s="178">
        <f>SUM(J163:J186)</f>
        <v>16200</v>
      </c>
    </row>
    <row r="188" spans="2:10">
      <c r="B188" s="222" t="s">
        <v>995</v>
      </c>
      <c r="C188" s="178" t="s">
        <v>987</v>
      </c>
      <c r="D188" s="179">
        <v>115</v>
      </c>
      <c r="E188" s="179"/>
      <c r="F188" s="179">
        <v>170</v>
      </c>
      <c r="G188" s="179">
        <f>F188-D188</f>
        <v>55</v>
      </c>
      <c r="H188" s="179"/>
      <c r="I188" s="179"/>
      <c r="J188" s="179"/>
    </row>
    <row r="189" spans="2:10">
      <c r="B189" s="223"/>
      <c r="C189" s="179"/>
      <c r="D189" s="179">
        <v>115</v>
      </c>
      <c r="E189" s="179"/>
      <c r="F189" s="179">
        <v>170</v>
      </c>
      <c r="G189" s="179">
        <f t="shared" ref="G189:G193" si="14">F189-D189</f>
        <v>55</v>
      </c>
      <c r="H189" s="179"/>
      <c r="I189" s="179"/>
      <c r="J189" s="179"/>
    </row>
    <row r="190" spans="2:10">
      <c r="B190" s="223"/>
      <c r="C190" s="179"/>
      <c r="D190" s="179">
        <v>115</v>
      </c>
      <c r="E190" s="179"/>
      <c r="F190" s="179">
        <v>170</v>
      </c>
      <c r="G190" s="179">
        <f t="shared" si="14"/>
        <v>55</v>
      </c>
      <c r="H190" s="179"/>
      <c r="I190" s="179"/>
      <c r="J190" s="179"/>
    </row>
    <row r="191" spans="2:10">
      <c r="B191" s="223"/>
      <c r="C191" s="179"/>
      <c r="D191" s="179">
        <v>115</v>
      </c>
      <c r="E191" s="179"/>
      <c r="F191" s="179">
        <v>170</v>
      </c>
      <c r="G191" s="179">
        <f t="shared" si="14"/>
        <v>55</v>
      </c>
      <c r="H191" s="179"/>
      <c r="I191" s="179"/>
      <c r="J191" s="179"/>
    </row>
    <row r="192" spans="2:10">
      <c r="B192" s="223"/>
      <c r="C192" s="179"/>
      <c r="D192" s="179">
        <v>115</v>
      </c>
      <c r="E192" s="179"/>
      <c r="F192" s="179">
        <v>170</v>
      </c>
      <c r="G192" s="179">
        <f t="shared" si="14"/>
        <v>55</v>
      </c>
      <c r="H192" s="179"/>
      <c r="I192" s="179"/>
      <c r="J192" s="179"/>
    </row>
    <row r="193" spans="2:10">
      <c r="B193" s="223"/>
      <c r="C193" s="179"/>
      <c r="D193" s="179">
        <v>115</v>
      </c>
      <c r="E193" s="179"/>
      <c r="F193" s="179">
        <v>170</v>
      </c>
      <c r="G193" s="179">
        <f t="shared" si="14"/>
        <v>55</v>
      </c>
      <c r="H193" s="179"/>
      <c r="I193" s="179"/>
      <c r="J193" s="179"/>
    </row>
    <row r="194" spans="2:10">
      <c r="B194" s="223"/>
      <c r="C194" s="179"/>
      <c r="D194" s="179"/>
      <c r="E194" s="179"/>
      <c r="F194" s="179">
        <v>130</v>
      </c>
      <c r="G194" s="179">
        <f>F194-68</f>
        <v>62</v>
      </c>
      <c r="H194" s="179" t="s">
        <v>996</v>
      </c>
      <c r="I194" s="179"/>
      <c r="J194" s="179"/>
    </row>
    <row r="195" spans="2:10">
      <c r="B195" s="223"/>
      <c r="C195" s="179"/>
      <c r="D195" s="179"/>
      <c r="E195" s="179"/>
      <c r="F195" s="179">
        <v>130</v>
      </c>
      <c r="G195" s="179">
        <f t="shared" ref="G195:G197" si="15">F195-68</f>
        <v>62</v>
      </c>
      <c r="H195" s="179" t="s">
        <v>996</v>
      </c>
      <c r="I195" s="179"/>
      <c r="J195" s="179"/>
    </row>
    <row r="196" spans="2:10">
      <c r="B196" s="223"/>
      <c r="C196" s="179"/>
      <c r="D196" s="179"/>
      <c r="E196" s="179"/>
      <c r="F196" s="179">
        <v>130</v>
      </c>
      <c r="G196" s="179">
        <f t="shared" si="15"/>
        <v>62</v>
      </c>
      <c r="H196" s="179" t="s">
        <v>996</v>
      </c>
      <c r="I196" s="179"/>
      <c r="J196" s="179"/>
    </row>
    <row r="197" spans="2:10">
      <c r="B197" s="223"/>
      <c r="C197" s="179"/>
      <c r="D197" s="179"/>
      <c r="E197" s="179"/>
      <c r="F197" s="179">
        <v>130</v>
      </c>
      <c r="G197" s="179">
        <f t="shared" si="15"/>
        <v>62</v>
      </c>
      <c r="H197" s="179" t="s">
        <v>996</v>
      </c>
      <c r="I197" s="178">
        <f>G188+G189+G190+G191+G192+G193+G194+G195+G196+G197</f>
        <v>578</v>
      </c>
      <c r="J197" s="178">
        <f>I197*75</f>
        <v>43350</v>
      </c>
    </row>
    <row r="198" spans="2:10">
      <c r="B198" s="223"/>
      <c r="C198" s="178" t="s">
        <v>997</v>
      </c>
      <c r="D198" s="179">
        <v>51</v>
      </c>
      <c r="E198" s="179"/>
      <c r="F198" s="179">
        <v>75</v>
      </c>
      <c r="G198" s="179">
        <f>F198-D198</f>
        <v>24</v>
      </c>
      <c r="H198" s="179"/>
      <c r="I198" s="179"/>
      <c r="J198" s="179"/>
    </row>
    <row r="199" spans="2:10">
      <c r="B199" s="223"/>
      <c r="C199" s="179"/>
      <c r="D199" s="179">
        <v>51</v>
      </c>
      <c r="E199" s="179"/>
      <c r="F199" s="179">
        <v>75</v>
      </c>
      <c r="G199" s="179">
        <f t="shared" ref="G199:G207" si="16">F199-D199</f>
        <v>24</v>
      </c>
      <c r="H199" s="179"/>
      <c r="I199" s="179"/>
      <c r="J199" s="179"/>
    </row>
    <row r="200" spans="2:10">
      <c r="B200" s="223"/>
      <c r="C200" s="179"/>
      <c r="D200" s="179">
        <v>51</v>
      </c>
      <c r="E200" s="179"/>
      <c r="F200" s="179">
        <v>75</v>
      </c>
      <c r="G200" s="179">
        <f t="shared" si="16"/>
        <v>24</v>
      </c>
      <c r="H200" s="179"/>
      <c r="I200" s="179"/>
      <c r="J200" s="179"/>
    </row>
    <row r="201" spans="2:10">
      <c r="B201" s="223"/>
      <c r="C201" s="179"/>
      <c r="D201" s="179">
        <v>51</v>
      </c>
      <c r="E201" s="179"/>
      <c r="F201" s="179">
        <v>75</v>
      </c>
      <c r="G201" s="179">
        <f t="shared" si="16"/>
        <v>24</v>
      </c>
      <c r="H201" s="179"/>
      <c r="I201" s="179"/>
      <c r="J201" s="179"/>
    </row>
    <row r="202" spans="2:10">
      <c r="B202" s="223"/>
      <c r="C202" s="179"/>
      <c r="D202" s="179">
        <v>51</v>
      </c>
      <c r="E202" s="179"/>
      <c r="F202" s="179">
        <v>75</v>
      </c>
      <c r="G202" s="179">
        <f t="shared" si="16"/>
        <v>24</v>
      </c>
      <c r="H202" s="179"/>
      <c r="I202" s="179"/>
      <c r="J202" s="179"/>
    </row>
    <row r="203" spans="2:10">
      <c r="B203" s="223"/>
      <c r="C203" s="179"/>
      <c r="D203" s="179">
        <v>51</v>
      </c>
      <c r="E203" s="179"/>
      <c r="F203" s="179">
        <v>90</v>
      </c>
      <c r="G203" s="179">
        <f t="shared" si="16"/>
        <v>39</v>
      </c>
      <c r="H203" s="179"/>
      <c r="I203" s="179"/>
      <c r="J203" s="179"/>
    </row>
    <row r="204" spans="2:10">
      <c r="B204" s="223"/>
      <c r="C204" s="179"/>
      <c r="D204" s="179">
        <v>51</v>
      </c>
      <c r="E204" s="179"/>
      <c r="F204" s="179">
        <v>90</v>
      </c>
      <c r="G204" s="179">
        <f t="shared" si="16"/>
        <v>39</v>
      </c>
      <c r="H204" s="179"/>
      <c r="I204" s="179"/>
      <c r="J204" s="179"/>
    </row>
    <row r="205" spans="2:10">
      <c r="B205" s="223"/>
      <c r="C205" s="179"/>
      <c r="D205" s="179">
        <v>51</v>
      </c>
      <c r="E205" s="179"/>
      <c r="F205" s="179">
        <v>90</v>
      </c>
      <c r="G205" s="179">
        <f t="shared" si="16"/>
        <v>39</v>
      </c>
      <c r="H205" s="179"/>
      <c r="I205" s="179"/>
      <c r="J205" s="179"/>
    </row>
    <row r="206" spans="2:10">
      <c r="B206" s="223"/>
      <c r="C206" s="179"/>
      <c r="D206" s="179">
        <v>51</v>
      </c>
      <c r="E206" s="179"/>
      <c r="F206" s="179">
        <v>90</v>
      </c>
      <c r="G206" s="179">
        <f t="shared" si="16"/>
        <v>39</v>
      </c>
      <c r="H206" s="179"/>
      <c r="I206" s="179"/>
      <c r="J206" s="179"/>
    </row>
    <row r="207" spans="2:10">
      <c r="B207" s="223"/>
      <c r="C207" s="179"/>
      <c r="D207" s="179">
        <v>51</v>
      </c>
      <c r="E207" s="179"/>
      <c r="F207" s="179">
        <v>90</v>
      </c>
      <c r="G207" s="179">
        <f t="shared" si="16"/>
        <v>39</v>
      </c>
      <c r="H207" s="179"/>
      <c r="I207" s="179"/>
      <c r="J207" s="179"/>
    </row>
    <row r="208" spans="2:10">
      <c r="B208" s="223"/>
      <c r="C208" s="179"/>
      <c r="D208" s="179">
        <v>77</v>
      </c>
      <c r="E208" s="179">
        <v>63</v>
      </c>
      <c r="F208" s="179"/>
      <c r="G208" s="179">
        <f>E208-D208</f>
        <v>-14</v>
      </c>
      <c r="H208" s="179"/>
      <c r="I208" s="179"/>
      <c r="J208" s="179"/>
    </row>
    <row r="209" spans="2:10">
      <c r="B209" s="223"/>
      <c r="C209" s="179"/>
      <c r="D209" s="179">
        <v>77</v>
      </c>
      <c r="E209" s="179">
        <v>63</v>
      </c>
      <c r="F209" s="179"/>
      <c r="G209" s="179">
        <f t="shared" ref="G209:G212" si="17">E209-D209</f>
        <v>-14</v>
      </c>
      <c r="H209" s="179"/>
      <c r="I209" s="179"/>
      <c r="J209" s="179"/>
    </row>
    <row r="210" spans="2:10">
      <c r="B210" s="223"/>
      <c r="C210" s="179"/>
      <c r="D210" s="179">
        <v>77</v>
      </c>
      <c r="E210" s="179">
        <v>63</v>
      </c>
      <c r="F210" s="179"/>
      <c r="G210" s="179">
        <f t="shared" si="17"/>
        <v>-14</v>
      </c>
      <c r="H210" s="179"/>
      <c r="I210" s="179"/>
      <c r="J210" s="179"/>
    </row>
    <row r="211" spans="2:10">
      <c r="B211" s="223"/>
      <c r="C211" s="179"/>
      <c r="D211" s="179">
        <v>77</v>
      </c>
      <c r="E211" s="179">
        <v>63</v>
      </c>
      <c r="F211" s="179"/>
      <c r="G211" s="179">
        <f t="shared" si="17"/>
        <v>-14</v>
      </c>
      <c r="H211" s="179"/>
      <c r="I211" s="179"/>
      <c r="J211" s="179"/>
    </row>
    <row r="212" spans="2:10">
      <c r="B212" s="223"/>
      <c r="C212" s="179"/>
      <c r="D212" s="179">
        <v>77</v>
      </c>
      <c r="E212" s="179">
        <v>63</v>
      </c>
      <c r="F212" s="179"/>
      <c r="G212" s="179">
        <f t="shared" si="17"/>
        <v>-14</v>
      </c>
      <c r="H212" s="179"/>
      <c r="I212" s="178">
        <f>G198+G199+G200+G201+G202+G203+G204+G205+G206+G207+G208+G209+G210+G211+G212</f>
        <v>245</v>
      </c>
      <c r="J212" s="178">
        <f>I212*75</f>
        <v>18375</v>
      </c>
    </row>
    <row r="213" spans="2:10">
      <c r="B213" s="223"/>
      <c r="C213" s="178" t="s">
        <v>987</v>
      </c>
      <c r="D213" s="179">
        <v>89</v>
      </c>
      <c r="E213" s="179"/>
      <c r="F213" s="179">
        <v>99</v>
      </c>
      <c r="G213" s="179">
        <f>F213-D213</f>
        <v>10</v>
      </c>
      <c r="H213" s="179"/>
      <c r="I213" s="179"/>
      <c r="J213" s="179"/>
    </row>
    <row r="214" spans="2:10">
      <c r="B214" s="223"/>
      <c r="C214" s="179"/>
      <c r="D214" s="179">
        <v>89</v>
      </c>
      <c r="E214" s="179"/>
      <c r="F214" s="179">
        <v>99</v>
      </c>
      <c r="G214" s="179">
        <f t="shared" ref="G214:G232" si="18">F214-D214</f>
        <v>10</v>
      </c>
      <c r="H214" s="179"/>
      <c r="I214" s="179"/>
      <c r="J214" s="179"/>
    </row>
    <row r="215" spans="2:10">
      <c r="B215" s="223"/>
      <c r="C215" s="179"/>
      <c r="D215" s="179">
        <v>89</v>
      </c>
      <c r="E215" s="179"/>
      <c r="F215" s="179">
        <v>99</v>
      </c>
      <c r="G215" s="179">
        <f t="shared" si="18"/>
        <v>10</v>
      </c>
      <c r="H215" s="179"/>
      <c r="I215" s="179"/>
      <c r="J215" s="179"/>
    </row>
    <row r="216" spans="2:10">
      <c r="B216" s="223"/>
      <c r="C216" s="179"/>
      <c r="D216" s="179">
        <v>89</v>
      </c>
      <c r="E216" s="179"/>
      <c r="F216" s="179">
        <v>99</v>
      </c>
      <c r="G216" s="179">
        <f t="shared" si="18"/>
        <v>10</v>
      </c>
      <c r="H216" s="179"/>
      <c r="I216" s="179"/>
      <c r="J216" s="179"/>
    </row>
    <row r="217" spans="2:10">
      <c r="B217" s="223"/>
      <c r="C217" s="179"/>
      <c r="D217" s="179">
        <v>89</v>
      </c>
      <c r="E217" s="179"/>
      <c r="F217" s="179">
        <v>99</v>
      </c>
      <c r="G217" s="179">
        <f t="shared" si="18"/>
        <v>10</v>
      </c>
      <c r="H217" s="179"/>
      <c r="I217" s="179"/>
      <c r="J217" s="179"/>
    </row>
    <row r="218" spans="2:10">
      <c r="B218" s="223"/>
      <c r="C218" s="179"/>
      <c r="D218" s="179">
        <v>89</v>
      </c>
      <c r="E218" s="179"/>
      <c r="F218" s="179">
        <v>99</v>
      </c>
      <c r="G218" s="179">
        <f t="shared" si="18"/>
        <v>10</v>
      </c>
      <c r="H218" s="179"/>
      <c r="I218" s="179"/>
      <c r="J218" s="179"/>
    </row>
    <row r="219" spans="2:10">
      <c r="B219" s="223"/>
      <c r="C219" s="179"/>
      <c r="D219" s="179">
        <v>89</v>
      </c>
      <c r="E219" s="179"/>
      <c r="F219" s="179">
        <v>99</v>
      </c>
      <c r="G219" s="179">
        <f t="shared" si="18"/>
        <v>10</v>
      </c>
      <c r="H219" s="179"/>
      <c r="I219" s="179"/>
      <c r="J219" s="179"/>
    </row>
    <row r="220" spans="2:10">
      <c r="B220" s="223"/>
      <c r="C220" s="179"/>
      <c r="D220" s="179">
        <v>89</v>
      </c>
      <c r="E220" s="179"/>
      <c r="F220" s="179">
        <v>99</v>
      </c>
      <c r="G220" s="179">
        <f t="shared" si="18"/>
        <v>10</v>
      </c>
      <c r="H220" s="179"/>
      <c r="I220" s="179"/>
      <c r="J220" s="179"/>
    </row>
    <row r="221" spans="2:10">
      <c r="B221" s="223"/>
      <c r="C221" s="179"/>
      <c r="D221" s="179">
        <v>89</v>
      </c>
      <c r="E221" s="179"/>
      <c r="F221" s="179">
        <v>99</v>
      </c>
      <c r="G221" s="179">
        <f t="shared" si="18"/>
        <v>10</v>
      </c>
      <c r="H221" s="179"/>
      <c r="I221" s="179"/>
      <c r="J221" s="179"/>
    </row>
    <row r="222" spans="2:10">
      <c r="B222" s="223"/>
      <c r="C222" s="179"/>
      <c r="D222" s="179">
        <v>89</v>
      </c>
      <c r="E222" s="179"/>
      <c r="F222" s="179">
        <v>99</v>
      </c>
      <c r="G222" s="179">
        <f t="shared" si="18"/>
        <v>10</v>
      </c>
      <c r="H222" s="179"/>
      <c r="I222" s="179"/>
      <c r="J222" s="179"/>
    </row>
    <row r="223" spans="2:10">
      <c r="B223" s="223"/>
      <c r="C223" s="179"/>
      <c r="D223" s="179">
        <v>90</v>
      </c>
      <c r="E223" s="179"/>
      <c r="F223" s="179">
        <v>103</v>
      </c>
      <c r="G223" s="179">
        <f t="shared" si="18"/>
        <v>13</v>
      </c>
      <c r="H223" s="179"/>
      <c r="I223" s="179"/>
      <c r="J223" s="179"/>
    </row>
    <row r="224" spans="2:10">
      <c r="B224" s="223"/>
      <c r="C224" s="179"/>
      <c r="D224" s="179">
        <v>90</v>
      </c>
      <c r="E224" s="179"/>
      <c r="F224" s="179">
        <v>103</v>
      </c>
      <c r="G224" s="179">
        <f t="shared" si="18"/>
        <v>13</v>
      </c>
      <c r="H224" s="179"/>
      <c r="I224" s="179"/>
      <c r="J224" s="179"/>
    </row>
    <row r="225" spans="2:10">
      <c r="B225" s="223"/>
      <c r="C225" s="179"/>
      <c r="D225" s="179">
        <v>90</v>
      </c>
      <c r="E225" s="179"/>
      <c r="F225" s="179">
        <v>103</v>
      </c>
      <c r="G225" s="179">
        <f t="shared" si="18"/>
        <v>13</v>
      </c>
      <c r="H225" s="179"/>
      <c r="I225" s="179"/>
      <c r="J225" s="179"/>
    </row>
    <row r="226" spans="2:10">
      <c r="B226" s="223"/>
      <c r="C226" s="179"/>
      <c r="D226" s="179">
        <v>90</v>
      </c>
      <c r="E226" s="179"/>
      <c r="F226" s="179">
        <v>103</v>
      </c>
      <c r="G226" s="179">
        <f t="shared" si="18"/>
        <v>13</v>
      </c>
      <c r="H226" s="179"/>
      <c r="I226" s="179"/>
      <c r="J226" s="179"/>
    </row>
    <row r="227" spans="2:10">
      <c r="B227" s="223"/>
      <c r="C227" s="179"/>
      <c r="D227" s="179">
        <v>90</v>
      </c>
      <c r="E227" s="179"/>
      <c r="F227" s="179">
        <v>103</v>
      </c>
      <c r="G227" s="179">
        <f t="shared" si="18"/>
        <v>13</v>
      </c>
      <c r="H227" s="179"/>
      <c r="I227" s="179"/>
      <c r="J227" s="179"/>
    </row>
    <row r="228" spans="2:10">
      <c r="B228" s="223"/>
      <c r="C228" s="179"/>
      <c r="D228" s="179">
        <v>90</v>
      </c>
      <c r="E228" s="179"/>
      <c r="F228" s="179">
        <v>103</v>
      </c>
      <c r="G228" s="179">
        <f t="shared" si="18"/>
        <v>13</v>
      </c>
      <c r="H228" s="179"/>
      <c r="I228" s="179"/>
      <c r="J228" s="179"/>
    </row>
    <row r="229" spans="2:10">
      <c r="B229" s="223"/>
      <c r="C229" s="179"/>
      <c r="D229" s="179">
        <v>90</v>
      </c>
      <c r="E229" s="179"/>
      <c r="F229" s="179">
        <v>103</v>
      </c>
      <c r="G229" s="179">
        <f t="shared" si="18"/>
        <v>13</v>
      </c>
      <c r="H229" s="179"/>
      <c r="I229" s="179"/>
      <c r="J229" s="179"/>
    </row>
    <row r="230" spans="2:10">
      <c r="B230" s="223"/>
      <c r="C230" s="179"/>
      <c r="D230" s="179">
        <v>90</v>
      </c>
      <c r="E230" s="179"/>
      <c r="F230" s="179">
        <v>103</v>
      </c>
      <c r="G230" s="179">
        <f t="shared" si="18"/>
        <v>13</v>
      </c>
      <c r="H230" s="179"/>
      <c r="I230" s="179"/>
      <c r="J230" s="179"/>
    </row>
    <row r="231" spans="2:10">
      <c r="B231" s="223"/>
      <c r="C231" s="179"/>
      <c r="D231" s="179">
        <v>90</v>
      </c>
      <c r="E231" s="179"/>
      <c r="F231" s="179">
        <v>103</v>
      </c>
      <c r="G231" s="179">
        <f t="shared" si="18"/>
        <v>13</v>
      </c>
      <c r="H231" s="179"/>
      <c r="I231" s="179"/>
      <c r="J231" s="179"/>
    </row>
    <row r="232" spans="2:10">
      <c r="B232" s="223"/>
      <c r="C232" s="179"/>
      <c r="D232" s="179">
        <v>90</v>
      </c>
      <c r="E232" s="179"/>
      <c r="F232" s="179">
        <v>103</v>
      </c>
      <c r="G232" s="179">
        <f t="shared" si="18"/>
        <v>13</v>
      </c>
      <c r="H232" s="179"/>
      <c r="I232" s="178">
        <f>G213+G214+G215+G216+G217+G218+G219+G220+G221+G222+G223+G224+G225+G226+G227+G228+G229+G230+G231+G232</f>
        <v>230</v>
      </c>
      <c r="J232" s="178">
        <f>I232*75</f>
        <v>17250</v>
      </c>
    </row>
    <row r="233" spans="2:10">
      <c r="B233" s="223"/>
      <c r="C233" s="178" t="s">
        <v>997</v>
      </c>
      <c r="D233" s="179">
        <v>49</v>
      </c>
      <c r="E233" s="179"/>
      <c r="F233" s="179"/>
      <c r="G233" s="178" t="s">
        <v>13</v>
      </c>
      <c r="H233" s="179"/>
      <c r="I233" s="179"/>
      <c r="J233" s="179"/>
    </row>
    <row r="234" spans="2:10">
      <c r="B234" s="224"/>
      <c r="C234" s="179"/>
      <c r="D234" s="179">
        <v>49</v>
      </c>
      <c r="E234" s="179"/>
      <c r="F234" s="179"/>
      <c r="G234" s="178" t="s">
        <v>13</v>
      </c>
      <c r="H234" s="179"/>
      <c r="I234" s="179"/>
      <c r="J234" s="179"/>
    </row>
    <row r="235" spans="2:10">
      <c r="B235" s="179"/>
      <c r="C235" s="179"/>
      <c r="D235" s="179"/>
      <c r="E235" s="179"/>
      <c r="F235" s="179"/>
      <c r="G235" s="233" t="s">
        <v>638</v>
      </c>
      <c r="H235" s="234"/>
      <c r="I235" s="178">
        <f>SUM(I197:I234)</f>
        <v>1053</v>
      </c>
      <c r="J235" s="178">
        <f>SUM(J197:J234)</f>
        <v>78975</v>
      </c>
    </row>
    <row r="236" spans="2:10">
      <c r="B236" s="222" t="s">
        <v>998</v>
      </c>
      <c r="C236" s="222" t="s">
        <v>983</v>
      </c>
      <c r="D236" s="178"/>
      <c r="E236" s="178">
        <v>15</v>
      </c>
      <c r="F236" s="178"/>
      <c r="G236" s="178">
        <f>15-49</f>
        <v>-34</v>
      </c>
      <c r="H236" s="178" t="s">
        <v>999</v>
      </c>
      <c r="I236" s="179"/>
      <c r="J236" s="179"/>
    </row>
    <row r="237" spans="2:10">
      <c r="B237" s="223"/>
      <c r="C237" s="224"/>
      <c r="D237" s="178"/>
      <c r="E237" s="178">
        <v>15</v>
      </c>
      <c r="F237" s="178"/>
      <c r="G237" s="178">
        <v>-34</v>
      </c>
      <c r="H237" s="178" t="s">
        <v>999</v>
      </c>
      <c r="I237" s="178">
        <f>G236+G237</f>
        <v>-68</v>
      </c>
      <c r="J237" s="178">
        <f>I237*75</f>
        <v>-5100</v>
      </c>
    </row>
    <row r="238" spans="2:10">
      <c r="B238" s="223"/>
      <c r="C238" s="178" t="s">
        <v>985</v>
      </c>
      <c r="D238" s="178">
        <v>91</v>
      </c>
      <c r="E238" s="178"/>
      <c r="F238" s="178">
        <v>112</v>
      </c>
      <c r="G238" s="178">
        <f>F238-D238</f>
        <v>21</v>
      </c>
      <c r="H238" s="179"/>
      <c r="I238" s="179"/>
      <c r="J238" s="179"/>
    </row>
    <row r="239" spans="2:10">
      <c r="B239" s="223"/>
      <c r="C239" s="178" t="s">
        <v>1001</v>
      </c>
      <c r="D239" s="178"/>
      <c r="E239" s="178"/>
      <c r="F239" s="178"/>
      <c r="G239" s="178"/>
      <c r="H239" s="179"/>
      <c r="I239" s="178">
        <f>10*21</f>
        <v>210</v>
      </c>
      <c r="J239" s="178">
        <f>I239*75</f>
        <v>15750</v>
      </c>
    </row>
    <row r="240" spans="2:10">
      <c r="B240" s="223"/>
      <c r="C240" s="179"/>
      <c r="D240" s="178"/>
      <c r="E240" s="178"/>
      <c r="F240" s="178"/>
      <c r="G240" s="178"/>
      <c r="H240" s="179"/>
      <c r="I240" s="179"/>
      <c r="J240" s="179"/>
    </row>
    <row r="241" spans="2:10">
      <c r="B241" s="223"/>
      <c r="C241" s="178" t="s">
        <v>1000</v>
      </c>
      <c r="D241" s="178">
        <v>51</v>
      </c>
      <c r="E241" s="178"/>
      <c r="F241" s="178">
        <v>67</v>
      </c>
      <c r="G241" s="178">
        <f>F241-D241</f>
        <v>16</v>
      </c>
      <c r="H241" s="179"/>
      <c r="I241" s="179"/>
      <c r="J241" s="179"/>
    </row>
    <row r="242" spans="2:10">
      <c r="B242" s="223"/>
      <c r="C242" s="178" t="s">
        <v>1002</v>
      </c>
      <c r="D242" s="178"/>
      <c r="E242" s="178"/>
      <c r="F242" s="178"/>
      <c r="G242" s="178"/>
      <c r="H242" s="179"/>
      <c r="I242" s="178">
        <f>16*10</f>
        <v>160</v>
      </c>
      <c r="J242" s="178">
        <f>I242*75</f>
        <v>12000</v>
      </c>
    </row>
    <row r="243" spans="2:10">
      <c r="B243" s="223"/>
      <c r="C243" s="179"/>
      <c r="D243" s="178"/>
      <c r="E243" s="178"/>
      <c r="F243" s="178"/>
      <c r="G243" s="178"/>
      <c r="H243" s="179"/>
      <c r="I243" s="179"/>
      <c r="J243" s="179"/>
    </row>
    <row r="244" spans="2:10">
      <c r="B244" s="223"/>
      <c r="C244" s="178" t="s">
        <v>983</v>
      </c>
      <c r="D244" s="178">
        <v>17</v>
      </c>
      <c r="E244" s="178"/>
      <c r="F244" s="178">
        <v>52</v>
      </c>
      <c r="G244" s="178">
        <f>F244-D244</f>
        <v>35</v>
      </c>
      <c r="H244" s="179"/>
      <c r="I244" s="179"/>
      <c r="J244" s="179"/>
    </row>
    <row r="245" spans="2:10">
      <c r="B245" s="223"/>
      <c r="C245" s="178" t="s">
        <v>1003</v>
      </c>
      <c r="D245" s="178"/>
      <c r="E245" s="178"/>
      <c r="F245" s="178"/>
      <c r="G245" s="178"/>
      <c r="H245" s="179"/>
      <c r="I245" s="178">
        <v>350</v>
      </c>
      <c r="J245" s="178">
        <f>I245*75</f>
        <v>26250</v>
      </c>
    </row>
    <row r="246" spans="2:10">
      <c r="B246" s="223"/>
      <c r="C246" s="179"/>
      <c r="D246" s="178"/>
      <c r="E246" s="178"/>
      <c r="F246" s="178"/>
      <c r="G246" s="178"/>
      <c r="H246" s="179"/>
      <c r="I246" s="179"/>
      <c r="J246" s="179"/>
    </row>
    <row r="247" spans="2:10">
      <c r="B247" s="223"/>
      <c r="C247" s="178" t="s">
        <v>1004</v>
      </c>
      <c r="D247" s="178">
        <v>86</v>
      </c>
      <c r="E247" s="178"/>
      <c r="F247" s="178">
        <v>123</v>
      </c>
      <c r="G247" s="178">
        <f>F247-D247</f>
        <v>37</v>
      </c>
      <c r="H247" s="179"/>
      <c r="I247" s="179"/>
      <c r="J247" s="179"/>
    </row>
    <row r="248" spans="2:10">
      <c r="B248" s="223"/>
      <c r="C248" s="178" t="s">
        <v>1003</v>
      </c>
      <c r="D248" s="178"/>
      <c r="E248" s="178"/>
      <c r="F248" s="178"/>
      <c r="G248" s="178"/>
      <c r="H248" s="179"/>
      <c r="I248" s="178">
        <v>370</v>
      </c>
      <c r="J248" s="178">
        <f>I248*75</f>
        <v>27750</v>
      </c>
    </row>
    <row r="249" spans="2:10">
      <c r="B249" s="223"/>
      <c r="C249" s="179"/>
      <c r="D249" s="178"/>
      <c r="E249" s="178"/>
      <c r="F249" s="178"/>
      <c r="G249" s="178"/>
      <c r="H249" s="179"/>
      <c r="I249" s="179"/>
      <c r="J249" s="179"/>
    </row>
    <row r="250" spans="2:10">
      <c r="B250" s="223"/>
      <c r="C250" s="178" t="s">
        <v>1005</v>
      </c>
      <c r="D250" s="178">
        <v>39</v>
      </c>
      <c r="E250" s="178"/>
      <c r="F250" s="178">
        <v>79</v>
      </c>
      <c r="G250" s="178">
        <f>F250-D250</f>
        <v>40</v>
      </c>
      <c r="H250" s="179"/>
      <c r="I250" s="179"/>
      <c r="J250" s="179"/>
    </row>
    <row r="251" spans="2:10">
      <c r="B251" s="224"/>
      <c r="C251" s="178" t="s">
        <v>1003</v>
      </c>
      <c r="D251" s="179"/>
      <c r="E251" s="179"/>
      <c r="F251" s="179"/>
      <c r="G251" s="179"/>
      <c r="H251" s="179"/>
      <c r="I251" s="178">
        <v>400</v>
      </c>
      <c r="J251" s="178">
        <f>I251*75</f>
        <v>30000</v>
      </c>
    </row>
    <row r="252" spans="2:10">
      <c r="B252" s="179"/>
      <c r="C252" s="179"/>
      <c r="D252" s="179"/>
      <c r="E252" s="179"/>
      <c r="F252" s="179"/>
      <c r="G252" s="233" t="s">
        <v>638</v>
      </c>
      <c r="H252" s="234"/>
      <c r="I252" s="178">
        <f>SUM(I237:I251)</f>
        <v>1422</v>
      </c>
      <c r="J252" s="178">
        <f>SUM(J237:J251)</f>
        <v>106650</v>
      </c>
    </row>
    <row r="253" spans="2:10">
      <c r="B253" s="179"/>
      <c r="C253" s="179"/>
      <c r="D253" s="179"/>
      <c r="E253" s="179"/>
      <c r="F253" s="179"/>
      <c r="G253" s="178" t="s">
        <v>1212</v>
      </c>
      <c r="H253" s="179"/>
      <c r="I253" s="179"/>
      <c r="J253" s="178">
        <f>J235+J187+J156+J135+J114</f>
        <v>141450</v>
      </c>
    </row>
    <row r="258" spans="2:10">
      <c r="B258" s="177" t="s">
        <v>61</v>
      </c>
      <c r="C258" s="178">
        <v>2019</v>
      </c>
      <c r="D258" s="178" t="s">
        <v>969</v>
      </c>
      <c r="E258" s="178" t="s">
        <v>994</v>
      </c>
      <c r="F258" s="179"/>
      <c r="G258" s="179"/>
      <c r="H258" s="179"/>
      <c r="I258" s="226" t="s">
        <v>527</v>
      </c>
      <c r="J258" s="227"/>
    </row>
    <row r="259" spans="2:10">
      <c r="B259" s="181"/>
      <c r="C259" s="181"/>
      <c r="D259" s="181"/>
      <c r="E259" s="182"/>
      <c r="F259" s="182"/>
      <c r="G259" s="182" t="s">
        <v>4</v>
      </c>
      <c r="H259" s="183" t="s">
        <v>9</v>
      </c>
      <c r="I259" s="228"/>
      <c r="J259" s="229"/>
    </row>
    <row r="260" spans="2:10">
      <c r="B260" s="184" t="s">
        <v>0</v>
      </c>
      <c r="C260" s="184" t="s">
        <v>1</v>
      </c>
      <c r="D260" s="184" t="s">
        <v>10</v>
      </c>
      <c r="E260" s="184" t="s">
        <v>7</v>
      </c>
      <c r="F260" s="184" t="s">
        <v>11</v>
      </c>
      <c r="G260" s="184" t="s">
        <v>12</v>
      </c>
      <c r="H260" s="185"/>
      <c r="I260" s="186" t="s">
        <v>525</v>
      </c>
      <c r="J260" s="187" t="s">
        <v>526</v>
      </c>
    </row>
    <row r="261" spans="2:10">
      <c r="B261" s="222" t="s">
        <v>1041</v>
      </c>
      <c r="C261" s="178" t="s">
        <v>1042</v>
      </c>
      <c r="D261" s="178">
        <v>122</v>
      </c>
      <c r="E261" s="178"/>
      <c r="F261" s="178"/>
      <c r="G261" s="178"/>
      <c r="H261" s="178"/>
      <c r="I261" s="178"/>
      <c r="J261" s="178"/>
    </row>
    <row r="262" spans="2:10">
      <c r="B262" s="223"/>
      <c r="C262" s="178" t="s">
        <v>1003</v>
      </c>
      <c r="D262" s="178"/>
      <c r="E262" s="178">
        <v>117</v>
      </c>
      <c r="F262" s="178"/>
      <c r="G262" s="178">
        <f>E262-D261</f>
        <v>-5</v>
      </c>
      <c r="H262" s="178"/>
      <c r="I262" s="178">
        <f>G262*10</f>
        <v>-50</v>
      </c>
      <c r="J262" s="178">
        <f>I262*75</f>
        <v>-3750</v>
      </c>
    </row>
    <row r="263" spans="2:10">
      <c r="B263" s="223"/>
      <c r="C263" s="178"/>
      <c r="D263" s="178"/>
      <c r="E263" s="178"/>
      <c r="F263" s="178"/>
      <c r="G263" s="178"/>
      <c r="H263" s="178"/>
      <c r="I263" s="178"/>
      <c r="J263" s="178"/>
    </row>
    <row r="264" spans="2:10">
      <c r="B264" s="223"/>
      <c r="C264" s="178" t="s">
        <v>1043</v>
      </c>
      <c r="D264" s="178"/>
      <c r="E264" s="178"/>
      <c r="F264" s="178"/>
      <c r="G264" s="178"/>
      <c r="H264" s="178"/>
      <c r="I264" s="178"/>
      <c r="J264" s="178"/>
    </row>
    <row r="265" spans="2:10">
      <c r="B265" s="223"/>
      <c r="C265" s="178" t="s">
        <v>1003</v>
      </c>
      <c r="D265" s="178">
        <v>77</v>
      </c>
      <c r="E265" s="178"/>
      <c r="F265" s="178"/>
      <c r="G265" s="178"/>
      <c r="H265" s="178"/>
      <c r="I265" s="178"/>
      <c r="J265" s="178"/>
    </row>
    <row r="266" spans="2:10">
      <c r="B266" s="223"/>
      <c r="C266" s="178"/>
      <c r="D266" s="178"/>
      <c r="E266" s="178"/>
      <c r="F266" s="178">
        <v>94</v>
      </c>
      <c r="G266" s="178">
        <f>F266-D265</f>
        <v>17</v>
      </c>
      <c r="H266" s="178" t="s">
        <v>1044</v>
      </c>
      <c r="I266" s="178">
        <f>G266*2</f>
        <v>34</v>
      </c>
      <c r="J266" s="178">
        <f>I266*75</f>
        <v>2550</v>
      </c>
    </row>
    <row r="267" spans="2:10">
      <c r="B267" s="223"/>
      <c r="C267" s="178"/>
      <c r="D267" s="178"/>
      <c r="E267" s="178"/>
      <c r="F267" s="178">
        <v>103</v>
      </c>
      <c r="G267" s="178">
        <f>F267-D265</f>
        <v>26</v>
      </c>
      <c r="H267" s="178" t="s">
        <v>1044</v>
      </c>
      <c r="I267" s="178">
        <f>G267*2</f>
        <v>52</v>
      </c>
      <c r="J267" s="178">
        <f>I267*75</f>
        <v>3900</v>
      </c>
    </row>
    <row r="268" spans="2:10">
      <c r="B268" s="223"/>
      <c r="C268" s="178"/>
      <c r="D268" s="178"/>
      <c r="E268" s="178"/>
      <c r="F268" s="178">
        <v>109</v>
      </c>
      <c r="G268" s="178">
        <f>F268-D265</f>
        <v>32</v>
      </c>
      <c r="H268" s="178" t="s">
        <v>1045</v>
      </c>
      <c r="I268" s="178">
        <f>G268*8</f>
        <v>256</v>
      </c>
      <c r="J268" s="178">
        <f>I268*75</f>
        <v>19200</v>
      </c>
    </row>
    <row r="269" spans="2:10">
      <c r="B269" s="223"/>
      <c r="C269" s="178" t="s">
        <v>1046</v>
      </c>
      <c r="D269" s="178">
        <v>120</v>
      </c>
      <c r="E269" s="178"/>
      <c r="F269" s="178"/>
      <c r="G269" s="178"/>
      <c r="H269" s="178"/>
      <c r="I269" s="178"/>
      <c r="J269" s="178"/>
    </row>
    <row r="270" spans="2:10">
      <c r="B270" s="223"/>
      <c r="C270" s="178" t="s">
        <v>1003</v>
      </c>
      <c r="D270" s="178"/>
      <c r="E270" s="178">
        <v>113</v>
      </c>
      <c r="F270" s="178"/>
      <c r="G270" s="178">
        <f>E270-D269</f>
        <v>-7</v>
      </c>
      <c r="H270" s="178"/>
      <c r="I270" s="178">
        <f>G270*10</f>
        <v>-70</v>
      </c>
      <c r="J270" s="178">
        <f>I270*75</f>
        <v>-5250</v>
      </c>
    </row>
    <row r="271" spans="2:10">
      <c r="B271" s="223"/>
      <c r="C271" s="178"/>
      <c r="D271" s="178"/>
      <c r="E271" s="178"/>
      <c r="F271" s="178"/>
      <c r="G271" s="178"/>
      <c r="H271" s="178"/>
      <c r="I271" s="178"/>
      <c r="J271" s="178"/>
    </row>
    <row r="272" spans="2:10">
      <c r="B272" s="223"/>
      <c r="C272" s="178" t="s">
        <v>1043</v>
      </c>
      <c r="D272" s="178">
        <v>108</v>
      </c>
      <c r="E272" s="178"/>
      <c r="F272" s="178">
        <v>128</v>
      </c>
      <c r="G272" s="178">
        <f>F272-D272</f>
        <v>20</v>
      </c>
      <c r="H272" s="178" t="s">
        <v>1047</v>
      </c>
      <c r="I272" s="178">
        <f>G272*5</f>
        <v>100</v>
      </c>
      <c r="J272" s="178">
        <f>I272*75</f>
        <v>7500</v>
      </c>
    </row>
    <row r="273" spans="2:10">
      <c r="B273" s="223"/>
      <c r="C273" s="178" t="s">
        <v>1003</v>
      </c>
      <c r="D273" s="178"/>
      <c r="E273" s="178"/>
      <c r="F273" s="178">
        <v>140</v>
      </c>
      <c r="G273" s="178">
        <f>F273-D272</f>
        <v>32</v>
      </c>
      <c r="H273" s="178" t="s">
        <v>1047</v>
      </c>
      <c r="I273" s="178">
        <f>G273*5</f>
        <v>160</v>
      </c>
      <c r="J273" s="178">
        <f>I273*75</f>
        <v>12000</v>
      </c>
    </row>
    <row r="274" spans="2:10">
      <c r="B274" s="223"/>
      <c r="C274" s="178"/>
      <c r="D274" s="178"/>
      <c r="E274" s="178"/>
      <c r="F274" s="178"/>
      <c r="G274" s="178"/>
      <c r="H274" s="178"/>
      <c r="I274" s="178"/>
      <c r="J274" s="178"/>
    </row>
    <row r="275" spans="2:10">
      <c r="B275" s="223"/>
      <c r="C275" s="178" t="s">
        <v>1043</v>
      </c>
      <c r="D275" s="178">
        <v>134</v>
      </c>
      <c r="E275" s="178"/>
      <c r="F275" s="178">
        <v>153</v>
      </c>
      <c r="G275" s="178">
        <f>F275-D275</f>
        <v>19</v>
      </c>
      <c r="H275" s="178" t="s">
        <v>1047</v>
      </c>
      <c r="I275" s="178">
        <f>G275*5</f>
        <v>95</v>
      </c>
      <c r="J275" s="178">
        <f>I275*75</f>
        <v>7125</v>
      </c>
    </row>
    <row r="276" spans="2:10">
      <c r="B276" s="223"/>
      <c r="C276" s="178" t="s">
        <v>1003</v>
      </c>
      <c r="D276" s="178"/>
      <c r="E276" s="178"/>
      <c r="F276" s="178">
        <v>160</v>
      </c>
      <c r="G276" s="178">
        <f>F276-D275</f>
        <v>26</v>
      </c>
      <c r="H276" s="178" t="s">
        <v>1047</v>
      </c>
      <c r="I276" s="178">
        <f>G276*5</f>
        <v>130</v>
      </c>
      <c r="J276" s="178">
        <f>I276*75</f>
        <v>9750</v>
      </c>
    </row>
    <row r="277" spans="2:10">
      <c r="B277" s="223"/>
      <c r="C277" s="178"/>
      <c r="D277" s="178"/>
      <c r="E277" s="178"/>
      <c r="F277" s="178"/>
      <c r="G277" s="178"/>
      <c r="H277" s="178"/>
      <c r="I277" s="178"/>
      <c r="J277" s="178"/>
    </row>
    <row r="278" spans="2:10">
      <c r="B278" s="224"/>
      <c r="C278" s="178" t="s">
        <v>1048</v>
      </c>
      <c r="D278" s="178">
        <v>109</v>
      </c>
      <c r="E278" s="178"/>
      <c r="F278" s="178"/>
      <c r="G278" s="178"/>
      <c r="H278" s="178" t="s">
        <v>1049</v>
      </c>
      <c r="I278" s="178"/>
      <c r="J278" s="178"/>
    </row>
    <row r="279" spans="2:10">
      <c r="B279" s="179"/>
      <c r="C279" s="179"/>
      <c r="D279" s="179"/>
      <c r="E279" s="179"/>
      <c r="F279" s="179"/>
      <c r="G279" s="233" t="s">
        <v>638</v>
      </c>
      <c r="H279" s="234"/>
      <c r="I279" s="178">
        <f>SUM(I262:I278)</f>
        <v>707</v>
      </c>
      <c r="J279" s="178">
        <f>SUM(J262:J278)</f>
        <v>53025</v>
      </c>
    </row>
    <row r="280" spans="2:10">
      <c r="B280" s="222" t="s">
        <v>1058</v>
      </c>
      <c r="C280" s="178" t="s">
        <v>1048</v>
      </c>
      <c r="D280" s="179">
        <v>82</v>
      </c>
      <c r="E280" s="179">
        <v>70</v>
      </c>
      <c r="F280" s="179"/>
      <c r="G280" s="179">
        <f>E280-D280</f>
        <v>-12</v>
      </c>
      <c r="H280" s="179"/>
      <c r="I280" s="179"/>
      <c r="J280" s="179"/>
    </row>
    <row r="281" spans="2:10">
      <c r="B281" s="223"/>
      <c r="C281" s="178"/>
      <c r="D281" s="178"/>
      <c r="E281" s="178">
        <v>70</v>
      </c>
      <c r="F281" s="178"/>
      <c r="G281" s="178">
        <f>E281-109</f>
        <v>-39</v>
      </c>
      <c r="H281" s="178" t="s">
        <v>1065</v>
      </c>
      <c r="I281" s="178">
        <f>G280+G281</f>
        <v>-51</v>
      </c>
      <c r="J281" s="178">
        <f>I281*75</f>
        <v>-3825</v>
      </c>
    </row>
    <row r="282" spans="2:10">
      <c r="B282" s="223"/>
      <c r="C282" s="178"/>
      <c r="D282" s="178"/>
      <c r="E282" s="178"/>
      <c r="F282" s="178"/>
      <c r="G282" s="178"/>
      <c r="H282" s="178"/>
      <c r="I282" s="178"/>
      <c r="J282" s="178"/>
    </row>
    <row r="283" spans="2:10">
      <c r="B283" s="223"/>
      <c r="C283" s="178" t="s">
        <v>1066</v>
      </c>
      <c r="D283" s="178">
        <v>130</v>
      </c>
      <c r="E283" s="178"/>
      <c r="F283" s="178">
        <v>135</v>
      </c>
      <c r="G283" s="178">
        <v>5</v>
      </c>
      <c r="H283" s="178" t="s">
        <v>1068</v>
      </c>
      <c r="I283" s="178">
        <f>G283*5</f>
        <v>25</v>
      </c>
      <c r="J283" s="178">
        <f>I283*75</f>
        <v>1875</v>
      </c>
    </row>
    <row r="284" spans="2:10">
      <c r="B284" s="223"/>
      <c r="C284" s="178" t="s">
        <v>1003</v>
      </c>
      <c r="D284" s="178"/>
      <c r="E284" s="178">
        <v>127</v>
      </c>
      <c r="F284" s="178"/>
      <c r="G284" s="178">
        <f>E284-D283</f>
        <v>-3</v>
      </c>
      <c r="H284" s="178" t="s">
        <v>1069</v>
      </c>
      <c r="I284" s="178">
        <f>G284*5</f>
        <v>-15</v>
      </c>
      <c r="J284" s="178">
        <f t="shared" ref="J284:J303" si="19">I284*75</f>
        <v>-1125</v>
      </c>
    </row>
    <row r="285" spans="2:10">
      <c r="B285" s="223"/>
      <c r="C285" s="178" t="s">
        <v>1003</v>
      </c>
      <c r="D285" s="178">
        <v>122</v>
      </c>
      <c r="E285" s="178"/>
      <c r="F285" s="178">
        <v>138</v>
      </c>
      <c r="G285" s="178">
        <f>F285-D285</f>
        <v>16</v>
      </c>
      <c r="H285" s="178"/>
      <c r="I285" s="178">
        <f>G285*10</f>
        <v>160</v>
      </c>
      <c r="J285" s="178">
        <f t="shared" si="19"/>
        <v>12000</v>
      </c>
    </row>
    <row r="286" spans="2:10">
      <c r="B286" s="223"/>
      <c r="C286" s="178"/>
      <c r="D286" s="178"/>
      <c r="E286" s="178"/>
      <c r="F286" s="178"/>
      <c r="G286" s="178"/>
      <c r="H286" s="178"/>
      <c r="I286" s="178"/>
      <c r="J286" s="178"/>
    </row>
    <row r="287" spans="2:10">
      <c r="B287" s="223"/>
      <c r="C287" s="178" t="s">
        <v>1048</v>
      </c>
      <c r="D287" s="178">
        <v>101</v>
      </c>
      <c r="E287" s="178">
        <v>94</v>
      </c>
      <c r="F287" s="178"/>
      <c r="G287" s="178">
        <f>E287-D287</f>
        <v>-7</v>
      </c>
      <c r="H287" s="178"/>
      <c r="I287" s="178">
        <f>G287*5</f>
        <v>-35</v>
      </c>
      <c r="J287" s="178">
        <f t="shared" si="19"/>
        <v>-2625</v>
      </c>
    </row>
    <row r="288" spans="2:10">
      <c r="B288" s="223"/>
      <c r="C288" s="178" t="s">
        <v>1067</v>
      </c>
      <c r="D288" s="178"/>
      <c r="E288" s="178"/>
      <c r="F288" s="178"/>
      <c r="G288" s="178"/>
      <c r="H288" s="178"/>
      <c r="I288" s="178"/>
      <c r="J288" s="178"/>
    </row>
    <row r="289" spans="2:10">
      <c r="B289" s="223"/>
      <c r="C289" s="178"/>
      <c r="D289" s="178"/>
      <c r="E289" s="178"/>
      <c r="F289" s="178"/>
      <c r="G289" s="178"/>
      <c r="H289" s="178"/>
      <c r="I289" s="178"/>
      <c r="J289" s="178"/>
    </row>
    <row r="290" spans="2:10">
      <c r="B290" s="223"/>
      <c r="C290" s="178" t="s">
        <v>1066</v>
      </c>
      <c r="D290" s="178">
        <v>138</v>
      </c>
      <c r="E290" s="178">
        <v>127</v>
      </c>
      <c r="F290" s="178"/>
      <c r="G290" s="178">
        <f>E290-D290</f>
        <v>-11</v>
      </c>
      <c r="H290" s="178"/>
      <c r="I290" s="178">
        <f>G290*10</f>
        <v>-110</v>
      </c>
      <c r="J290" s="178">
        <f t="shared" si="19"/>
        <v>-8250</v>
      </c>
    </row>
    <row r="291" spans="2:10">
      <c r="B291" s="223"/>
      <c r="C291" s="178" t="s">
        <v>1003</v>
      </c>
      <c r="D291" s="178"/>
      <c r="E291" s="178"/>
      <c r="F291" s="178"/>
      <c r="G291" s="178"/>
      <c r="H291" s="178"/>
      <c r="I291" s="178"/>
      <c r="J291" s="178"/>
    </row>
    <row r="292" spans="2:10">
      <c r="B292" s="223"/>
      <c r="C292" s="178"/>
      <c r="D292" s="178"/>
      <c r="E292" s="178"/>
      <c r="F292" s="178"/>
      <c r="G292" s="178"/>
      <c r="H292" s="178"/>
      <c r="I292" s="178"/>
      <c r="J292" s="178"/>
    </row>
    <row r="293" spans="2:10">
      <c r="B293" s="223"/>
      <c r="C293" s="178" t="s">
        <v>1066</v>
      </c>
      <c r="D293" s="178">
        <v>120</v>
      </c>
      <c r="E293" s="178"/>
      <c r="F293" s="178">
        <v>135</v>
      </c>
      <c r="G293" s="178">
        <f>F293-D293</f>
        <v>15</v>
      </c>
      <c r="H293" s="178"/>
      <c r="I293" s="178">
        <f>G293*10</f>
        <v>150</v>
      </c>
      <c r="J293" s="178">
        <f t="shared" si="19"/>
        <v>11250</v>
      </c>
    </row>
    <row r="294" spans="2:10">
      <c r="B294" s="223"/>
      <c r="C294" s="178" t="s">
        <v>1003</v>
      </c>
      <c r="D294" s="178"/>
      <c r="E294" s="178"/>
      <c r="F294" s="178"/>
      <c r="G294" s="178"/>
      <c r="H294" s="178"/>
      <c r="I294" s="178"/>
      <c r="J294" s="178"/>
    </row>
    <row r="295" spans="2:10">
      <c r="B295" s="223"/>
      <c r="C295" s="178" t="s">
        <v>1003</v>
      </c>
      <c r="D295" s="178">
        <v>120</v>
      </c>
      <c r="E295" s="178"/>
      <c r="F295" s="178">
        <v>127</v>
      </c>
      <c r="G295" s="178">
        <f>F295-D295</f>
        <v>7</v>
      </c>
      <c r="H295" s="178"/>
      <c r="I295" s="178">
        <v>70</v>
      </c>
      <c r="J295" s="178">
        <f t="shared" si="19"/>
        <v>5250</v>
      </c>
    </row>
    <row r="296" spans="2:10">
      <c r="B296" s="223"/>
      <c r="C296" s="178"/>
      <c r="D296" s="178"/>
      <c r="E296" s="178"/>
      <c r="F296" s="178"/>
      <c r="G296" s="178"/>
      <c r="H296" s="178"/>
      <c r="I296" s="178"/>
      <c r="J296" s="178"/>
    </row>
    <row r="297" spans="2:10">
      <c r="B297" s="223"/>
      <c r="C297" s="178" t="s">
        <v>1048</v>
      </c>
      <c r="D297" s="178">
        <v>89</v>
      </c>
      <c r="E297" s="178">
        <v>80</v>
      </c>
      <c r="F297" s="178"/>
      <c r="G297" s="178">
        <f>E297-D297</f>
        <v>-9</v>
      </c>
      <c r="H297" s="178"/>
      <c r="I297" s="178">
        <v>-90</v>
      </c>
      <c r="J297" s="178">
        <f t="shared" si="19"/>
        <v>-6750</v>
      </c>
    </row>
    <row r="298" spans="2:10">
      <c r="B298" s="223"/>
      <c r="C298" s="178" t="s">
        <v>1003</v>
      </c>
      <c r="D298" s="178"/>
      <c r="E298" s="178"/>
      <c r="F298" s="178"/>
      <c r="G298" s="178"/>
      <c r="H298" s="178"/>
      <c r="I298" s="178"/>
      <c r="J298" s="178"/>
    </row>
    <row r="299" spans="2:10">
      <c r="B299" s="223"/>
      <c r="C299" s="178"/>
      <c r="D299" s="178"/>
      <c r="E299" s="178"/>
      <c r="F299" s="178"/>
      <c r="G299" s="178"/>
      <c r="H299" s="178"/>
      <c r="I299" s="178"/>
      <c r="J299" s="178"/>
    </row>
    <row r="300" spans="2:10">
      <c r="B300" s="223"/>
      <c r="C300" s="178" t="s">
        <v>1070</v>
      </c>
      <c r="D300" s="178">
        <v>53</v>
      </c>
      <c r="E300" s="178">
        <v>46</v>
      </c>
      <c r="F300" s="178"/>
      <c r="G300" s="178">
        <f>E300-D300</f>
        <v>-7</v>
      </c>
      <c r="H300" s="178"/>
      <c r="I300" s="178">
        <v>-70</v>
      </c>
      <c r="J300" s="178">
        <f t="shared" si="19"/>
        <v>-5250</v>
      </c>
    </row>
    <row r="301" spans="2:10">
      <c r="B301" s="223"/>
      <c r="C301" s="178" t="s">
        <v>1003</v>
      </c>
      <c r="D301" s="178"/>
      <c r="E301" s="178"/>
      <c r="F301" s="178"/>
      <c r="G301" s="178"/>
      <c r="H301" s="178"/>
      <c r="I301" s="178"/>
      <c r="J301" s="178"/>
    </row>
    <row r="302" spans="2:10">
      <c r="B302" s="223"/>
      <c r="C302" s="178"/>
      <c r="D302" s="178"/>
      <c r="E302" s="178"/>
      <c r="F302" s="178"/>
      <c r="G302" s="178"/>
      <c r="H302" s="178"/>
      <c r="I302" s="178"/>
      <c r="J302" s="178"/>
    </row>
    <row r="303" spans="2:10">
      <c r="B303" s="223"/>
      <c r="C303" s="178" t="s">
        <v>1066</v>
      </c>
      <c r="D303" s="178">
        <v>139</v>
      </c>
      <c r="E303" s="178"/>
      <c r="F303" s="178">
        <v>149</v>
      </c>
      <c r="G303" s="178">
        <f>F303-D303</f>
        <v>10</v>
      </c>
      <c r="H303" s="178"/>
      <c r="I303" s="178">
        <v>100</v>
      </c>
      <c r="J303" s="178">
        <f t="shared" si="19"/>
        <v>7500</v>
      </c>
    </row>
    <row r="304" spans="2:10">
      <c r="B304" s="224"/>
      <c r="C304" s="178" t="s">
        <v>1003</v>
      </c>
      <c r="D304" s="178"/>
      <c r="E304" s="178"/>
      <c r="F304" s="178"/>
      <c r="G304" s="178"/>
      <c r="H304" s="178"/>
      <c r="I304" s="178"/>
      <c r="J304" s="178"/>
    </row>
    <row r="305" spans="2:10">
      <c r="B305" s="178"/>
      <c r="C305" s="178"/>
      <c r="D305" s="178"/>
      <c r="E305" s="178"/>
      <c r="F305" s="178"/>
      <c r="G305" s="233" t="s">
        <v>638</v>
      </c>
      <c r="H305" s="234"/>
      <c r="I305" s="178">
        <f>SUM(I281:I304)</f>
        <v>134</v>
      </c>
      <c r="J305" s="178">
        <f>SUM(J281:J304)</f>
        <v>10050</v>
      </c>
    </row>
    <row r="306" spans="2:10">
      <c r="B306" s="222" t="s">
        <v>1071</v>
      </c>
      <c r="C306" s="178" t="s">
        <v>1072</v>
      </c>
      <c r="D306" s="178">
        <v>108</v>
      </c>
      <c r="E306" s="178">
        <v>99</v>
      </c>
      <c r="F306" s="178"/>
      <c r="G306" s="178">
        <f>E306-D306</f>
        <v>-9</v>
      </c>
      <c r="H306" s="178"/>
      <c r="I306" s="178">
        <f>G306*5</f>
        <v>-45</v>
      </c>
      <c r="J306" s="178">
        <f>I306*75</f>
        <v>-3375</v>
      </c>
    </row>
    <row r="307" spans="2:10">
      <c r="B307" s="223"/>
      <c r="C307" s="178" t="s">
        <v>1067</v>
      </c>
      <c r="D307" s="178"/>
      <c r="E307" s="178"/>
      <c r="F307" s="178"/>
      <c r="G307" s="178"/>
      <c r="H307" s="178"/>
      <c r="I307" s="178"/>
      <c r="J307" s="178"/>
    </row>
    <row r="308" spans="2:10">
      <c r="B308" s="223"/>
      <c r="C308" s="178"/>
      <c r="D308" s="178"/>
      <c r="E308" s="178"/>
      <c r="F308" s="178"/>
      <c r="G308" s="178"/>
      <c r="H308" s="178"/>
      <c r="I308" s="178"/>
      <c r="J308" s="178"/>
    </row>
    <row r="309" spans="2:10">
      <c r="B309" s="223"/>
      <c r="C309" s="178" t="s">
        <v>1066</v>
      </c>
      <c r="D309" s="178">
        <v>162</v>
      </c>
      <c r="E309" s="178"/>
      <c r="F309" s="178">
        <v>172</v>
      </c>
      <c r="G309" s="178">
        <v>10</v>
      </c>
      <c r="H309" s="178"/>
      <c r="I309" s="178">
        <f>G309*7</f>
        <v>70</v>
      </c>
      <c r="J309" s="178">
        <f>I309*75</f>
        <v>5250</v>
      </c>
    </row>
    <row r="310" spans="2:10">
      <c r="B310" s="223"/>
      <c r="C310" s="178" t="s">
        <v>1073</v>
      </c>
      <c r="D310" s="178"/>
      <c r="E310" s="178"/>
      <c r="F310" s="178"/>
      <c r="G310" s="178"/>
      <c r="H310" s="178"/>
      <c r="I310" s="178"/>
      <c r="J310" s="178"/>
    </row>
    <row r="311" spans="2:10">
      <c r="B311" s="223"/>
      <c r="C311" s="178" t="s">
        <v>1073</v>
      </c>
      <c r="D311" s="178">
        <v>160</v>
      </c>
      <c r="E311" s="178"/>
      <c r="F311" s="178">
        <v>182</v>
      </c>
      <c r="G311" s="178">
        <f>F311-D311</f>
        <v>22</v>
      </c>
      <c r="H311" s="178" t="s">
        <v>1047</v>
      </c>
      <c r="I311" s="178">
        <f>G311*5</f>
        <v>110</v>
      </c>
      <c r="J311" s="178">
        <f>I311*75</f>
        <v>8250</v>
      </c>
    </row>
    <row r="312" spans="2:10">
      <c r="B312" s="224"/>
      <c r="C312" s="178"/>
      <c r="D312" s="178"/>
      <c r="E312" s="178">
        <v>152</v>
      </c>
      <c r="F312" s="178"/>
      <c r="G312" s="178">
        <f>E312-D311</f>
        <v>-8</v>
      </c>
      <c r="H312" s="178" t="s">
        <v>1074</v>
      </c>
      <c r="I312" s="178">
        <f>G312*2</f>
        <v>-16</v>
      </c>
      <c r="J312" s="178">
        <f>I312*75</f>
        <v>-1200</v>
      </c>
    </row>
    <row r="313" spans="2:10">
      <c r="B313" s="179"/>
      <c r="C313" s="179"/>
      <c r="D313" s="179"/>
      <c r="E313" s="179"/>
      <c r="F313" s="179"/>
      <c r="G313" s="233" t="s">
        <v>638</v>
      </c>
      <c r="H313" s="234"/>
      <c r="I313" s="178">
        <f>SUM(I306:I312)</f>
        <v>119</v>
      </c>
      <c r="J313" s="178">
        <f>SUM(J306:J312)</f>
        <v>8925</v>
      </c>
    </row>
    <row r="314" spans="2:10">
      <c r="B314" s="178" t="s">
        <v>1080</v>
      </c>
      <c r="C314" s="178" t="s">
        <v>1072</v>
      </c>
      <c r="D314" s="178">
        <v>104</v>
      </c>
      <c r="E314" s="178"/>
      <c r="F314" s="178"/>
      <c r="G314" s="178"/>
      <c r="H314" s="178"/>
      <c r="I314" s="178"/>
      <c r="J314" s="178"/>
    </row>
    <row r="315" spans="2:10">
      <c r="B315" s="178"/>
      <c r="C315" s="178" t="s">
        <v>1003</v>
      </c>
      <c r="D315" s="178"/>
      <c r="E315" s="178"/>
      <c r="F315" s="178">
        <v>120</v>
      </c>
      <c r="G315" s="178">
        <f>F315-D314</f>
        <v>16</v>
      </c>
      <c r="H315" s="178"/>
      <c r="I315" s="178">
        <v>160</v>
      </c>
      <c r="J315" s="178">
        <f>I315*75</f>
        <v>12000</v>
      </c>
    </row>
    <row r="316" spans="2:10">
      <c r="B316" s="178"/>
      <c r="C316" s="178" t="s">
        <v>1003</v>
      </c>
      <c r="D316" s="178">
        <v>114</v>
      </c>
      <c r="E316" s="178">
        <v>108</v>
      </c>
      <c r="F316" s="178"/>
      <c r="G316" s="178">
        <f>E316-D316</f>
        <v>-6</v>
      </c>
      <c r="H316" s="178"/>
      <c r="I316" s="178">
        <v>-60</v>
      </c>
      <c r="J316" s="178">
        <f>I316*75</f>
        <v>-4500</v>
      </c>
    </row>
    <row r="317" spans="2:10">
      <c r="B317" s="178"/>
      <c r="C317" s="178" t="s">
        <v>1003</v>
      </c>
      <c r="D317" s="178">
        <v>109</v>
      </c>
      <c r="E317" s="178"/>
      <c r="F317" s="178">
        <v>125</v>
      </c>
      <c r="G317" s="178">
        <f>F317-D317</f>
        <v>16</v>
      </c>
      <c r="H317" s="178"/>
      <c r="I317" s="178">
        <v>160</v>
      </c>
      <c r="J317" s="178">
        <f>I317*75</f>
        <v>12000</v>
      </c>
    </row>
    <row r="318" spans="2:10">
      <c r="B318" s="178"/>
      <c r="C318" s="178"/>
      <c r="D318" s="178"/>
      <c r="E318" s="178"/>
      <c r="F318" s="178"/>
      <c r="G318" s="178"/>
      <c r="H318" s="178"/>
      <c r="I318" s="178"/>
      <c r="J318" s="178"/>
    </row>
    <row r="319" spans="2:10">
      <c r="B319" s="178"/>
      <c r="C319" s="178" t="s">
        <v>1084</v>
      </c>
      <c r="D319" s="178">
        <v>18.5</v>
      </c>
      <c r="E319" s="178"/>
      <c r="F319" s="178">
        <v>22</v>
      </c>
      <c r="G319" s="178">
        <f>F319-D319</f>
        <v>3.5</v>
      </c>
      <c r="H319" s="178"/>
      <c r="I319" s="178">
        <f>G319*20</f>
        <v>70</v>
      </c>
      <c r="J319" s="178">
        <f>I319*75</f>
        <v>5250</v>
      </c>
    </row>
    <row r="320" spans="2:10">
      <c r="B320" s="178"/>
      <c r="C320" s="178" t="s">
        <v>1055</v>
      </c>
      <c r="D320" s="178"/>
      <c r="E320" s="178"/>
      <c r="F320" s="178"/>
      <c r="G320" s="178"/>
      <c r="H320" s="178"/>
      <c r="I320" s="178"/>
      <c r="J320" s="178"/>
    </row>
    <row r="321" spans="2:10">
      <c r="B321" s="178"/>
      <c r="C321" s="178"/>
      <c r="D321" s="178"/>
      <c r="E321" s="178"/>
      <c r="F321" s="178"/>
      <c r="G321" s="233" t="s">
        <v>638</v>
      </c>
      <c r="H321" s="234"/>
      <c r="I321" s="178">
        <f>SUM(I315:I320)</f>
        <v>330</v>
      </c>
      <c r="J321" s="178">
        <f>SUM(J315:J320)</f>
        <v>24750</v>
      </c>
    </row>
    <row r="322" spans="2:10">
      <c r="B322" s="222" t="s">
        <v>1085</v>
      </c>
      <c r="C322" s="178" t="s">
        <v>1086</v>
      </c>
      <c r="D322" s="178">
        <v>95</v>
      </c>
      <c r="E322" s="178"/>
      <c r="F322" s="178"/>
      <c r="G322" s="178"/>
      <c r="H322" s="178"/>
      <c r="I322" s="178"/>
      <c r="J322" s="178"/>
    </row>
    <row r="323" spans="2:10">
      <c r="B323" s="223"/>
      <c r="C323" s="178" t="s">
        <v>1003</v>
      </c>
      <c r="D323" s="178"/>
      <c r="E323" s="178"/>
      <c r="F323" s="178">
        <v>118</v>
      </c>
      <c r="G323" s="178">
        <f>F323-D322</f>
        <v>23</v>
      </c>
      <c r="H323" s="178"/>
      <c r="I323" s="178">
        <f>G323*10</f>
        <v>230</v>
      </c>
      <c r="J323" s="178">
        <f>I323*75</f>
        <v>17250</v>
      </c>
    </row>
    <row r="324" spans="2:10">
      <c r="B324" s="223"/>
      <c r="C324" s="178"/>
      <c r="D324" s="178"/>
      <c r="E324" s="178"/>
      <c r="F324" s="178"/>
      <c r="G324" s="178"/>
      <c r="H324" s="178"/>
      <c r="I324" s="178"/>
      <c r="J324" s="178"/>
    </row>
    <row r="325" spans="2:10">
      <c r="B325" s="223"/>
      <c r="C325" s="178" t="s">
        <v>1084</v>
      </c>
      <c r="D325" s="178">
        <v>31</v>
      </c>
      <c r="E325" s="178"/>
      <c r="F325" s="178"/>
      <c r="G325" s="178"/>
      <c r="H325" s="178"/>
      <c r="I325" s="178"/>
      <c r="J325" s="178"/>
    </row>
    <row r="326" spans="2:10">
      <c r="B326" s="223"/>
      <c r="C326" s="178" t="s">
        <v>1055</v>
      </c>
      <c r="D326" s="178"/>
      <c r="E326" s="178"/>
      <c r="F326" s="178">
        <v>44</v>
      </c>
      <c r="G326" s="178">
        <f>F326-D325</f>
        <v>13</v>
      </c>
      <c r="H326" s="178"/>
      <c r="I326" s="178">
        <f>G326*20</f>
        <v>260</v>
      </c>
      <c r="J326" s="178">
        <f>I326*75</f>
        <v>19500</v>
      </c>
    </row>
    <row r="327" spans="2:10">
      <c r="B327" s="223"/>
      <c r="C327" s="178"/>
      <c r="D327" s="178"/>
      <c r="E327" s="178"/>
      <c r="F327" s="178"/>
      <c r="G327" s="178"/>
      <c r="H327" s="178"/>
      <c r="I327" s="178"/>
      <c r="J327" s="178"/>
    </row>
    <row r="328" spans="2:10">
      <c r="B328" s="223"/>
      <c r="C328" s="178" t="s">
        <v>1087</v>
      </c>
      <c r="D328" s="178">
        <v>99</v>
      </c>
      <c r="E328" s="178"/>
      <c r="F328" s="178"/>
      <c r="G328" s="178"/>
      <c r="H328" s="178"/>
      <c r="I328" s="178"/>
      <c r="J328" s="178"/>
    </row>
    <row r="329" spans="2:10">
      <c r="B329" s="223"/>
      <c r="C329" s="178" t="s">
        <v>1067</v>
      </c>
      <c r="D329" s="178"/>
      <c r="E329" s="178">
        <v>91</v>
      </c>
      <c r="F329" s="178"/>
      <c r="G329" s="178">
        <f>E329-D328</f>
        <v>-8</v>
      </c>
      <c r="H329" s="178"/>
      <c r="I329" s="178">
        <f>G329*5</f>
        <v>-40</v>
      </c>
      <c r="J329" s="178">
        <f>I329*75</f>
        <v>-3000</v>
      </c>
    </row>
    <row r="330" spans="2:10">
      <c r="B330" s="223"/>
      <c r="C330" s="178"/>
      <c r="D330" s="178"/>
      <c r="E330" s="178"/>
      <c r="F330" s="178"/>
      <c r="G330" s="178"/>
      <c r="H330" s="178"/>
      <c r="I330" s="178"/>
      <c r="J330" s="178"/>
    </row>
    <row r="331" spans="2:10">
      <c r="B331" s="223"/>
      <c r="C331" s="178" t="s">
        <v>1088</v>
      </c>
      <c r="D331" s="178">
        <v>80</v>
      </c>
      <c r="E331" s="178"/>
      <c r="F331" s="178"/>
      <c r="G331" s="178"/>
      <c r="H331" s="178"/>
      <c r="I331" s="178"/>
      <c r="J331" s="178"/>
    </row>
    <row r="332" spans="2:10">
      <c r="B332" s="223"/>
      <c r="C332" s="178" t="s">
        <v>1077</v>
      </c>
      <c r="D332" s="178"/>
      <c r="E332" s="178">
        <v>97</v>
      </c>
      <c r="F332" s="178"/>
      <c r="G332" s="178">
        <f>E332-D331</f>
        <v>17</v>
      </c>
      <c r="H332" s="178"/>
      <c r="I332" s="178">
        <f>G332*15</f>
        <v>255</v>
      </c>
      <c r="J332" s="178">
        <f>I332*75</f>
        <v>19125</v>
      </c>
    </row>
    <row r="333" spans="2:10">
      <c r="B333" s="223"/>
      <c r="C333" s="178"/>
      <c r="D333" s="178"/>
      <c r="E333" s="178"/>
      <c r="F333" s="178"/>
      <c r="G333" s="178"/>
      <c r="H333" s="178"/>
      <c r="I333" s="178"/>
      <c r="J333" s="178"/>
    </row>
    <row r="334" spans="2:10">
      <c r="B334" s="223"/>
      <c r="C334" s="178" t="s">
        <v>1088</v>
      </c>
      <c r="D334" s="178">
        <v>81</v>
      </c>
      <c r="E334" s="178"/>
      <c r="F334" s="178"/>
      <c r="G334" s="178"/>
      <c r="H334" s="178"/>
      <c r="I334" s="178"/>
      <c r="J334" s="178"/>
    </row>
    <row r="335" spans="2:10">
      <c r="B335" s="223"/>
      <c r="C335" s="178" t="s">
        <v>1089</v>
      </c>
      <c r="D335" s="178"/>
      <c r="E335" s="178"/>
      <c r="F335" s="178">
        <v>92</v>
      </c>
      <c r="G335" s="178">
        <f>F335-D334</f>
        <v>11</v>
      </c>
      <c r="H335" s="178"/>
      <c r="I335" s="178">
        <f>G335*10</f>
        <v>110</v>
      </c>
      <c r="J335" s="178">
        <f>I335*75</f>
        <v>8250</v>
      </c>
    </row>
    <row r="336" spans="2:10">
      <c r="B336" s="223"/>
      <c r="C336" s="178"/>
      <c r="D336" s="178"/>
      <c r="E336" s="178"/>
      <c r="F336" s="178"/>
      <c r="G336" s="178"/>
      <c r="H336" s="178"/>
      <c r="I336" s="178"/>
      <c r="J336" s="178"/>
    </row>
    <row r="337" spans="2:10">
      <c r="B337" s="223"/>
      <c r="C337" s="178" t="s">
        <v>1087</v>
      </c>
      <c r="D337" s="178">
        <v>65</v>
      </c>
      <c r="E337" s="178"/>
      <c r="F337" s="178"/>
      <c r="G337" s="178"/>
      <c r="H337" s="178" t="s">
        <v>13</v>
      </c>
      <c r="I337" s="178"/>
      <c r="J337" s="178"/>
    </row>
    <row r="338" spans="2:10">
      <c r="B338" s="224"/>
      <c r="C338" s="178" t="s">
        <v>1090</v>
      </c>
      <c r="D338" s="178"/>
      <c r="E338" s="178"/>
      <c r="F338" s="178"/>
      <c r="G338" s="178"/>
      <c r="H338" s="178"/>
      <c r="I338" s="178"/>
      <c r="J338" s="178"/>
    </row>
    <row r="339" spans="2:10">
      <c r="B339" s="178"/>
      <c r="C339" s="178"/>
      <c r="D339" s="178"/>
      <c r="E339" s="178"/>
      <c r="F339" s="178"/>
      <c r="G339" s="233" t="s">
        <v>638</v>
      </c>
      <c r="H339" s="234"/>
      <c r="I339" s="178">
        <f>SUM(I323:I338)</f>
        <v>815</v>
      </c>
      <c r="J339" s="178">
        <f>SUM(J323:J338)</f>
        <v>61125</v>
      </c>
    </row>
    <row r="340" spans="2:10">
      <c r="B340" s="222" t="s">
        <v>1097</v>
      </c>
      <c r="C340" s="178" t="s">
        <v>1088</v>
      </c>
      <c r="D340" s="178">
        <v>128</v>
      </c>
      <c r="E340" s="178"/>
      <c r="F340" s="178"/>
      <c r="G340" s="178"/>
      <c r="H340" s="178"/>
      <c r="I340" s="178"/>
      <c r="J340" s="178"/>
    </row>
    <row r="341" spans="2:10">
      <c r="B341" s="223"/>
      <c r="C341" s="178" t="s">
        <v>1003</v>
      </c>
      <c r="D341" s="178"/>
      <c r="E341" s="178"/>
      <c r="F341" s="178">
        <v>170</v>
      </c>
      <c r="G341" s="178">
        <f>F341-D340</f>
        <v>42</v>
      </c>
      <c r="H341" s="178"/>
      <c r="I341" s="178">
        <f>G341*10</f>
        <v>420</v>
      </c>
      <c r="J341" s="178">
        <f>I341*75</f>
        <v>31500</v>
      </c>
    </row>
    <row r="342" spans="2:10">
      <c r="B342" s="223"/>
      <c r="C342" s="178"/>
      <c r="D342" s="178"/>
      <c r="E342" s="178"/>
      <c r="F342" s="178"/>
      <c r="G342" s="178"/>
      <c r="H342" s="178"/>
      <c r="I342" s="178"/>
      <c r="J342" s="178"/>
    </row>
    <row r="343" spans="2:10">
      <c r="B343" s="223"/>
      <c r="C343" s="178" t="s">
        <v>1084</v>
      </c>
      <c r="D343" s="178">
        <v>95</v>
      </c>
      <c r="E343" s="178"/>
      <c r="F343" s="178"/>
      <c r="G343" s="178"/>
      <c r="H343" s="178"/>
      <c r="I343" s="178"/>
      <c r="J343" s="178"/>
    </row>
    <row r="344" spans="2:10">
      <c r="B344" s="223"/>
      <c r="C344" s="178" t="s">
        <v>1100</v>
      </c>
      <c r="D344" s="178"/>
      <c r="E344" s="178"/>
      <c r="F344" s="178">
        <v>120</v>
      </c>
      <c r="G344" s="178">
        <f>F344-D343</f>
        <v>25</v>
      </c>
      <c r="H344" s="178"/>
      <c r="I344" s="178">
        <f>G344*10</f>
        <v>250</v>
      </c>
      <c r="J344" s="178">
        <f>I344*75</f>
        <v>18750</v>
      </c>
    </row>
    <row r="345" spans="2:10">
      <c r="B345" s="223"/>
      <c r="C345" s="178"/>
      <c r="D345" s="178"/>
      <c r="E345" s="178"/>
      <c r="F345" s="178"/>
      <c r="G345" s="178"/>
      <c r="H345" s="178"/>
      <c r="I345" s="178"/>
      <c r="J345" s="178"/>
    </row>
    <row r="346" spans="2:10">
      <c r="B346" s="223"/>
      <c r="C346" s="178" t="s">
        <v>1104</v>
      </c>
      <c r="D346" s="178">
        <v>146</v>
      </c>
      <c r="E346" s="178"/>
      <c r="F346" s="178"/>
      <c r="G346" s="178"/>
      <c r="H346" s="178"/>
      <c r="I346" s="178"/>
      <c r="J346" s="178"/>
    </row>
    <row r="347" spans="2:10">
      <c r="B347" s="223"/>
      <c r="C347" s="178" t="s">
        <v>1100</v>
      </c>
      <c r="D347" s="178"/>
      <c r="E347" s="178">
        <v>139</v>
      </c>
      <c r="F347" s="178"/>
      <c r="G347" s="178">
        <f>E347-D346</f>
        <v>-7</v>
      </c>
      <c r="H347" s="178"/>
      <c r="I347" s="178">
        <f>G347*10</f>
        <v>-70</v>
      </c>
      <c r="J347" s="178">
        <f>I347*75</f>
        <v>-5250</v>
      </c>
    </row>
    <row r="348" spans="2:10">
      <c r="B348" s="223"/>
      <c r="C348" s="178"/>
      <c r="D348" s="178"/>
      <c r="E348" s="178"/>
      <c r="F348" s="178"/>
      <c r="G348" s="178"/>
      <c r="H348" s="178"/>
      <c r="I348" s="178"/>
      <c r="J348" s="178"/>
    </row>
    <row r="349" spans="2:10">
      <c r="B349" s="223"/>
      <c r="C349" s="178" t="s">
        <v>1084</v>
      </c>
      <c r="D349" s="178">
        <v>135</v>
      </c>
      <c r="E349" s="178"/>
      <c r="F349" s="178"/>
      <c r="G349" s="178"/>
      <c r="H349" s="178"/>
      <c r="I349" s="178"/>
      <c r="J349" s="178"/>
    </row>
    <row r="350" spans="2:10">
      <c r="B350" s="223"/>
      <c r="C350" s="178" t="s">
        <v>1100</v>
      </c>
      <c r="D350" s="178"/>
      <c r="E350" s="178"/>
      <c r="F350" s="178">
        <v>158</v>
      </c>
      <c r="G350" s="178">
        <f>F350-D349</f>
        <v>23</v>
      </c>
      <c r="H350" s="178"/>
      <c r="I350" s="178">
        <f>G350*10</f>
        <v>230</v>
      </c>
      <c r="J350" s="178">
        <f>I350*75</f>
        <v>17250</v>
      </c>
    </row>
    <row r="351" spans="2:10">
      <c r="B351" s="223"/>
      <c r="C351" s="178"/>
      <c r="D351" s="178"/>
      <c r="E351" s="178"/>
      <c r="F351" s="178"/>
      <c r="G351" s="178"/>
      <c r="H351" s="178"/>
      <c r="I351" s="178"/>
      <c r="J351" s="178"/>
    </row>
    <row r="352" spans="2:10">
      <c r="B352" s="223"/>
      <c r="C352" s="178" t="s">
        <v>1105</v>
      </c>
      <c r="D352" s="178">
        <v>113</v>
      </c>
      <c r="E352" s="178"/>
      <c r="F352" s="178"/>
      <c r="G352" s="178"/>
      <c r="H352" s="178"/>
      <c r="I352" s="178"/>
      <c r="J352" s="178"/>
    </row>
    <row r="353" spans="2:10">
      <c r="B353" s="223"/>
      <c r="C353" s="178" t="s">
        <v>1100</v>
      </c>
      <c r="D353" s="178"/>
      <c r="E353" s="178"/>
      <c r="F353" s="178">
        <v>122</v>
      </c>
      <c r="G353" s="178">
        <f>F353-D352</f>
        <v>9</v>
      </c>
      <c r="H353" s="178" t="s">
        <v>1047</v>
      </c>
      <c r="I353" s="178">
        <f>G353*5</f>
        <v>45</v>
      </c>
      <c r="J353" s="178">
        <f>I353*75</f>
        <v>3375</v>
      </c>
    </row>
    <row r="354" spans="2:10">
      <c r="B354" s="224"/>
      <c r="C354" s="178"/>
      <c r="D354" s="178"/>
      <c r="E354" s="178">
        <v>112</v>
      </c>
      <c r="F354" s="178"/>
      <c r="G354" s="178">
        <f>E354-D352</f>
        <v>-1</v>
      </c>
      <c r="H354" s="178" t="s">
        <v>1106</v>
      </c>
      <c r="I354" s="178">
        <f>G354*5</f>
        <v>-5</v>
      </c>
      <c r="J354" s="178">
        <f>I354*75</f>
        <v>-375</v>
      </c>
    </row>
    <row r="355" spans="2:10">
      <c r="B355" s="178"/>
      <c r="C355" s="178"/>
      <c r="D355" s="178"/>
      <c r="E355" s="178"/>
      <c r="F355" s="178"/>
      <c r="G355" s="233" t="s">
        <v>638</v>
      </c>
      <c r="H355" s="234"/>
      <c r="I355" s="178">
        <f>SUM(I341:I354)</f>
        <v>870</v>
      </c>
      <c r="J355" s="178">
        <f>SUM(J341:J354)</f>
        <v>65250</v>
      </c>
    </row>
    <row r="356" spans="2:10">
      <c r="B356" s="222" t="s">
        <v>1107</v>
      </c>
      <c r="C356" s="178" t="s">
        <v>1104</v>
      </c>
      <c r="D356" s="178"/>
      <c r="E356" s="178"/>
      <c r="F356" s="178"/>
      <c r="G356" s="178"/>
      <c r="H356" s="178"/>
      <c r="I356" s="178"/>
      <c r="J356" s="178"/>
    </row>
    <row r="357" spans="2:10">
      <c r="B357" s="223"/>
      <c r="C357" s="178" t="s">
        <v>1003</v>
      </c>
      <c r="D357" s="178">
        <v>123</v>
      </c>
      <c r="E357" s="178"/>
      <c r="F357" s="178">
        <v>130</v>
      </c>
      <c r="G357" s="178">
        <f>F357-D357</f>
        <v>7</v>
      </c>
      <c r="H357" s="178" t="s">
        <v>1047</v>
      </c>
      <c r="I357" s="178">
        <f>G357*5</f>
        <v>35</v>
      </c>
      <c r="J357" s="178">
        <f>I357*75</f>
        <v>2625</v>
      </c>
    </row>
    <row r="358" spans="2:10">
      <c r="B358" s="223"/>
      <c r="C358" s="178"/>
      <c r="D358" s="178"/>
      <c r="E358" s="178">
        <v>113</v>
      </c>
      <c r="F358" s="178"/>
      <c r="G358" s="178">
        <f>E358-D357</f>
        <v>-10</v>
      </c>
      <c r="H358" s="178" t="s">
        <v>1106</v>
      </c>
      <c r="I358" s="178">
        <f>G358*5</f>
        <v>-50</v>
      </c>
      <c r="J358" s="178">
        <f>I358*75</f>
        <v>-3750</v>
      </c>
    </row>
    <row r="359" spans="2:10">
      <c r="B359" s="223"/>
      <c r="C359" s="178"/>
      <c r="D359" s="178"/>
      <c r="E359" s="178"/>
      <c r="F359" s="178"/>
      <c r="G359" s="178"/>
      <c r="H359" s="178"/>
      <c r="I359" s="178"/>
      <c r="J359" s="178"/>
    </row>
    <row r="360" spans="2:10">
      <c r="B360" s="223"/>
      <c r="C360" s="178" t="s">
        <v>1105</v>
      </c>
      <c r="D360" s="178">
        <v>124</v>
      </c>
      <c r="E360" s="178"/>
      <c r="F360" s="178"/>
      <c r="G360" s="178"/>
      <c r="H360" s="178"/>
      <c r="I360" s="178"/>
      <c r="J360" s="178"/>
    </row>
    <row r="361" spans="2:10">
      <c r="B361" s="223"/>
      <c r="C361" s="178" t="s">
        <v>1003</v>
      </c>
      <c r="D361" s="178"/>
      <c r="E361" s="178">
        <v>113</v>
      </c>
      <c r="F361" s="178"/>
      <c r="G361" s="178">
        <f>E361-D360</f>
        <v>-11</v>
      </c>
      <c r="H361" s="178"/>
      <c r="I361" s="178">
        <v>-55</v>
      </c>
      <c r="J361" s="178">
        <f>I361*75</f>
        <v>-4125</v>
      </c>
    </row>
    <row r="362" spans="2:10">
      <c r="B362" s="223"/>
      <c r="C362" s="178"/>
      <c r="D362" s="178"/>
      <c r="E362" s="178"/>
      <c r="F362" s="178"/>
      <c r="G362" s="178"/>
      <c r="H362" s="178"/>
      <c r="I362" s="178"/>
      <c r="J362" s="178"/>
    </row>
    <row r="363" spans="2:10">
      <c r="B363" s="223"/>
      <c r="C363" s="178" t="s">
        <v>1084</v>
      </c>
      <c r="D363" s="178">
        <v>150</v>
      </c>
      <c r="E363" s="178"/>
      <c r="F363" s="178"/>
      <c r="G363" s="178"/>
      <c r="H363" s="178"/>
      <c r="I363" s="178"/>
      <c r="J363" s="178"/>
    </row>
    <row r="364" spans="2:10">
      <c r="B364" s="223"/>
      <c r="C364" s="178" t="s">
        <v>1003</v>
      </c>
      <c r="D364" s="178"/>
      <c r="E364" s="178"/>
      <c r="F364" s="178">
        <v>172</v>
      </c>
      <c r="G364" s="178">
        <f>F364-D363</f>
        <v>22</v>
      </c>
      <c r="H364" s="178"/>
      <c r="I364" s="178">
        <f>G364*10</f>
        <v>220</v>
      </c>
      <c r="J364" s="178">
        <f>I364*75</f>
        <v>16500</v>
      </c>
    </row>
    <row r="365" spans="2:10">
      <c r="B365" s="223"/>
      <c r="C365" s="178" t="s">
        <v>1003</v>
      </c>
      <c r="D365" s="178">
        <v>155</v>
      </c>
      <c r="E365" s="178"/>
      <c r="F365" s="178">
        <v>185</v>
      </c>
      <c r="G365" s="178">
        <f>F365-D365</f>
        <v>30</v>
      </c>
      <c r="H365" s="178"/>
      <c r="I365" s="178">
        <f>G365*10</f>
        <v>300</v>
      </c>
      <c r="J365" s="178">
        <f t="shared" ref="J365:J377" si="20">I365*75</f>
        <v>22500</v>
      </c>
    </row>
    <row r="366" spans="2:10">
      <c r="B366" s="223"/>
      <c r="C366" s="178" t="s">
        <v>1003</v>
      </c>
      <c r="D366" s="178">
        <v>180</v>
      </c>
      <c r="E366" s="178"/>
      <c r="F366" s="178">
        <v>197</v>
      </c>
      <c r="G366" s="178">
        <f>F366-D366</f>
        <v>17</v>
      </c>
      <c r="H366" s="178"/>
      <c r="I366" s="178">
        <f>G366*10</f>
        <v>170</v>
      </c>
      <c r="J366" s="178">
        <f t="shared" si="20"/>
        <v>12750</v>
      </c>
    </row>
    <row r="367" spans="2:10">
      <c r="B367" s="223"/>
      <c r="C367" s="178"/>
      <c r="D367" s="178"/>
      <c r="E367" s="178"/>
      <c r="F367" s="178"/>
      <c r="G367" s="178"/>
      <c r="H367" s="178"/>
      <c r="I367" s="178"/>
      <c r="J367" s="178"/>
    </row>
    <row r="368" spans="2:10">
      <c r="B368" s="223"/>
      <c r="C368" s="178" t="s">
        <v>1105</v>
      </c>
      <c r="D368" s="178">
        <v>127</v>
      </c>
      <c r="E368" s="178"/>
      <c r="F368" s="178"/>
      <c r="G368" s="178"/>
      <c r="H368" s="178"/>
      <c r="I368" s="178"/>
      <c r="J368" s="178"/>
    </row>
    <row r="369" spans="2:10">
      <c r="B369" s="223"/>
      <c r="C369" s="178" t="s">
        <v>1003</v>
      </c>
      <c r="D369" s="178"/>
      <c r="E369" s="178"/>
      <c r="F369" s="178">
        <v>135</v>
      </c>
      <c r="G369" s="178">
        <f>F369-D368</f>
        <v>8</v>
      </c>
      <c r="H369" s="178" t="s">
        <v>1047</v>
      </c>
      <c r="I369" s="178">
        <f>G369*5</f>
        <v>40</v>
      </c>
      <c r="J369" s="178">
        <f t="shared" si="20"/>
        <v>3000</v>
      </c>
    </row>
    <row r="370" spans="2:10">
      <c r="B370" s="223"/>
      <c r="C370" s="178"/>
      <c r="D370" s="178"/>
      <c r="E370" s="178"/>
      <c r="F370" s="178">
        <v>150</v>
      </c>
      <c r="G370" s="178">
        <f>F370-D368</f>
        <v>23</v>
      </c>
      <c r="H370" s="178" t="s">
        <v>1047</v>
      </c>
      <c r="I370" s="178">
        <f>G370*5</f>
        <v>115</v>
      </c>
      <c r="J370" s="178">
        <f t="shared" si="20"/>
        <v>8625</v>
      </c>
    </row>
    <row r="371" spans="2:10">
      <c r="B371" s="223"/>
      <c r="C371" s="178"/>
      <c r="D371" s="178"/>
      <c r="E371" s="178"/>
      <c r="F371" s="178"/>
      <c r="G371" s="178"/>
      <c r="H371" s="178"/>
      <c r="I371" s="178"/>
      <c r="J371" s="178"/>
    </row>
    <row r="372" spans="2:10">
      <c r="B372" s="223"/>
      <c r="C372" s="178" t="s">
        <v>1105</v>
      </c>
      <c r="D372" s="178">
        <v>128</v>
      </c>
      <c r="E372" s="178"/>
      <c r="F372" s="178"/>
      <c r="G372" s="178"/>
      <c r="H372" s="178"/>
      <c r="I372" s="178"/>
      <c r="J372" s="178"/>
    </row>
    <row r="373" spans="2:10">
      <c r="B373" s="223"/>
      <c r="C373" s="178" t="s">
        <v>1067</v>
      </c>
      <c r="D373" s="178"/>
      <c r="E373" s="178"/>
      <c r="F373" s="178">
        <v>146</v>
      </c>
      <c r="G373" s="178">
        <f>F373-D372</f>
        <v>18</v>
      </c>
      <c r="H373" s="178"/>
      <c r="I373" s="178">
        <f>G373*5</f>
        <v>90</v>
      </c>
      <c r="J373" s="178">
        <f t="shared" si="20"/>
        <v>6750</v>
      </c>
    </row>
    <row r="374" spans="2:10">
      <c r="B374" s="223"/>
      <c r="C374" s="178" t="s">
        <v>1067</v>
      </c>
      <c r="D374" s="178">
        <v>140</v>
      </c>
      <c r="E374" s="178"/>
      <c r="F374" s="178"/>
      <c r="G374" s="178"/>
      <c r="H374" s="178"/>
      <c r="I374" s="178"/>
      <c r="J374" s="178"/>
    </row>
    <row r="375" spans="2:10">
      <c r="B375" s="223"/>
      <c r="C375" s="178"/>
      <c r="D375" s="178"/>
      <c r="E375" s="178">
        <v>131</v>
      </c>
      <c r="F375" s="178"/>
      <c r="G375" s="178">
        <f>E375-D374</f>
        <v>-9</v>
      </c>
      <c r="H375" s="178"/>
      <c r="I375" s="178">
        <f>G375*5</f>
        <v>-45</v>
      </c>
      <c r="J375" s="178">
        <f t="shared" si="20"/>
        <v>-3375</v>
      </c>
    </row>
    <row r="376" spans="2:10">
      <c r="B376" s="223"/>
      <c r="C376" s="178" t="s">
        <v>1067</v>
      </c>
      <c r="D376" s="178">
        <v>126</v>
      </c>
      <c r="E376" s="178"/>
      <c r="F376" s="178">
        <v>137</v>
      </c>
      <c r="G376" s="178">
        <f>F376-D376</f>
        <v>11</v>
      </c>
      <c r="H376" s="178"/>
      <c r="I376" s="178">
        <f>G376*5</f>
        <v>55</v>
      </c>
      <c r="J376" s="178">
        <f t="shared" si="20"/>
        <v>4125</v>
      </c>
    </row>
    <row r="377" spans="2:10">
      <c r="B377" s="224"/>
      <c r="C377" s="178" t="s">
        <v>1067</v>
      </c>
      <c r="D377" s="178">
        <v>130</v>
      </c>
      <c r="E377" s="178">
        <v>121</v>
      </c>
      <c r="F377" s="178"/>
      <c r="G377" s="178">
        <f>E377-D377</f>
        <v>-9</v>
      </c>
      <c r="H377" s="178"/>
      <c r="I377" s="178">
        <f>G377*5</f>
        <v>-45</v>
      </c>
      <c r="J377" s="178">
        <f t="shared" si="20"/>
        <v>-3375</v>
      </c>
    </row>
    <row r="378" spans="2:10">
      <c r="B378" s="178"/>
      <c r="C378" s="178"/>
      <c r="D378" s="178"/>
      <c r="E378" s="178"/>
      <c r="F378" s="178"/>
      <c r="G378" s="233" t="s">
        <v>638</v>
      </c>
      <c r="H378" s="234"/>
      <c r="I378" s="178">
        <f>SUM(I357:I377)</f>
        <v>830</v>
      </c>
      <c r="J378" s="178">
        <f>SUM(J357:J377)</f>
        <v>62250</v>
      </c>
    </row>
    <row r="379" spans="2:10">
      <c r="B379" s="222" t="s">
        <v>1111</v>
      </c>
      <c r="C379" s="178" t="s">
        <v>1114</v>
      </c>
      <c r="D379" s="178">
        <v>108</v>
      </c>
      <c r="E379" s="178"/>
      <c r="F379" s="178"/>
      <c r="G379" s="178"/>
      <c r="H379" s="178"/>
      <c r="I379" s="178"/>
      <c r="J379" s="178"/>
    </row>
    <row r="380" spans="2:10">
      <c r="B380" s="223"/>
      <c r="C380" s="178" t="s">
        <v>1003</v>
      </c>
      <c r="D380" s="178"/>
      <c r="E380" s="178"/>
      <c r="F380" s="178">
        <v>115</v>
      </c>
      <c r="G380" s="178">
        <f>F380-D379</f>
        <v>7</v>
      </c>
      <c r="H380" s="178" t="s">
        <v>1116</v>
      </c>
      <c r="I380" s="178">
        <f>G380*5</f>
        <v>35</v>
      </c>
      <c r="J380" s="178">
        <f>I380*75</f>
        <v>2625</v>
      </c>
    </row>
    <row r="381" spans="2:10">
      <c r="B381" s="223"/>
      <c r="C381" s="178"/>
      <c r="D381" s="178"/>
      <c r="E381" s="178">
        <v>95</v>
      </c>
      <c r="F381" s="178"/>
      <c r="G381" s="178">
        <f>E381-D379</f>
        <v>-13</v>
      </c>
      <c r="H381" s="178" t="s">
        <v>1106</v>
      </c>
      <c r="I381" s="178">
        <f>G381*5</f>
        <v>-65</v>
      </c>
      <c r="J381" s="178">
        <f>I381*75</f>
        <v>-4875</v>
      </c>
    </row>
    <row r="382" spans="2:10">
      <c r="B382" s="223"/>
      <c r="C382" s="178"/>
      <c r="D382" s="178"/>
      <c r="E382" s="178"/>
      <c r="F382" s="178"/>
      <c r="G382" s="178"/>
      <c r="H382" s="178"/>
      <c r="I382" s="178"/>
      <c r="J382" s="178"/>
    </row>
    <row r="383" spans="2:10">
      <c r="B383" s="223"/>
      <c r="C383" s="178" t="s">
        <v>1104</v>
      </c>
      <c r="D383" s="178">
        <v>50</v>
      </c>
      <c r="E383" s="178"/>
      <c r="F383" s="178"/>
      <c r="G383" s="178"/>
      <c r="H383" s="178"/>
      <c r="I383" s="178"/>
      <c r="J383" s="178"/>
    </row>
    <row r="384" spans="2:10">
      <c r="B384" s="223"/>
      <c r="C384" s="178" t="s">
        <v>1115</v>
      </c>
      <c r="D384" s="178"/>
      <c r="E384" s="178"/>
      <c r="F384" s="178">
        <v>64</v>
      </c>
      <c r="G384" s="178">
        <f>F384-D383</f>
        <v>14</v>
      </c>
      <c r="H384" s="178" t="s">
        <v>1118</v>
      </c>
      <c r="I384" s="178">
        <f>G384*15</f>
        <v>210</v>
      </c>
      <c r="J384" s="178">
        <f>I384*75</f>
        <v>15750</v>
      </c>
    </row>
    <row r="385" spans="2:10">
      <c r="B385" s="223"/>
      <c r="C385" s="178"/>
      <c r="D385" s="178"/>
      <c r="E385" s="178"/>
      <c r="F385" s="178">
        <v>79</v>
      </c>
      <c r="G385" s="178">
        <f>F385-D383</f>
        <v>29</v>
      </c>
      <c r="H385" s="178" t="s">
        <v>1100</v>
      </c>
      <c r="I385" s="178">
        <v>290</v>
      </c>
      <c r="J385" s="178">
        <f t="shared" ref="J385:J386" si="21">I385*75</f>
        <v>21750</v>
      </c>
    </row>
    <row r="386" spans="2:10">
      <c r="B386" s="223"/>
      <c r="C386" s="178" t="s">
        <v>1077</v>
      </c>
      <c r="D386" s="178">
        <v>53</v>
      </c>
      <c r="E386" s="178"/>
      <c r="F386" s="178">
        <v>79</v>
      </c>
      <c r="G386" s="178">
        <f>F386-D386</f>
        <v>26</v>
      </c>
      <c r="H386" s="178" t="s">
        <v>1101</v>
      </c>
      <c r="I386" s="178">
        <f>G386*15</f>
        <v>390</v>
      </c>
      <c r="J386" s="178">
        <f t="shared" si="21"/>
        <v>29250</v>
      </c>
    </row>
    <row r="387" spans="2:10">
      <c r="B387" s="223"/>
      <c r="C387" s="178"/>
      <c r="D387" s="178"/>
      <c r="E387" s="178"/>
      <c r="F387" s="178"/>
      <c r="G387" s="178"/>
      <c r="H387" s="178"/>
      <c r="I387" s="178"/>
      <c r="J387" s="178"/>
    </row>
    <row r="388" spans="2:10">
      <c r="B388" s="223"/>
      <c r="C388" s="178" t="s">
        <v>1117</v>
      </c>
      <c r="D388" s="178">
        <v>52</v>
      </c>
      <c r="E388" s="178"/>
      <c r="F388" s="178"/>
      <c r="G388" s="178"/>
      <c r="H388" s="178"/>
      <c r="I388" s="178"/>
      <c r="J388" s="178"/>
    </row>
    <row r="389" spans="2:10">
      <c r="B389" s="224"/>
      <c r="C389" s="178" t="s">
        <v>1115</v>
      </c>
      <c r="D389" s="178"/>
      <c r="E389" s="178">
        <v>44</v>
      </c>
      <c r="F389" s="178"/>
      <c r="G389" s="178">
        <f>E389-D388</f>
        <v>-8</v>
      </c>
      <c r="H389" s="178"/>
      <c r="I389" s="178">
        <f>G389*25</f>
        <v>-200</v>
      </c>
      <c r="J389" s="178">
        <f>I389*75</f>
        <v>-15000</v>
      </c>
    </row>
    <row r="390" spans="2:10">
      <c r="B390" s="178"/>
      <c r="C390" s="178"/>
      <c r="D390" s="178"/>
      <c r="E390" s="178"/>
      <c r="F390" s="178"/>
      <c r="G390" s="233" t="s">
        <v>638</v>
      </c>
      <c r="H390" s="234"/>
      <c r="I390" s="178">
        <f>SUM(I380:I389)</f>
        <v>660</v>
      </c>
      <c r="J390" s="178">
        <f>SUM(J380:J389)</f>
        <v>49500</v>
      </c>
    </row>
    <row r="391" spans="2:10">
      <c r="B391" s="222" t="s">
        <v>1119</v>
      </c>
      <c r="C391" s="178" t="s">
        <v>1114</v>
      </c>
      <c r="D391" s="178">
        <v>123</v>
      </c>
      <c r="E391" s="178"/>
      <c r="F391" s="178"/>
      <c r="G391" s="178"/>
      <c r="H391" s="178"/>
      <c r="I391" s="178"/>
      <c r="J391" s="178"/>
    </row>
    <row r="392" spans="2:10">
      <c r="B392" s="223"/>
      <c r="C392" s="178" t="s">
        <v>1003</v>
      </c>
      <c r="D392" s="178"/>
      <c r="E392" s="178"/>
      <c r="F392" s="178">
        <v>153</v>
      </c>
      <c r="G392" s="178">
        <f>F392-D391</f>
        <v>30</v>
      </c>
      <c r="H392" s="178"/>
      <c r="I392" s="178">
        <v>300</v>
      </c>
      <c r="J392" s="178">
        <f>I392*75</f>
        <v>22500</v>
      </c>
    </row>
    <row r="393" spans="2:10">
      <c r="B393" s="223"/>
      <c r="C393" s="178" t="s">
        <v>1078</v>
      </c>
      <c r="D393" s="178">
        <v>154</v>
      </c>
      <c r="E393" s="178"/>
      <c r="F393" s="178"/>
      <c r="G393" s="178"/>
      <c r="H393" s="178"/>
      <c r="I393" s="178"/>
      <c r="J393" s="178"/>
    </row>
    <row r="394" spans="2:10">
      <c r="B394" s="223"/>
      <c r="C394" s="178"/>
      <c r="D394" s="178"/>
      <c r="E394" s="178">
        <v>140</v>
      </c>
      <c r="F394" s="178"/>
      <c r="G394" s="178">
        <f>E394-D393</f>
        <v>-14</v>
      </c>
      <c r="H394" s="178"/>
      <c r="I394" s="178">
        <f>G394*8</f>
        <v>-112</v>
      </c>
      <c r="J394" s="178">
        <f>I394*75</f>
        <v>-8400</v>
      </c>
    </row>
    <row r="395" spans="2:10">
      <c r="B395" s="223"/>
      <c r="C395" s="178" t="s">
        <v>1067</v>
      </c>
      <c r="D395" s="178">
        <v>160</v>
      </c>
      <c r="E395" s="178"/>
      <c r="F395" s="178">
        <v>190</v>
      </c>
      <c r="G395" s="178">
        <f>F395-D395</f>
        <v>30</v>
      </c>
      <c r="H395" s="178"/>
      <c r="I395" s="178">
        <f>G395*5</f>
        <v>150</v>
      </c>
      <c r="J395" s="178">
        <f>I395*75</f>
        <v>11250</v>
      </c>
    </row>
    <row r="396" spans="2:10">
      <c r="B396" s="223"/>
      <c r="C396" s="178"/>
      <c r="D396" s="178"/>
      <c r="E396" s="178"/>
      <c r="F396" s="178"/>
      <c r="G396" s="178"/>
      <c r="H396" s="178"/>
      <c r="I396" s="178"/>
      <c r="J396" s="178"/>
    </row>
    <row r="397" spans="2:10">
      <c r="B397" s="223"/>
      <c r="C397" s="178" t="s">
        <v>1120</v>
      </c>
      <c r="D397" s="178">
        <v>15</v>
      </c>
      <c r="E397" s="178"/>
      <c r="F397" s="178"/>
      <c r="G397" s="178"/>
      <c r="H397" s="178"/>
      <c r="I397" s="178"/>
      <c r="J397" s="178"/>
    </row>
    <row r="398" spans="2:10">
      <c r="B398" s="224"/>
      <c r="C398" s="178" t="s">
        <v>1003</v>
      </c>
      <c r="D398" s="178"/>
      <c r="E398" s="178">
        <v>5</v>
      </c>
      <c r="F398" s="178"/>
      <c r="G398" s="178">
        <f>E398-D397</f>
        <v>-10</v>
      </c>
      <c r="H398" s="178"/>
      <c r="I398" s="178">
        <v>-100</v>
      </c>
      <c r="J398" s="178">
        <f>I398*75</f>
        <v>-7500</v>
      </c>
    </row>
    <row r="399" spans="2:10">
      <c r="B399" s="178"/>
      <c r="C399" s="178"/>
      <c r="D399" s="178"/>
      <c r="E399" s="178"/>
      <c r="F399" s="178"/>
      <c r="G399" s="233" t="s">
        <v>638</v>
      </c>
      <c r="H399" s="234"/>
      <c r="I399" s="178">
        <f>SUM(I392:I398)</f>
        <v>238</v>
      </c>
      <c r="J399" s="178">
        <f>SUM(J392:J398)</f>
        <v>17850</v>
      </c>
    </row>
    <row r="400" spans="2:10">
      <c r="B400" s="222" t="s">
        <v>1147</v>
      </c>
      <c r="C400" s="178" t="s">
        <v>1148</v>
      </c>
      <c r="D400" s="178">
        <v>122</v>
      </c>
      <c r="E400" s="178"/>
      <c r="F400" s="178"/>
      <c r="G400" s="178"/>
      <c r="H400" s="178"/>
      <c r="I400" s="178"/>
      <c r="J400" s="178"/>
    </row>
    <row r="401" spans="2:10">
      <c r="B401" s="223"/>
      <c r="C401" s="178" t="s">
        <v>1003</v>
      </c>
      <c r="D401" s="178"/>
      <c r="E401" s="178"/>
      <c r="F401" s="178">
        <v>148</v>
      </c>
      <c r="G401" s="178">
        <f>F401-D400</f>
        <v>26</v>
      </c>
      <c r="H401" s="178"/>
      <c r="I401" s="178">
        <f>G401*10</f>
        <v>260</v>
      </c>
      <c r="J401" s="178">
        <f>I401*75</f>
        <v>19500</v>
      </c>
    </row>
    <row r="402" spans="2:10">
      <c r="B402" s="223"/>
      <c r="C402" s="178"/>
      <c r="D402" s="178"/>
      <c r="E402" s="178"/>
      <c r="F402" s="178"/>
      <c r="G402" s="178"/>
      <c r="H402" s="178"/>
      <c r="I402" s="178"/>
      <c r="J402" s="178"/>
    </row>
    <row r="403" spans="2:10">
      <c r="B403" s="223"/>
      <c r="C403" s="178" t="s">
        <v>1149</v>
      </c>
      <c r="D403" s="178">
        <v>63</v>
      </c>
      <c r="E403" s="178"/>
      <c r="F403" s="178"/>
      <c r="G403" s="178"/>
      <c r="H403" s="178"/>
      <c r="I403" s="178"/>
      <c r="J403" s="178"/>
    </row>
    <row r="404" spans="2:10">
      <c r="B404" s="223"/>
      <c r="C404" s="178" t="s">
        <v>1055</v>
      </c>
      <c r="D404" s="178"/>
      <c r="E404" s="178"/>
      <c r="F404" s="178">
        <v>93</v>
      </c>
      <c r="G404" s="178">
        <f>F404-D403</f>
        <v>30</v>
      </c>
      <c r="H404" s="178"/>
      <c r="I404" s="178">
        <f>G404*20</f>
        <v>600</v>
      </c>
      <c r="J404" s="178">
        <f>I404*75</f>
        <v>45000</v>
      </c>
    </row>
    <row r="405" spans="2:10">
      <c r="B405" s="223"/>
      <c r="C405" s="178" t="s">
        <v>1003</v>
      </c>
      <c r="D405" s="178">
        <v>95</v>
      </c>
      <c r="E405" s="178"/>
      <c r="F405" s="178">
        <v>108</v>
      </c>
      <c r="G405" s="178">
        <f>F405-D405</f>
        <v>13</v>
      </c>
      <c r="H405" s="178"/>
      <c r="I405" s="178">
        <f>G405*10</f>
        <v>130</v>
      </c>
      <c r="J405" s="178">
        <f>I405*75</f>
        <v>9750</v>
      </c>
    </row>
    <row r="406" spans="2:10">
      <c r="B406" s="223"/>
      <c r="C406" s="178"/>
      <c r="D406" s="178"/>
      <c r="E406" s="178"/>
      <c r="F406" s="178"/>
      <c r="G406" s="178"/>
      <c r="H406" s="178"/>
      <c r="I406" s="178"/>
      <c r="J406" s="178"/>
    </row>
    <row r="407" spans="2:10">
      <c r="B407" s="223"/>
      <c r="C407" s="178" t="s">
        <v>1150</v>
      </c>
      <c r="D407" s="178">
        <v>97</v>
      </c>
      <c r="E407" s="178"/>
      <c r="F407" s="178">
        <v>102</v>
      </c>
      <c r="G407" s="178">
        <f>F407-D407</f>
        <v>5</v>
      </c>
      <c r="H407" s="178"/>
      <c r="I407" s="178">
        <f>G407*10</f>
        <v>50</v>
      </c>
      <c r="J407" s="178">
        <f>I407*75</f>
        <v>3750</v>
      </c>
    </row>
    <row r="408" spans="2:10">
      <c r="B408" s="224"/>
      <c r="C408" s="178" t="s">
        <v>1003</v>
      </c>
      <c r="D408" s="178"/>
      <c r="E408" s="178"/>
      <c r="F408" s="178"/>
      <c r="G408" s="178"/>
      <c r="H408" s="178"/>
      <c r="I408" s="178"/>
      <c r="J408" s="178"/>
    </row>
    <row r="409" spans="2:10">
      <c r="B409" s="178"/>
      <c r="C409" s="178"/>
      <c r="D409" s="178"/>
      <c r="E409" s="178"/>
      <c r="F409" s="178"/>
      <c r="G409" s="233" t="s">
        <v>638</v>
      </c>
      <c r="H409" s="234"/>
      <c r="I409" s="178">
        <f>SUM(I401:I408)</f>
        <v>1040</v>
      </c>
      <c r="J409" s="178">
        <f>SUM(J401:J408)</f>
        <v>78000</v>
      </c>
    </row>
    <row r="410" spans="2:10">
      <c r="B410" s="222" t="s">
        <v>1156</v>
      </c>
      <c r="C410" s="178" t="s">
        <v>1157</v>
      </c>
      <c r="D410" s="178">
        <v>99</v>
      </c>
      <c r="E410" s="178"/>
      <c r="F410" s="178"/>
      <c r="G410" s="178"/>
      <c r="H410" s="178"/>
      <c r="I410" s="178"/>
      <c r="J410" s="178"/>
    </row>
    <row r="411" spans="2:10">
      <c r="B411" s="223"/>
      <c r="C411" s="178" t="s">
        <v>1003</v>
      </c>
      <c r="D411" s="178"/>
      <c r="E411" s="178"/>
      <c r="F411" s="178">
        <v>120</v>
      </c>
      <c r="G411" s="178">
        <f>F411-D410</f>
        <v>21</v>
      </c>
      <c r="H411" s="178"/>
      <c r="I411" s="178">
        <v>210</v>
      </c>
      <c r="J411" s="178">
        <f>I411*75</f>
        <v>15750</v>
      </c>
    </row>
    <row r="412" spans="2:10">
      <c r="B412" s="223"/>
      <c r="C412" s="178" t="s">
        <v>1003</v>
      </c>
      <c r="D412" s="178">
        <v>116</v>
      </c>
      <c r="E412" s="178"/>
      <c r="F412" s="178">
        <v>147</v>
      </c>
      <c r="G412" s="178">
        <f>F412-D412</f>
        <v>31</v>
      </c>
      <c r="H412" s="178"/>
      <c r="I412" s="178">
        <v>310</v>
      </c>
      <c r="J412" s="178">
        <f>I412*75</f>
        <v>23250</v>
      </c>
    </row>
    <row r="413" spans="2:10">
      <c r="B413" s="223"/>
      <c r="C413" s="178"/>
      <c r="D413" s="178"/>
      <c r="E413" s="178"/>
      <c r="F413" s="178"/>
      <c r="G413" s="178"/>
      <c r="H413" s="178"/>
      <c r="I413" s="178"/>
      <c r="J413" s="178"/>
    </row>
    <row r="414" spans="2:10">
      <c r="B414" s="223"/>
      <c r="C414" s="178" t="s">
        <v>1158</v>
      </c>
      <c r="D414" s="178">
        <v>103</v>
      </c>
      <c r="E414" s="178">
        <v>93</v>
      </c>
      <c r="F414" s="178"/>
      <c r="G414" s="178">
        <f>E414-D414</f>
        <v>-10</v>
      </c>
      <c r="H414" s="178"/>
      <c r="I414" s="178">
        <v>-100</v>
      </c>
      <c r="J414" s="178">
        <f>I414*75</f>
        <v>-7500</v>
      </c>
    </row>
    <row r="415" spans="2:10">
      <c r="B415" s="223"/>
      <c r="C415" s="178" t="s">
        <v>1003</v>
      </c>
      <c r="D415" s="178"/>
      <c r="E415" s="178"/>
      <c r="F415" s="178"/>
      <c r="G415" s="178"/>
      <c r="H415" s="178"/>
      <c r="I415" s="178"/>
      <c r="J415" s="178"/>
    </row>
    <row r="416" spans="2:10">
      <c r="B416" s="224"/>
      <c r="C416" s="178"/>
      <c r="D416" s="178"/>
      <c r="E416" s="178"/>
      <c r="F416" s="178"/>
      <c r="G416" s="233" t="s">
        <v>638</v>
      </c>
      <c r="H416" s="234"/>
      <c r="I416" s="178">
        <f>SUM(I411:I415)</f>
        <v>420</v>
      </c>
      <c r="J416" s="178">
        <f>SUM(J411:J415)</f>
        <v>31500</v>
      </c>
    </row>
    <row r="417" spans="2:10">
      <c r="B417" s="222" t="s">
        <v>1164</v>
      </c>
      <c r="C417" s="178" t="s">
        <v>1148</v>
      </c>
      <c r="D417" s="178">
        <v>129</v>
      </c>
      <c r="E417" s="178"/>
      <c r="F417" s="178"/>
      <c r="G417" s="178"/>
      <c r="H417" s="178"/>
      <c r="I417" s="178"/>
      <c r="J417" s="178"/>
    </row>
    <row r="418" spans="2:10">
      <c r="B418" s="223"/>
      <c r="C418" s="178" t="s">
        <v>1003</v>
      </c>
      <c r="D418" s="178"/>
      <c r="E418" s="178"/>
      <c r="F418" s="178">
        <v>136</v>
      </c>
      <c r="G418" s="178">
        <f>F418-D417</f>
        <v>7</v>
      </c>
      <c r="H418" s="178"/>
      <c r="I418" s="178">
        <f>G418*10</f>
        <v>70</v>
      </c>
      <c r="J418" s="178">
        <f>I418*75</f>
        <v>5250</v>
      </c>
    </row>
    <row r="419" spans="2:10">
      <c r="B419" s="223"/>
      <c r="C419" s="178" t="s">
        <v>1003</v>
      </c>
      <c r="D419" s="178">
        <v>125</v>
      </c>
      <c r="E419" s="178">
        <v>120</v>
      </c>
      <c r="F419" s="178"/>
      <c r="G419" s="178">
        <f>E419-D419</f>
        <v>-5</v>
      </c>
      <c r="H419" s="178"/>
      <c r="I419" s="178">
        <f t="shared" ref="I419:I420" si="22">G419*10</f>
        <v>-50</v>
      </c>
      <c r="J419" s="178">
        <f t="shared" ref="J419:J430" si="23">I419*75</f>
        <v>-3750</v>
      </c>
    </row>
    <row r="420" spans="2:10">
      <c r="B420" s="223"/>
      <c r="C420" s="178" t="s">
        <v>1003</v>
      </c>
      <c r="D420" s="178">
        <v>124</v>
      </c>
      <c r="E420" s="178"/>
      <c r="F420" s="178">
        <v>136</v>
      </c>
      <c r="G420" s="178">
        <f>F420-D420</f>
        <v>12</v>
      </c>
      <c r="H420" s="178"/>
      <c r="I420" s="178">
        <f t="shared" si="22"/>
        <v>120</v>
      </c>
      <c r="J420" s="178">
        <f t="shared" si="23"/>
        <v>9000</v>
      </c>
    </row>
    <row r="421" spans="2:10">
      <c r="B421" s="224"/>
      <c r="C421" s="178"/>
      <c r="D421" s="178"/>
      <c r="E421" s="178"/>
      <c r="F421" s="178"/>
      <c r="G421" s="233" t="s">
        <v>638</v>
      </c>
      <c r="H421" s="234"/>
      <c r="I421" s="178">
        <f>SUM(I418:I420)</f>
        <v>140</v>
      </c>
      <c r="J421" s="178">
        <f>SUM(J418:J420)</f>
        <v>10500</v>
      </c>
    </row>
    <row r="422" spans="2:10">
      <c r="B422" s="222" t="s">
        <v>1165</v>
      </c>
      <c r="C422" s="178" t="s">
        <v>1167</v>
      </c>
      <c r="D422" s="178">
        <v>128</v>
      </c>
      <c r="E422" s="178"/>
      <c r="F422" s="178"/>
      <c r="G422" s="178"/>
      <c r="H422" s="178"/>
      <c r="I422" s="178"/>
      <c r="J422" s="178"/>
    </row>
    <row r="423" spans="2:10">
      <c r="B423" s="223"/>
      <c r="C423" s="178" t="s">
        <v>1003</v>
      </c>
      <c r="D423" s="178"/>
      <c r="E423" s="178">
        <v>113</v>
      </c>
      <c r="F423" s="178"/>
      <c r="G423" s="178">
        <f>E423-D422</f>
        <v>-15</v>
      </c>
      <c r="H423" s="178"/>
      <c r="I423" s="178">
        <f>G423*10</f>
        <v>-150</v>
      </c>
      <c r="J423" s="178">
        <f t="shared" si="23"/>
        <v>-11250</v>
      </c>
    </row>
    <row r="424" spans="2:10">
      <c r="B424" s="223"/>
      <c r="C424" s="178"/>
      <c r="D424" s="178"/>
      <c r="E424" s="178"/>
      <c r="F424" s="178"/>
      <c r="G424" s="178"/>
      <c r="H424" s="178"/>
      <c r="I424" s="178"/>
      <c r="J424" s="178"/>
    </row>
    <row r="425" spans="2:10">
      <c r="B425" s="223"/>
      <c r="C425" s="178" t="s">
        <v>1166</v>
      </c>
      <c r="D425" s="178">
        <v>96</v>
      </c>
      <c r="E425" s="178"/>
      <c r="F425" s="178"/>
      <c r="G425" s="178"/>
      <c r="H425" s="178"/>
      <c r="I425" s="178"/>
      <c r="J425" s="178"/>
    </row>
    <row r="426" spans="2:10">
      <c r="B426" s="223"/>
      <c r="C426" s="178" t="s">
        <v>1003</v>
      </c>
      <c r="D426" s="178"/>
      <c r="E426" s="178"/>
      <c r="F426" s="178">
        <v>122</v>
      </c>
      <c r="G426" s="178">
        <f>F426-D425</f>
        <v>26</v>
      </c>
      <c r="H426" s="178" t="s">
        <v>1047</v>
      </c>
      <c r="I426" s="178">
        <f>G426*5</f>
        <v>130</v>
      </c>
      <c r="J426" s="178">
        <f t="shared" si="23"/>
        <v>9750</v>
      </c>
    </row>
    <row r="427" spans="2:10">
      <c r="B427" s="223"/>
      <c r="C427" s="178"/>
      <c r="D427" s="178"/>
      <c r="E427" s="178">
        <v>103</v>
      </c>
      <c r="F427" s="178"/>
      <c r="G427" s="178">
        <f>E427-D425</f>
        <v>7</v>
      </c>
      <c r="H427" s="178" t="s">
        <v>1106</v>
      </c>
      <c r="I427" s="178">
        <f>G427*5</f>
        <v>35</v>
      </c>
      <c r="J427" s="178">
        <f t="shared" si="23"/>
        <v>2625</v>
      </c>
    </row>
    <row r="428" spans="2:10">
      <c r="B428" s="223"/>
      <c r="C428" s="178" t="s">
        <v>1003</v>
      </c>
      <c r="D428" s="178">
        <v>109</v>
      </c>
      <c r="E428" s="178"/>
      <c r="F428" s="178"/>
      <c r="G428" s="178"/>
      <c r="H428" s="178"/>
      <c r="I428" s="178"/>
      <c r="J428" s="178"/>
    </row>
    <row r="429" spans="2:10">
      <c r="B429" s="223"/>
      <c r="C429" s="178"/>
      <c r="D429" s="178"/>
      <c r="E429" s="178">
        <v>101</v>
      </c>
      <c r="F429" s="178"/>
      <c r="G429" s="178">
        <f>E429-D428</f>
        <v>-8</v>
      </c>
      <c r="H429" s="178"/>
      <c r="I429" s="178">
        <f>G429*10</f>
        <v>-80</v>
      </c>
      <c r="J429" s="178">
        <f t="shared" si="23"/>
        <v>-6000</v>
      </c>
    </row>
    <row r="430" spans="2:10">
      <c r="B430" s="224"/>
      <c r="C430" s="178" t="s">
        <v>1003</v>
      </c>
      <c r="D430" s="178">
        <v>110</v>
      </c>
      <c r="E430" s="178"/>
      <c r="F430" s="178">
        <v>162</v>
      </c>
      <c r="G430" s="178">
        <f>F430-D430</f>
        <v>52</v>
      </c>
      <c r="H430" s="178"/>
      <c r="I430" s="178">
        <f>G430*10</f>
        <v>520</v>
      </c>
      <c r="J430" s="178">
        <f t="shared" si="23"/>
        <v>39000</v>
      </c>
    </row>
    <row r="431" spans="2:10">
      <c r="B431" s="178"/>
      <c r="C431" s="178"/>
      <c r="D431" s="178"/>
      <c r="E431" s="178"/>
      <c r="F431" s="178"/>
      <c r="G431" s="233" t="s">
        <v>638</v>
      </c>
      <c r="H431" s="234"/>
      <c r="I431" s="178">
        <f>SUM(I423:I430)</f>
        <v>455</v>
      </c>
      <c r="J431" s="178">
        <f>SUM(J423:J430)</f>
        <v>34125</v>
      </c>
    </row>
    <row r="432" spans="2:10">
      <c r="B432" s="178" t="s">
        <v>1174</v>
      </c>
      <c r="C432" s="178" t="s">
        <v>1175</v>
      </c>
      <c r="D432" s="178">
        <v>127</v>
      </c>
      <c r="E432" s="178"/>
      <c r="F432" s="178"/>
      <c r="G432" s="178"/>
      <c r="H432" s="178"/>
      <c r="I432" s="178"/>
      <c r="J432" s="178"/>
    </row>
    <row r="433" spans="2:10">
      <c r="B433" s="178"/>
      <c r="C433" s="178" t="s">
        <v>1003</v>
      </c>
      <c r="D433" s="178"/>
      <c r="E433" s="178"/>
      <c r="F433" s="178">
        <v>148</v>
      </c>
      <c r="G433" s="178">
        <f>F433-D432</f>
        <v>21</v>
      </c>
      <c r="H433" s="178" t="s">
        <v>1047</v>
      </c>
      <c r="I433" s="178">
        <f>G433*5</f>
        <v>105</v>
      </c>
      <c r="J433" s="178">
        <f>I433*75</f>
        <v>7875</v>
      </c>
    </row>
    <row r="434" spans="2:10">
      <c r="B434" s="178"/>
      <c r="C434" s="178"/>
      <c r="D434" s="178"/>
      <c r="E434" s="178"/>
      <c r="F434" s="178">
        <v>162</v>
      </c>
      <c r="G434" s="178">
        <f>F434-D432</f>
        <v>35</v>
      </c>
      <c r="H434" s="178" t="s">
        <v>1047</v>
      </c>
      <c r="I434" s="178">
        <f t="shared" ref="I434:I436" si="24">G434*5</f>
        <v>175</v>
      </c>
      <c r="J434" s="178">
        <f t="shared" ref="J434:J436" si="25">I434*75</f>
        <v>13125</v>
      </c>
    </row>
    <row r="435" spans="2:10">
      <c r="B435" s="178"/>
      <c r="C435" s="178" t="s">
        <v>1003</v>
      </c>
      <c r="D435" s="178">
        <v>144</v>
      </c>
      <c r="E435" s="178"/>
      <c r="F435" s="178">
        <v>164</v>
      </c>
      <c r="G435" s="178">
        <f>F435-D435</f>
        <v>20</v>
      </c>
      <c r="H435" s="178" t="s">
        <v>1047</v>
      </c>
      <c r="I435" s="178">
        <f t="shared" si="24"/>
        <v>100</v>
      </c>
      <c r="J435" s="178">
        <f t="shared" si="25"/>
        <v>7500</v>
      </c>
    </row>
    <row r="436" spans="2:10">
      <c r="B436" s="178"/>
      <c r="C436" s="178"/>
      <c r="D436" s="178"/>
      <c r="E436" s="178"/>
      <c r="F436" s="178">
        <v>154</v>
      </c>
      <c r="G436" s="178">
        <f>F436-D435</f>
        <v>10</v>
      </c>
      <c r="H436" s="178" t="s">
        <v>1047</v>
      </c>
      <c r="I436" s="178">
        <f t="shared" si="24"/>
        <v>50</v>
      </c>
      <c r="J436" s="178">
        <f t="shared" si="25"/>
        <v>3750</v>
      </c>
    </row>
    <row r="437" spans="2:10">
      <c r="B437" s="178"/>
      <c r="C437" s="178"/>
      <c r="D437" s="178"/>
      <c r="E437" s="178"/>
      <c r="F437" s="178"/>
      <c r="G437" s="233" t="s">
        <v>638</v>
      </c>
      <c r="H437" s="234"/>
      <c r="I437" s="178">
        <f>SUM(I433:I436)</f>
        <v>430</v>
      </c>
      <c r="J437" s="178">
        <f>SUM(J433:J436)</f>
        <v>32250</v>
      </c>
    </row>
    <row r="438" spans="2:10">
      <c r="B438" s="178" t="s">
        <v>1178</v>
      </c>
      <c r="C438" s="178" t="s">
        <v>1175</v>
      </c>
      <c r="D438" s="178">
        <v>122</v>
      </c>
      <c r="E438" s="178"/>
      <c r="F438" s="178"/>
      <c r="G438" s="178"/>
      <c r="H438" s="178"/>
      <c r="I438" s="178"/>
      <c r="J438" s="178"/>
    </row>
    <row r="439" spans="2:10">
      <c r="B439" s="178"/>
      <c r="C439" s="178" t="s">
        <v>1003</v>
      </c>
      <c r="D439" s="178"/>
      <c r="E439" s="178"/>
      <c r="F439" s="178">
        <v>135</v>
      </c>
      <c r="G439" s="178">
        <f>F439-D438</f>
        <v>13</v>
      </c>
      <c r="H439" s="178"/>
      <c r="I439" s="178">
        <v>130</v>
      </c>
      <c r="J439" s="178">
        <f>I439*75</f>
        <v>9750</v>
      </c>
    </row>
    <row r="440" spans="2:10">
      <c r="B440" s="178"/>
      <c r="C440" s="178" t="s">
        <v>1003</v>
      </c>
      <c r="D440" s="178">
        <v>125</v>
      </c>
      <c r="E440" s="178"/>
      <c r="F440" s="178">
        <v>140</v>
      </c>
      <c r="G440" s="178">
        <f>F440-D440</f>
        <v>15</v>
      </c>
      <c r="H440" s="178"/>
      <c r="I440" s="178">
        <v>150</v>
      </c>
      <c r="J440" s="178">
        <f t="shared" ref="J440:J445" si="26">I440*75</f>
        <v>11250</v>
      </c>
    </row>
    <row r="441" spans="2:10">
      <c r="B441" s="178"/>
      <c r="C441" s="178" t="s">
        <v>1003</v>
      </c>
      <c r="D441" s="178">
        <v>122</v>
      </c>
      <c r="E441" s="178">
        <v>113</v>
      </c>
      <c r="F441" s="178"/>
      <c r="G441" s="178">
        <f>E441-D441</f>
        <v>-9</v>
      </c>
      <c r="H441" s="178"/>
      <c r="I441" s="178">
        <v>-90</v>
      </c>
      <c r="J441" s="178">
        <f t="shared" si="26"/>
        <v>-6750</v>
      </c>
    </row>
    <row r="442" spans="2:10">
      <c r="B442" s="178"/>
      <c r="C442" s="178"/>
      <c r="D442" s="178"/>
      <c r="E442" s="178"/>
      <c r="F442" s="178"/>
      <c r="G442" s="178"/>
      <c r="H442" s="178"/>
      <c r="I442" s="178"/>
      <c r="J442" s="178"/>
    </row>
    <row r="443" spans="2:10">
      <c r="B443" s="178"/>
      <c r="C443" s="178" t="s">
        <v>1179</v>
      </c>
      <c r="D443" s="178">
        <v>116</v>
      </c>
      <c r="E443" s="178"/>
      <c r="F443" s="178"/>
      <c r="G443" s="178"/>
      <c r="H443" s="178"/>
      <c r="I443" s="178"/>
      <c r="J443" s="178"/>
    </row>
    <row r="444" spans="2:10">
      <c r="B444" s="178"/>
      <c r="C444" s="178" t="s">
        <v>1003</v>
      </c>
      <c r="D444" s="178"/>
      <c r="E444" s="178"/>
      <c r="F444" s="178">
        <v>140</v>
      </c>
      <c r="G444" s="178">
        <f>F444-D443</f>
        <v>24</v>
      </c>
      <c r="H444" s="178"/>
      <c r="I444" s="178">
        <v>240</v>
      </c>
      <c r="J444" s="178">
        <f t="shared" si="26"/>
        <v>18000</v>
      </c>
    </row>
    <row r="445" spans="2:10">
      <c r="B445" s="178"/>
      <c r="C445" s="178" t="s">
        <v>1003</v>
      </c>
      <c r="D445" s="178">
        <v>136</v>
      </c>
      <c r="E445" s="178"/>
      <c r="F445" s="178">
        <v>153</v>
      </c>
      <c r="G445" s="178">
        <f>F445-D445</f>
        <v>17</v>
      </c>
      <c r="H445" s="178"/>
      <c r="I445" s="178">
        <v>340</v>
      </c>
      <c r="J445" s="178">
        <f t="shared" si="26"/>
        <v>25500</v>
      </c>
    </row>
    <row r="446" spans="2:10">
      <c r="B446" s="178"/>
      <c r="C446" s="178" t="s">
        <v>1003</v>
      </c>
      <c r="D446" s="178">
        <v>172</v>
      </c>
      <c r="E446" s="178"/>
      <c r="F446" s="178">
        <v>205</v>
      </c>
      <c r="G446" s="178">
        <f>F446-D446</f>
        <v>33</v>
      </c>
      <c r="H446" s="178"/>
      <c r="I446" s="178">
        <v>280</v>
      </c>
      <c r="J446" s="178">
        <f>I446*75</f>
        <v>21000</v>
      </c>
    </row>
    <row r="447" spans="2:10">
      <c r="B447" s="178"/>
      <c r="C447" s="178"/>
      <c r="D447" s="178"/>
      <c r="E447" s="178"/>
      <c r="F447" s="178"/>
      <c r="G447" s="178"/>
      <c r="H447" s="178"/>
      <c r="I447" s="178"/>
      <c r="J447" s="178"/>
    </row>
    <row r="448" spans="2:10">
      <c r="B448" s="178"/>
      <c r="C448" s="178" t="s">
        <v>1167</v>
      </c>
      <c r="D448" s="178">
        <v>49</v>
      </c>
      <c r="E448" s="178"/>
      <c r="F448" s="178"/>
      <c r="G448" s="178"/>
      <c r="H448" s="178" t="s">
        <v>13</v>
      </c>
      <c r="I448" s="178"/>
      <c r="J448" s="178"/>
    </row>
    <row r="449" spans="2:10">
      <c r="B449" s="178"/>
      <c r="C449" s="178" t="s">
        <v>1067</v>
      </c>
      <c r="D449" s="178"/>
      <c r="E449" s="178"/>
      <c r="F449" s="178"/>
      <c r="G449" s="178"/>
      <c r="H449" s="178"/>
      <c r="I449" s="178"/>
      <c r="J449" s="178"/>
    </row>
    <row r="450" spans="2:10">
      <c r="B450" s="178"/>
      <c r="C450" s="178"/>
      <c r="D450" s="178"/>
      <c r="E450" s="178"/>
      <c r="F450" s="178"/>
      <c r="G450" s="178"/>
      <c r="H450" s="178"/>
      <c r="I450" s="178"/>
      <c r="J450" s="178"/>
    </row>
    <row r="451" spans="2:10">
      <c r="B451" s="178"/>
      <c r="C451" s="178" t="s">
        <v>1180</v>
      </c>
      <c r="D451" s="178">
        <v>47</v>
      </c>
      <c r="E451" s="178"/>
      <c r="F451" s="178"/>
      <c r="G451" s="178"/>
      <c r="H451" s="178" t="s">
        <v>13</v>
      </c>
      <c r="I451" s="178"/>
      <c r="J451" s="178"/>
    </row>
    <row r="452" spans="2:10">
      <c r="B452" s="178"/>
      <c r="C452" s="178" t="s">
        <v>1003</v>
      </c>
      <c r="D452" s="178"/>
      <c r="E452" s="178"/>
      <c r="F452" s="178"/>
      <c r="G452" s="178"/>
      <c r="H452" s="178"/>
      <c r="I452" s="178"/>
      <c r="J452" s="178"/>
    </row>
    <row r="453" spans="2:10">
      <c r="B453" s="178"/>
      <c r="C453" s="178"/>
      <c r="D453" s="178"/>
      <c r="E453" s="178"/>
      <c r="F453" s="178"/>
      <c r="G453" s="233" t="s">
        <v>638</v>
      </c>
      <c r="H453" s="234"/>
      <c r="I453" s="178">
        <f>SUM(I439:I452)</f>
        <v>1050</v>
      </c>
      <c r="J453" s="178">
        <f>SUM(J439:J452)</f>
        <v>78750</v>
      </c>
    </row>
    <row r="454" spans="2:10">
      <c r="B454" s="222" t="s">
        <v>1188</v>
      </c>
      <c r="C454" s="178" t="s">
        <v>1167</v>
      </c>
      <c r="D454" s="178">
        <v>67</v>
      </c>
      <c r="E454" s="178"/>
      <c r="F454" s="178"/>
      <c r="G454" s="178"/>
      <c r="H454" s="178"/>
      <c r="I454" s="178"/>
      <c r="J454" s="178"/>
    </row>
    <row r="455" spans="2:10">
      <c r="B455" s="223"/>
      <c r="C455" s="178" t="s">
        <v>1003</v>
      </c>
      <c r="D455" s="178"/>
      <c r="E455" s="178"/>
      <c r="F455" s="178">
        <v>85</v>
      </c>
      <c r="G455" s="178">
        <f>F455-D454</f>
        <v>18</v>
      </c>
      <c r="H455" s="178"/>
      <c r="I455" s="178">
        <f>G455*10</f>
        <v>180</v>
      </c>
      <c r="J455" s="178">
        <f>I455*75</f>
        <v>13500</v>
      </c>
    </row>
    <row r="456" spans="2:10">
      <c r="B456" s="223"/>
      <c r="C456" s="178" t="s">
        <v>1189</v>
      </c>
      <c r="D456" s="178"/>
      <c r="E456" s="178"/>
      <c r="F456" s="178">
        <v>69</v>
      </c>
      <c r="G456" s="178">
        <f>F456-D448</f>
        <v>20</v>
      </c>
      <c r="H456" s="178" t="s">
        <v>1190</v>
      </c>
      <c r="I456" s="178">
        <f>G456*5</f>
        <v>100</v>
      </c>
      <c r="J456" s="178">
        <f>I456*75</f>
        <v>7500</v>
      </c>
    </row>
    <row r="457" spans="2:10">
      <c r="B457" s="223"/>
      <c r="C457" s="178"/>
      <c r="D457" s="178"/>
      <c r="E457" s="178"/>
      <c r="F457" s="178"/>
      <c r="G457" s="178"/>
      <c r="H457" s="178"/>
      <c r="I457" s="178"/>
      <c r="J457" s="178"/>
    </row>
    <row r="458" spans="2:10">
      <c r="B458" s="223"/>
      <c r="C458" s="178" t="s">
        <v>1166</v>
      </c>
      <c r="D458" s="178">
        <v>96</v>
      </c>
      <c r="E458" s="178"/>
      <c r="F458" s="178"/>
      <c r="G458" s="178"/>
      <c r="H458" s="178"/>
      <c r="I458" s="178"/>
      <c r="J458" s="178"/>
    </row>
    <row r="459" spans="2:10">
      <c r="B459" s="223"/>
      <c r="C459" s="178" t="s">
        <v>1003</v>
      </c>
      <c r="D459" s="178"/>
      <c r="E459" s="178">
        <v>85</v>
      </c>
      <c r="F459" s="178"/>
      <c r="G459" s="178">
        <f>E459-D458</f>
        <v>-11</v>
      </c>
      <c r="H459" s="178"/>
      <c r="I459" s="178">
        <f>G459*10</f>
        <v>-110</v>
      </c>
      <c r="J459" s="178">
        <f>I459*75</f>
        <v>-8250</v>
      </c>
    </row>
    <row r="460" spans="2:10">
      <c r="B460" s="223"/>
      <c r="C460" s="178" t="s">
        <v>1003</v>
      </c>
      <c r="D460" s="178">
        <v>98</v>
      </c>
      <c r="E460" s="178"/>
      <c r="F460" s="178"/>
      <c r="G460" s="178"/>
      <c r="H460" s="178"/>
      <c r="I460" s="178"/>
      <c r="J460" s="178"/>
    </row>
    <row r="461" spans="2:10">
      <c r="B461" s="223"/>
      <c r="C461" s="178"/>
      <c r="D461" s="178"/>
      <c r="E461" s="178"/>
      <c r="F461" s="178">
        <v>140</v>
      </c>
      <c r="G461" s="178">
        <f>F461-D460</f>
        <v>42</v>
      </c>
      <c r="H461" s="178" t="s">
        <v>1047</v>
      </c>
      <c r="I461" s="178">
        <f>G461*5</f>
        <v>210</v>
      </c>
      <c r="J461" s="178">
        <f>I461*75</f>
        <v>15750</v>
      </c>
    </row>
    <row r="462" spans="2:10">
      <c r="B462" s="223"/>
      <c r="C462" s="178"/>
      <c r="D462" s="178"/>
      <c r="E462" s="178"/>
      <c r="F462" s="178">
        <v>175</v>
      </c>
      <c r="G462" s="178">
        <f>F462-D460</f>
        <v>77</v>
      </c>
      <c r="H462" s="178" t="s">
        <v>1047</v>
      </c>
      <c r="I462" s="178">
        <f>G462*5</f>
        <v>385</v>
      </c>
      <c r="J462" s="178">
        <f>I462*75</f>
        <v>28875</v>
      </c>
    </row>
    <row r="463" spans="2:10">
      <c r="B463" s="223"/>
      <c r="C463" s="178" t="s">
        <v>1003</v>
      </c>
      <c r="D463" s="178">
        <v>137</v>
      </c>
      <c r="E463" s="178"/>
      <c r="F463" s="178">
        <v>157</v>
      </c>
      <c r="G463" s="178">
        <f>F463-D463</f>
        <v>20</v>
      </c>
      <c r="H463" s="178" t="s">
        <v>1047</v>
      </c>
      <c r="I463" s="178">
        <f>G463*5</f>
        <v>100</v>
      </c>
      <c r="J463" s="178">
        <f>I463*75</f>
        <v>7500</v>
      </c>
    </row>
    <row r="464" spans="2:10">
      <c r="B464" s="223"/>
      <c r="C464" s="178"/>
      <c r="D464" s="178"/>
      <c r="E464" s="178"/>
      <c r="F464" s="178"/>
      <c r="G464" s="178"/>
      <c r="H464" s="178" t="s">
        <v>1142</v>
      </c>
      <c r="I464" s="178"/>
      <c r="J464" s="178"/>
    </row>
    <row r="465" spans="2:10">
      <c r="B465" s="223"/>
      <c r="C465" s="178"/>
      <c r="D465" s="178"/>
      <c r="E465" s="178"/>
      <c r="F465" s="178"/>
      <c r="G465" s="178"/>
      <c r="H465" s="178"/>
      <c r="I465" s="178"/>
      <c r="J465" s="178"/>
    </row>
    <row r="466" spans="2:10">
      <c r="B466" s="223"/>
      <c r="C466" s="178" t="s">
        <v>1191</v>
      </c>
      <c r="D466" s="178">
        <v>55</v>
      </c>
      <c r="E466" s="178"/>
      <c r="F466" s="178"/>
      <c r="G466" s="178"/>
      <c r="H466" s="178" t="s">
        <v>1139</v>
      </c>
      <c r="I466" s="178"/>
      <c r="J466" s="178"/>
    </row>
    <row r="467" spans="2:10">
      <c r="B467" s="223"/>
      <c r="C467" s="178" t="s">
        <v>1063</v>
      </c>
      <c r="D467" s="178"/>
      <c r="E467" s="178"/>
      <c r="F467" s="178"/>
      <c r="G467" s="178"/>
      <c r="H467" s="178"/>
      <c r="I467" s="178"/>
      <c r="J467" s="178"/>
    </row>
    <row r="468" spans="2:10">
      <c r="B468" s="223"/>
      <c r="C468" s="178"/>
      <c r="D468" s="178"/>
      <c r="E468" s="178"/>
      <c r="F468" s="178"/>
      <c r="G468" s="178"/>
      <c r="H468" s="178"/>
      <c r="I468" s="178"/>
      <c r="J468" s="178"/>
    </row>
    <row r="469" spans="2:10">
      <c r="B469" s="223"/>
      <c r="C469" s="178" t="s">
        <v>1180</v>
      </c>
      <c r="D469" s="178">
        <v>41</v>
      </c>
      <c r="E469" s="178"/>
      <c r="F469" s="178"/>
      <c r="G469" s="178"/>
      <c r="H469" s="178" t="s">
        <v>1139</v>
      </c>
      <c r="I469" s="178"/>
      <c r="J469" s="178"/>
    </row>
    <row r="470" spans="2:10">
      <c r="B470" s="224"/>
      <c r="C470" s="178" t="s">
        <v>1063</v>
      </c>
      <c r="D470" s="178"/>
      <c r="E470" s="178"/>
      <c r="F470" s="178"/>
      <c r="G470" s="178"/>
      <c r="H470" s="178"/>
      <c r="I470" s="178"/>
      <c r="J470" s="178"/>
    </row>
    <row r="471" spans="2:10">
      <c r="B471" s="178"/>
      <c r="C471" s="178"/>
      <c r="D471" s="178"/>
      <c r="E471" s="178"/>
      <c r="F471" s="178"/>
      <c r="G471" s="233" t="s">
        <v>638</v>
      </c>
      <c r="H471" s="234"/>
      <c r="I471" s="178">
        <f>SUM(I455:I470)</f>
        <v>865</v>
      </c>
      <c r="J471" s="178">
        <f>SUM(J455:J470)</f>
        <v>64875</v>
      </c>
    </row>
    <row r="472" spans="2:10">
      <c r="B472" s="222" t="s">
        <v>1198</v>
      </c>
      <c r="C472" s="178" t="s">
        <v>1191</v>
      </c>
      <c r="D472" s="178">
        <v>60</v>
      </c>
      <c r="E472" s="178"/>
      <c r="F472" s="178"/>
      <c r="G472" s="178"/>
      <c r="H472" s="178"/>
      <c r="I472" s="178"/>
      <c r="J472" s="178"/>
    </row>
    <row r="473" spans="2:10">
      <c r="B473" s="223"/>
      <c r="C473" s="178" t="s">
        <v>1067</v>
      </c>
      <c r="D473" s="178"/>
      <c r="E473" s="178"/>
      <c r="F473" s="178">
        <v>99</v>
      </c>
      <c r="G473" s="178">
        <f>F473-D472</f>
        <v>39</v>
      </c>
      <c r="H473" s="178" t="s">
        <v>1138</v>
      </c>
      <c r="I473" s="178">
        <f>G473*3</f>
        <v>117</v>
      </c>
      <c r="J473" s="178">
        <f>I473*75</f>
        <v>8775</v>
      </c>
    </row>
    <row r="474" spans="2:10">
      <c r="B474" s="223"/>
      <c r="C474" s="178"/>
      <c r="D474" s="178"/>
      <c r="E474" s="178"/>
      <c r="F474" s="178"/>
      <c r="G474" s="178"/>
      <c r="H474" s="178"/>
      <c r="I474" s="178"/>
      <c r="J474" s="178"/>
    </row>
    <row r="475" spans="2:10">
      <c r="B475" s="223"/>
      <c r="C475" s="178" t="s">
        <v>1180</v>
      </c>
      <c r="D475" s="178">
        <v>36</v>
      </c>
      <c r="E475" s="178"/>
      <c r="F475" s="178"/>
      <c r="G475" s="178"/>
      <c r="H475" s="178" t="s">
        <v>13</v>
      </c>
      <c r="I475" s="178"/>
      <c r="J475" s="178"/>
    </row>
    <row r="476" spans="2:10">
      <c r="B476" s="223"/>
      <c r="C476" s="178" t="s">
        <v>1078</v>
      </c>
      <c r="D476" s="178"/>
      <c r="E476" s="178"/>
      <c r="F476" s="178"/>
      <c r="G476" s="178"/>
      <c r="H476" s="178"/>
      <c r="I476" s="178"/>
      <c r="J476" s="178"/>
    </row>
    <row r="477" spans="2:10">
      <c r="B477" s="223"/>
      <c r="C477" s="178"/>
      <c r="D477" s="178"/>
      <c r="E477" s="178"/>
      <c r="F477" s="178"/>
      <c r="G477" s="178"/>
      <c r="H477" s="178"/>
      <c r="I477" s="178"/>
      <c r="J477" s="178"/>
    </row>
    <row r="478" spans="2:10">
      <c r="B478" s="223"/>
      <c r="C478" s="178" t="s">
        <v>1202</v>
      </c>
      <c r="D478" s="178">
        <v>135</v>
      </c>
      <c r="E478" s="178"/>
      <c r="F478" s="178"/>
      <c r="G478" s="178"/>
      <c r="H478" s="178"/>
      <c r="I478" s="178"/>
      <c r="J478" s="178"/>
    </row>
    <row r="479" spans="2:10">
      <c r="B479" s="223"/>
      <c r="C479" s="178" t="s">
        <v>1003</v>
      </c>
      <c r="D479" s="178"/>
      <c r="E479" s="178"/>
      <c r="F479" s="178">
        <v>170</v>
      </c>
      <c r="G479" s="178">
        <f>F479-D478</f>
        <v>35</v>
      </c>
      <c r="H479" s="178"/>
      <c r="I479" s="178">
        <f>G479*10</f>
        <v>350</v>
      </c>
      <c r="J479" s="178">
        <f>I479*75</f>
        <v>26250</v>
      </c>
    </row>
    <row r="480" spans="2:10">
      <c r="B480" s="223"/>
      <c r="C480" s="178" t="s">
        <v>1003</v>
      </c>
      <c r="D480" s="178">
        <v>163</v>
      </c>
      <c r="E480" s="178"/>
      <c r="F480" s="178">
        <v>175</v>
      </c>
      <c r="G480" s="178">
        <f>F480-D480</f>
        <v>12</v>
      </c>
      <c r="H480" s="178" t="s">
        <v>1047</v>
      </c>
      <c r="I480" s="178">
        <f>G480*5</f>
        <v>60</v>
      </c>
      <c r="J480" s="178">
        <f>I480*75</f>
        <v>4500</v>
      </c>
    </row>
    <row r="481" spans="2:10">
      <c r="B481" s="223"/>
      <c r="C481" s="178"/>
      <c r="D481" s="178"/>
      <c r="E481" s="178">
        <v>158</v>
      </c>
      <c r="F481" s="178"/>
      <c r="G481" s="178">
        <f>E481-D480</f>
        <v>-5</v>
      </c>
      <c r="H481" s="178" t="s">
        <v>1106</v>
      </c>
      <c r="I481" s="178">
        <f>G481*5</f>
        <v>-25</v>
      </c>
      <c r="J481" s="178">
        <f>I481*75</f>
        <v>-1875</v>
      </c>
    </row>
    <row r="482" spans="2:10">
      <c r="B482" s="223"/>
      <c r="C482" s="178" t="s">
        <v>1003</v>
      </c>
      <c r="D482" s="178">
        <v>170</v>
      </c>
      <c r="E482" s="178"/>
      <c r="F482" s="178">
        <v>189</v>
      </c>
      <c r="G482" s="178">
        <f>F482-D482</f>
        <v>19</v>
      </c>
      <c r="H482" s="178" t="s">
        <v>1047</v>
      </c>
      <c r="I482" s="178">
        <f>G482*5</f>
        <v>95</v>
      </c>
      <c r="J482" s="178">
        <f>I482*75</f>
        <v>7125</v>
      </c>
    </row>
    <row r="483" spans="2:10">
      <c r="B483" s="223"/>
      <c r="C483" s="178"/>
      <c r="D483" s="178"/>
      <c r="E483" s="178"/>
      <c r="F483" s="178">
        <v>205</v>
      </c>
      <c r="G483" s="178">
        <f>F483-D482</f>
        <v>35</v>
      </c>
      <c r="H483" s="178" t="s">
        <v>1047</v>
      </c>
      <c r="I483" s="178">
        <f>G483*5</f>
        <v>175</v>
      </c>
      <c r="J483" s="178">
        <f>I483*75</f>
        <v>13125</v>
      </c>
    </row>
    <row r="484" spans="2:10">
      <c r="B484" s="223"/>
      <c r="C484" s="178"/>
      <c r="D484" s="178"/>
      <c r="E484" s="178"/>
      <c r="F484" s="178"/>
      <c r="G484" s="178"/>
      <c r="H484" s="178"/>
      <c r="I484" s="178"/>
      <c r="J484" s="178"/>
    </row>
    <row r="485" spans="2:10">
      <c r="B485" s="223"/>
      <c r="C485" s="178" t="s">
        <v>1203</v>
      </c>
      <c r="D485" s="178">
        <v>114</v>
      </c>
      <c r="E485" s="178"/>
      <c r="F485" s="178"/>
      <c r="G485" s="178"/>
      <c r="H485" s="178"/>
      <c r="I485" s="178"/>
      <c r="J485" s="178"/>
    </row>
    <row r="486" spans="2:10">
      <c r="B486" s="223"/>
      <c r="C486" s="178" t="s">
        <v>1003</v>
      </c>
      <c r="D486" s="178"/>
      <c r="E486" s="178">
        <v>100</v>
      </c>
      <c r="F486" s="178"/>
      <c r="G486" s="178">
        <f>E486-D485</f>
        <v>-14</v>
      </c>
      <c r="H486" s="178"/>
      <c r="I486" s="178">
        <f>G486*10</f>
        <v>-140</v>
      </c>
      <c r="J486" s="178">
        <f>I486*75</f>
        <v>-10500</v>
      </c>
    </row>
    <row r="487" spans="2:10">
      <c r="B487" s="223"/>
      <c r="C487" s="178"/>
      <c r="D487" s="178"/>
      <c r="E487" s="178"/>
      <c r="F487" s="178"/>
      <c r="G487" s="178"/>
      <c r="H487" s="178"/>
      <c r="I487" s="178"/>
      <c r="J487" s="178"/>
    </row>
    <row r="488" spans="2:10">
      <c r="B488" s="223"/>
      <c r="C488" s="178" t="s">
        <v>1166</v>
      </c>
      <c r="D488" s="178">
        <v>97</v>
      </c>
      <c r="E488" s="178"/>
      <c r="F488" s="178"/>
      <c r="G488" s="178"/>
      <c r="H488" s="178"/>
      <c r="I488" s="178"/>
      <c r="J488" s="178"/>
    </row>
    <row r="489" spans="2:10">
      <c r="B489" s="223"/>
      <c r="C489" s="178" t="s">
        <v>1003</v>
      </c>
      <c r="D489" s="178"/>
      <c r="E489" s="178">
        <v>85</v>
      </c>
      <c r="F489" s="178"/>
      <c r="G489" s="178">
        <f>E489-D488</f>
        <v>-12</v>
      </c>
      <c r="H489" s="178"/>
      <c r="I489" s="178">
        <f>G489*10</f>
        <v>-120</v>
      </c>
      <c r="J489" s="178">
        <f>I489*75</f>
        <v>-9000</v>
      </c>
    </row>
    <row r="490" spans="2:10">
      <c r="B490" s="223"/>
      <c r="C490" s="178"/>
      <c r="D490" s="178"/>
      <c r="E490" s="178"/>
      <c r="F490" s="178"/>
      <c r="G490" s="178"/>
      <c r="H490" s="178"/>
      <c r="I490" s="178"/>
      <c r="J490" s="178"/>
    </row>
    <row r="491" spans="2:10">
      <c r="B491" s="223"/>
      <c r="C491" s="178" t="s">
        <v>1204</v>
      </c>
      <c r="D491" s="178">
        <v>135</v>
      </c>
      <c r="E491" s="178"/>
      <c r="F491" s="178"/>
      <c r="G491" s="178"/>
      <c r="H491" s="178"/>
      <c r="I491" s="178"/>
      <c r="J491" s="178"/>
    </row>
    <row r="492" spans="2:10">
      <c r="B492" s="223"/>
      <c r="C492" s="178" t="s">
        <v>1003</v>
      </c>
      <c r="D492" s="178"/>
      <c r="E492" s="178">
        <v>125</v>
      </c>
      <c r="F492" s="178"/>
      <c r="G492" s="178">
        <f>E492-D491</f>
        <v>-10</v>
      </c>
      <c r="H492" s="178"/>
      <c r="I492" s="178">
        <f>G492*10</f>
        <v>-100</v>
      </c>
      <c r="J492" s="178">
        <f>I492*75</f>
        <v>-7500</v>
      </c>
    </row>
    <row r="493" spans="2:10">
      <c r="B493" s="224"/>
      <c r="C493" s="178" t="s">
        <v>1003</v>
      </c>
      <c r="D493" s="178">
        <v>103</v>
      </c>
      <c r="E493" s="178"/>
      <c r="F493" s="178">
        <v>113</v>
      </c>
      <c r="G493" s="178">
        <f>F493-D493</f>
        <v>10</v>
      </c>
      <c r="H493" s="178"/>
      <c r="I493" s="178">
        <f>G493*10</f>
        <v>100</v>
      </c>
      <c r="J493" s="178">
        <f>I493*75</f>
        <v>7500</v>
      </c>
    </row>
    <row r="494" spans="2:10">
      <c r="B494" s="178"/>
      <c r="C494" s="178"/>
      <c r="D494" s="178"/>
      <c r="E494" s="178"/>
      <c r="F494" s="178"/>
      <c r="G494" s="233" t="s">
        <v>638</v>
      </c>
      <c r="H494" s="234"/>
      <c r="I494" s="178">
        <f>SUM(I473:I493)</f>
        <v>512</v>
      </c>
      <c r="J494" s="178">
        <f>SUM(J473:J493)</f>
        <v>38400</v>
      </c>
    </row>
    <row r="495" spans="2:10">
      <c r="B495" s="222" t="s">
        <v>1205</v>
      </c>
      <c r="C495" s="178" t="s">
        <v>1191</v>
      </c>
      <c r="D495" s="178"/>
      <c r="E495" s="178"/>
      <c r="F495" s="178"/>
      <c r="G495" s="178"/>
      <c r="H495" s="178"/>
      <c r="I495" s="178"/>
      <c r="J495" s="178"/>
    </row>
    <row r="496" spans="2:10">
      <c r="B496" s="223"/>
      <c r="C496" s="178" t="s">
        <v>1206</v>
      </c>
      <c r="D496" s="178"/>
      <c r="E496" s="178"/>
      <c r="F496" s="178">
        <v>113</v>
      </c>
      <c r="G496" s="178">
        <f>F496-D472</f>
        <v>53</v>
      </c>
      <c r="H496" s="178"/>
      <c r="I496" s="178">
        <f>G496*2</f>
        <v>106</v>
      </c>
      <c r="J496" s="178">
        <f>I496*75</f>
        <v>7950</v>
      </c>
    </row>
    <row r="497" spans="2:10">
      <c r="B497" s="223"/>
      <c r="C497" s="178" t="s">
        <v>1003</v>
      </c>
      <c r="D497" s="178">
        <v>88</v>
      </c>
      <c r="E497" s="178"/>
      <c r="F497" s="178">
        <v>112</v>
      </c>
      <c r="G497" s="178">
        <f>F497-D497</f>
        <v>24</v>
      </c>
      <c r="H497" s="178" t="s">
        <v>1047</v>
      </c>
      <c r="I497" s="178">
        <f>G497*5</f>
        <v>120</v>
      </c>
      <c r="J497" s="178">
        <f>I497*75</f>
        <v>9000</v>
      </c>
    </row>
    <row r="498" spans="2:10">
      <c r="B498" s="223"/>
      <c r="C498" s="178" t="s">
        <v>1067</v>
      </c>
      <c r="D498" s="178">
        <v>94</v>
      </c>
      <c r="E498" s="178"/>
      <c r="F498" s="178">
        <v>111</v>
      </c>
      <c r="G498" s="178">
        <f>F498-D498</f>
        <v>17</v>
      </c>
      <c r="H498" s="178" t="s">
        <v>1047</v>
      </c>
      <c r="I498" s="178">
        <f>G498*5</f>
        <v>85</v>
      </c>
      <c r="J498" s="178">
        <f>I498*75</f>
        <v>6375</v>
      </c>
    </row>
    <row r="499" spans="2:10">
      <c r="B499" s="223"/>
      <c r="C499" s="178"/>
      <c r="D499" s="178"/>
      <c r="E499" s="178"/>
      <c r="F499" s="178"/>
      <c r="G499" s="178"/>
      <c r="H499" s="178" t="s">
        <v>1142</v>
      </c>
      <c r="I499" s="178"/>
      <c r="J499" s="178"/>
    </row>
    <row r="500" spans="2:10">
      <c r="B500" s="223"/>
      <c r="C500" s="178" t="s">
        <v>1180</v>
      </c>
      <c r="D500" s="178"/>
      <c r="E500" s="178"/>
      <c r="F500" s="178"/>
      <c r="G500" s="178"/>
      <c r="H500" s="178"/>
      <c r="I500" s="178"/>
      <c r="J500" s="178"/>
    </row>
    <row r="501" spans="2:10">
      <c r="B501" s="223"/>
      <c r="C501" s="178" t="s">
        <v>1207</v>
      </c>
      <c r="D501" s="178"/>
      <c r="E501" s="178"/>
      <c r="F501" s="178">
        <v>62</v>
      </c>
      <c r="G501" s="178">
        <f>F501-36</f>
        <v>26</v>
      </c>
      <c r="H501" s="197"/>
      <c r="I501" s="178">
        <f>G501*8</f>
        <v>208</v>
      </c>
      <c r="J501" s="178">
        <f>I501*75</f>
        <v>15600</v>
      </c>
    </row>
    <row r="502" spans="2:10">
      <c r="B502" s="223"/>
      <c r="C502" s="178" t="s">
        <v>1208</v>
      </c>
      <c r="D502" s="178"/>
      <c r="E502" s="178"/>
      <c r="F502" s="178">
        <v>62</v>
      </c>
      <c r="G502" s="178">
        <f>F502-41</f>
        <v>21</v>
      </c>
      <c r="H502" s="197"/>
      <c r="I502" s="178">
        <f>G502*2</f>
        <v>42</v>
      </c>
      <c r="J502" s="178">
        <f>I502*75</f>
        <v>3150</v>
      </c>
    </row>
    <row r="503" spans="2:10">
      <c r="B503" s="223"/>
      <c r="C503" s="178" t="s">
        <v>1003</v>
      </c>
      <c r="D503" s="178">
        <v>52</v>
      </c>
      <c r="E503" s="178"/>
      <c r="F503" s="178"/>
      <c r="G503" s="178"/>
      <c r="H503" s="178" t="s">
        <v>1186</v>
      </c>
      <c r="I503" s="178"/>
      <c r="J503" s="178"/>
    </row>
    <row r="504" spans="2:10">
      <c r="B504" s="223"/>
      <c r="C504" s="178"/>
      <c r="D504" s="178"/>
      <c r="E504" s="178"/>
      <c r="F504" s="178"/>
      <c r="G504" s="178"/>
      <c r="H504" s="178"/>
      <c r="I504" s="178"/>
      <c r="J504" s="178"/>
    </row>
    <row r="505" spans="2:10">
      <c r="B505" s="223"/>
      <c r="C505" s="178" t="s">
        <v>1209</v>
      </c>
      <c r="D505" s="178"/>
      <c r="E505" s="178"/>
      <c r="F505" s="178"/>
      <c r="G505" s="178"/>
      <c r="H505" s="178"/>
      <c r="I505" s="178"/>
      <c r="J505" s="178"/>
    </row>
    <row r="506" spans="2:10">
      <c r="B506" s="223"/>
      <c r="C506" s="178" t="s">
        <v>1003</v>
      </c>
      <c r="D506" s="178">
        <v>59</v>
      </c>
      <c r="E506" s="178"/>
      <c r="F506" s="178">
        <v>62</v>
      </c>
      <c r="G506" s="178">
        <f>F506-D506</f>
        <v>3</v>
      </c>
      <c r="H506" s="178"/>
      <c r="I506" s="178">
        <f>G506*10</f>
        <v>30</v>
      </c>
      <c r="J506" s="178">
        <f>I506*75</f>
        <v>2250</v>
      </c>
    </row>
    <row r="507" spans="2:10">
      <c r="B507" s="224"/>
      <c r="C507" s="178" t="s">
        <v>1003</v>
      </c>
      <c r="D507" s="178">
        <v>50</v>
      </c>
      <c r="E507" s="178"/>
      <c r="F507" s="178">
        <v>62</v>
      </c>
      <c r="G507" s="178">
        <f>F507-D507</f>
        <v>12</v>
      </c>
      <c r="H507" s="178"/>
      <c r="I507" s="178">
        <f>G507*10</f>
        <v>120</v>
      </c>
      <c r="J507" s="178">
        <f>I507*75</f>
        <v>9000</v>
      </c>
    </row>
    <row r="508" spans="2:10">
      <c r="B508" s="178"/>
      <c r="C508" s="178"/>
      <c r="D508" s="178"/>
      <c r="E508" s="178"/>
      <c r="F508" s="178"/>
      <c r="G508" s="233" t="s">
        <v>638</v>
      </c>
      <c r="H508" s="234"/>
      <c r="I508" s="178">
        <f>SUM(I496:I507)</f>
        <v>711</v>
      </c>
      <c r="J508" s="178">
        <f>SUM(J496:J507)</f>
        <v>53325</v>
      </c>
    </row>
    <row r="509" spans="2:10">
      <c r="B509" s="179"/>
      <c r="C509" s="179"/>
      <c r="D509" s="179"/>
      <c r="E509" s="179"/>
      <c r="F509" s="236" t="s">
        <v>1213</v>
      </c>
      <c r="G509" s="237"/>
      <c r="H509" s="238"/>
      <c r="I509" s="199"/>
      <c r="J509" s="200">
        <f>J508+J494+J471+J453+J437+J431+J421+J416+J409+J399+J378+J355+J339+J321+J313+J305+J279</f>
        <v>724950</v>
      </c>
    </row>
    <row r="513" spans="2:10">
      <c r="B513" s="177" t="s">
        <v>76</v>
      </c>
      <c r="C513" s="178">
        <v>2019</v>
      </c>
      <c r="D513" s="178" t="s">
        <v>969</v>
      </c>
      <c r="E513" s="178" t="s">
        <v>994</v>
      </c>
      <c r="F513" s="179"/>
      <c r="G513" s="179"/>
      <c r="H513" s="179"/>
      <c r="I513" s="226" t="s">
        <v>527</v>
      </c>
      <c r="J513" s="227"/>
    </row>
    <row r="514" spans="2:10">
      <c r="B514" s="181"/>
      <c r="C514" s="181"/>
      <c r="D514" s="181"/>
      <c r="E514" s="182"/>
      <c r="F514" s="182"/>
      <c r="G514" s="182" t="s">
        <v>4</v>
      </c>
      <c r="H514" s="183" t="s">
        <v>9</v>
      </c>
      <c r="I514" s="228"/>
      <c r="J514" s="229"/>
    </row>
    <row r="515" spans="2:10">
      <c r="B515" s="184" t="s">
        <v>0</v>
      </c>
      <c r="C515" s="184" t="s">
        <v>1</v>
      </c>
      <c r="D515" s="184" t="s">
        <v>10</v>
      </c>
      <c r="E515" s="184" t="s">
        <v>7</v>
      </c>
      <c r="F515" s="184" t="s">
        <v>11</v>
      </c>
      <c r="G515" s="184" t="s">
        <v>12</v>
      </c>
      <c r="H515" s="185"/>
      <c r="I515" s="186" t="s">
        <v>525</v>
      </c>
      <c r="J515" s="187" t="s">
        <v>526</v>
      </c>
    </row>
    <row r="516" spans="2:10">
      <c r="B516" s="222" t="s">
        <v>1215</v>
      </c>
      <c r="C516" s="178" t="s">
        <v>1180</v>
      </c>
      <c r="D516" s="178"/>
      <c r="E516" s="178"/>
      <c r="F516" s="178"/>
      <c r="G516" s="178"/>
      <c r="H516" s="178"/>
      <c r="I516" s="178"/>
      <c r="J516" s="178"/>
    </row>
    <row r="517" spans="2:10">
      <c r="B517" s="223"/>
      <c r="C517" s="178" t="s">
        <v>1221</v>
      </c>
      <c r="D517" s="178"/>
      <c r="E517" s="178"/>
      <c r="F517" s="178">
        <v>82</v>
      </c>
      <c r="G517" s="178">
        <f>F517-52</f>
        <v>30</v>
      </c>
      <c r="H517" s="178"/>
      <c r="I517" s="178">
        <f>G517*10</f>
        <v>300</v>
      </c>
      <c r="J517" s="178">
        <f>I517*75</f>
        <v>22500</v>
      </c>
    </row>
    <row r="518" spans="2:10">
      <c r="B518" s="223"/>
      <c r="C518" s="178"/>
      <c r="D518" s="178"/>
      <c r="E518" s="178"/>
      <c r="F518" s="178"/>
      <c r="G518" s="178"/>
      <c r="H518" s="178"/>
      <c r="I518" s="178"/>
      <c r="J518" s="178"/>
    </row>
    <row r="519" spans="2:10">
      <c r="B519" s="223"/>
      <c r="C519" s="178" t="s">
        <v>1191</v>
      </c>
      <c r="D519" s="178"/>
      <c r="E519" s="178"/>
      <c r="F519" s="178"/>
      <c r="G519" s="178"/>
      <c r="H519" s="178"/>
      <c r="I519" s="178"/>
      <c r="J519" s="178"/>
    </row>
    <row r="520" spans="2:10">
      <c r="B520" s="223"/>
      <c r="C520" s="178" t="s">
        <v>1222</v>
      </c>
      <c r="D520" s="178"/>
      <c r="E520" s="178"/>
      <c r="F520" s="178">
        <v>140</v>
      </c>
      <c r="G520" s="178">
        <f>F520-88</f>
        <v>52</v>
      </c>
      <c r="H520" s="178"/>
      <c r="I520" s="178">
        <f>G520*5</f>
        <v>260</v>
      </c>
      <c r="J520" s="178">
        <f>I520*75</f>
        <v>19500</v>
      </c>
    </row>
    <row r="521" spans="2:10">
      <c r="B521" s="223"/>
      <c r="C521" s="178" t="s">
        <v>1067</v>
      </c>
      <c r="D521" s="178">
        <v>145</v>
      </c>
      <c r="E521" s="178"/>
      <c r="F521" s="178">
        <v>176</v>
      </c>
      <c r="G521" s="178">
        <f>F521-D521</f>
        <v>31</v>
      </c>
      <c r="H521" s="178"/>
      <c r="I521" s="178">
        <f>G521*5</f>
        <v>155</v>
      </c>
      <c r="J521" s="178">
        <f>I521*75</f>
        <v>11625</v>
      </c>
    </row>
    <row r="522" spans="2:10">
      <c r="B522" s="223"/>
      <c r="C522" s="178"/>
      <c r="D522" s="178"/>
      <c r="E522" s="178"/>
      <c r="F522" s="178"/>
      <c r="G522" s="178"/>
      <c r="H522" s="178"/>
      <c r="I522" s="178"/>
      <c r="J522" s="178"/>
    </row>
    <row r="523" spans="2:10">
      <c r="B523" s="223"/>
      <c r="C523" s="178" t="s">
        <v>1209</v>
      </c>
      <c r="D523" s="178">
        <v>62</v>
      </c>
      <c r="E523" s="178"/>
      <c r="F523" s="178"/>
      <c r="G523" s="178"/>
      <c r="H523" s="178"/>
      <c r="I523" s="178"/>
      <c r="J523" s="178"/>
    </row>
    <row r="524" spans="2:10">
      <c r="B524" s="223"/>
      <c r="C524" s="178" t="s">
        <v>1003</v>
      </c>
      <c r="D524" s="178"/>
      <c r="E524" s="178"/>
      <c r="F524" s="178">
        <v>92</v>
      </c>
      <c r="G524" s="178">
        <f>F524-D523</f>
        <v>30</v>
      </c>
      <c r="H524" s="178"/>
      <c r="I524" s="178">
        <f>G524*10</f>
        <v>300</v>
      </c>
      <c r="J524" s="178">
        <f>I524*75</f>
        <v>22500</v>
      </c>
    </row>
    <row r="525" spans="2:10">
      <c r="B525" s="223"/>
      <c r="C525" s="178"/>
      <c r="D525" s="178"/>
      <c r="E525" s="178"/>
      <c r="F525" s="178"/>
      <c r="G525" s="178"/>
      <c r="H525" s="178"/>
      <c r="I525" s="178"/>
      <c r="J525" s="178"/>
    </row>
    <row r="526" spans="2:10">
      <c r="B526" s="223"/>
      <c r="C526" s="178" t="s">
        <v>1218</v>
      </c>
      <c r="D526" s="178">
        <v>120</v>
      </c>
      <c r="E526" s="178"/>
      <c r="F526" s="178"/>
      <c r="G526" s="178"/>
      <c r="H526" s="178"/>
      <c r="I526" s="178"/>
      <c r="J526" s="178"/>
    </row>
    <row r="527" spans="2:10">
      <c r="B527" s="223"/>
      <c r="C527" s="178" t="s">
        <v>1003</v>
      </c>
      <c r="D527" s="178"/>
      <c r="E527" s="178"/>
      <c r="F527" s="178">
        <v>133</v>
      </c>
      <c r="G527" s="178">
        <f>F527-D526</f>
        <v>13</v>
      </c>
      <c r="H527" s="178"/>
      <c r="I527" s="178">
        <f>G527*10</f>
        <v>130</v>
      </c>
      <c r="J527" s="178">
        <f>I527*75</f>
        <v>9750</v>
      </c>
    </row>
    <row r="528" spans="2:10">
      <c r="B528" s="223"/>
      <c r="C528" s="178" t="s">
        <v>1003</v>
      </c>
      <c r="D528" s="178">
        <v>130</v>
      </c>
      <c r="E528" s="178"/>
      <c r="F528" s="178">
        <v>141</v>
      </c>
      <c r="G528" s="178">
        <f>F528-D528</f>
        <v>11</v>
      </c>
      <c r="H528" s="178" t="s">
        <v>1045</v>
      </c>
      <c r="I528" s="178">
        <f>G528*8</f>
        <v>88</v>
      </c>
      <c r="J528" s="178">
        <f>I528*75</f>
        <v>6600</v>
      </c>
    </row>
    <row r="529" spans="2:10">
      <c r="B529" s="223"/>
      <c r="C529" s="178"/>
      <c r="D529" s="178"/>
      <c r="E529" s="178"/>
      <c r="F529" s="178"/>
      <c r="G529" s="178"/>
      <c r="H529" s="178" t="s">
        <v>1219</v>
      </c>
      <c r="I529" s="178"/>
      <c r="J529" s="178"/>
    </row>
    <row r="530" spans="2:10">
      <c r="B530" s="223"/>
      <c r="C530" s="178" t="s">
        <v>1220</v>
      </c>
      <c r="D530" s="178"/>
      <c r="E530" s="178"/>
      <c r="F530" s="178"/>
      <c r="G530" s="178"/>
      <c r="H530" s="178"/>
      <c r="I530" s="178"/>
      <c r="J530" s="178"/>
    </row>
    <row r="531" spans="2:10">
      <c r="B531" s="224"/>
      <c r="C531" s="178" t="s">
        <v>1063</v>
      </c>
      <c r="D531" s="178">
        <v>72</v>
      </c>
      <c r="E531" s="178"/>
      <c r="F531" s="178"/>
      <c r="G531" s="178"/>
      <c r="H531" s="178" t="s">
        <v>1219</v>
      </c>
      <c r="I531" s="178"/>
      <c r="J531" s="178"/>
    </row>
    <row r="532" spans="2:10">
      <c r="B532" s="178"/>
      <c r="C532" s="178"/>
      <c r="D532" s="178" t="str">
        <f>D550</f>
        <v>PROFITS PER LOT IN POINT</v>
      </c>
      <c r="E532" s="178"/>
      <c r="F532" s="178"/>
      <c r="G532" s="213">
        <f>SUM(G517:G531)</f>
        <v>167</v>
      </c>
      <c r="H532" s="213" t="s">
        <v>638</v>
      </c>
      <c r="I532" s="178">
        <f>SUM(I517:I531)</f>
        <v>1233</v>
      </c>
      <c r="J532" s="178">
        <f>SUM(J517:J531)</f>
        <v>92475</v>
      </c>
    </row>
    <row r="534" spans="2:10">
      <c r="B534" s="177" t="s">
        <v>76</v>
      </c>
      <c r="C534" s="178">
        <v>2019</v>
      </c>
      <c r="D534" s="178" t="s">
        <v>969</v>
      </c>
      <c r="E534" s="178" t="s">
        <v>994</v>
      </c>
      <c r="F534" s="179"/>
      <c r="G534" s="179"/>
      <c r="H534" s="179"/>
      <c r="I534" s="226" t="s">
        <v>527</v>
      </c>
      <c r="J534" s="227"/>
    </row>
    <row r="535" spans="2:10">
      <c r="B535" s="181"/>
      <c r="C535" s="181"/>
      <c r="D535" s="181"/>
      <c r="E535" s="182"/>
      <c r="F535" s="182"/>
      <c r="G535" s="182" t="s">
        <v>4</v>
      </c>
      <c r="H535" s="183" t="s">
        <v>9</v>
      </c>
      <c r="I535" s="228"/>
      <c r="J535" s="229"/>
    </row>
    <row r="536" spans="2:10">
      <c r="B536" s="184" t="s">
        <v>0</v>
      </c>
      <c r="C536" s="184" t="s">
        <v>1</v>
      </c>
      <c r="D536" s="184" t="s">
        <v>10</v>
      </c>
      <c r="E536" s="184" t="s">
        <v>7</v>
      </c>
      <c r="F536" s="184" t="s">
        <v>11</v>
      </c>
      <c r="G536" s="184" t="s">
        <v>12</v>
      </c>
      <c r="H536" s="185"/>
      <c r="I536" s="186" t="s">
        <v>525</v>
      </c>
      <c r="J536" s="187" t="s">
        <v>526</v>
      </c>
    </row>
    <row r="537" spans="2:10">
      <c r="B537" s="222" t="s">
        <v>1223</v>
      </c>
      <c r="C537" s="178" t="s">
        <v>1218</v>
      </c>
      <c r="D537" s="178"/>
      <c r="E537" s="178"/>
      <c r="F537" s="178"/>
      <c r="G537" s="178"/>
      <c r="H537" s="178"/>
      <c r="I537" s="178"/>
      <c r="J537" s="178"/>
    </row>
    <row r="538" spans="2:10">
      <c r="B538" s="223"/>
      <c r="C538" s="178" t="s">
        <v>1224</v>
      </c>
      <c r="D538" s="178"/>
      <c r="E538" s="178"/>
      <c r="F538" s="178">
        <v>153</v>
      </c>
      <c r="G538" s="178">
        <f>F538-130</f>
        <v>23</v>
      </c>
      <c r="H538" s="178"/>
      <c r="I538" s="178">
        <f>G538*2</f>
        <v>46</v>
      </c>
      <c r="J538" s="178">
        <f>I538*75</f>
        <v>3450</v>
      </c>
    </row>
    <row r="539" spans="2:10">
      <c r="B539" s="223"/>
      <c r="C539" s="178" t="s">
        <v>1078</v>
      </c>
      <c r="D539" s="178">
        <v>128</v>
      </c>
      <c r="E539" s="178"/>
      <c r="F539" s="178">
        <v>153</v>
      </c>
      <c r="G539" s="178">
        <f>F539-D539</f>
        <v>25</v>
      </c>
      <c r="H539" s="178"/>
      <c r="I539" s="178">
        <f>G539*8</f>
        <v>200</v>
      </c>
      <c r="J539" s="178">
        <f t="shared" ref="J539:J549" si="27">I539*75</f>
        <v>15000</v>
      </c>
    </row>
    <row r="540" spans="2:10">
      <c r="B540" s="223"/>
      <c r="C540" s="178" t="s">
        <v>1067</v>
      </c>
      <c r="D540" s="178">
        <v>123</v>
      </c>
      <c r="E540" s="178">
        <v>113</v>
      </c>
      <c r="F540" s="178"/>
      <c r="G540" s="178">
        <f>E540-D540</f>
        <v>-10</v>
      </c>
      <c r="H540" s="178"/>
      <c r="I540" s="178">
        <f>G540*5</f>
        <v>-50</v>
      </c>
      <c r="J540" s="178">
        <f t="shared" si="27"/>
        <v>-3750</v>
      </c>
    </row>
    <row r="541" spans="2:10">
      <c r="B541" s="223"/>
      <c r="C541" s="178" t="s">
        <v>1063</v>
      </c>
      <c r="D541" s="178">
        <v>140</v>
      </c>
      <c r="E541" s="178">
        <v>130</v>
      </c>
      <c r="F541" s="178"/>
      <c r="G541" s="178">
        <f>E541-D541</f>
        <v>-10</v>
      </c>
      <c r="H541" s="178"/>
      <c r="I541" s="178">
        <f>G541*2</f>
        <v>-20</v>
      </c>
      <c r="J541" s="178">
        <f t="shared" si="27"/>
        <v>-1500</v>
      </c>
    </row>
    <row r="542" spans="2:10">
      <c r="B542" s="223"/>
      <c r="C542" s="178"/>
      <c r="D542" s="178"/>
      <c r="E542" s="178"/>
      <c r="F542" s="178"/>
      <c r="G542" s="178"/>
      <c r="H542" s="178"/>
      <c r="I542" s="178"/>
      <c r="J542" s="178"/>
    </row>
    <row r="543" spans="2:10">
      <c r="B543" s="223"/>
      <c r="C543" s="178" t="s">
        <v>1220</v>
      </c>
      <c r="D543" s="178"/>
      <c r="E543" s="178"/>
      <c r="F543" s="178"/>
      <c r="G543" s="178"/>
      <c r="H543" s="178"/>
      <c r="I543" s="178"/>
      <c r="J543" s="178"/>
    </row>
    <row r="544" spans="2:10">
      <c r="B544" s="223"/>
      <c r="C544" s="178" t="s">
        <v>1225</v>
      </c>
      <c r="D544" s="178"/>
      <c r="E544" s="178"/>
      <c r="F544" s="178">
        <v>85</v>
      </c>
      <c r="G544" s="178">
        <f>F544-72</f>
        <v>13</v>
      </c>
      <c r="H544" s="178"/>
      <c r="I544" s="178">
        <f>G544*2</f>
        <v>26</v>
      </c>
      <c r="J544" s="178">
        <f t="shared" si="27"/>
        <v>1950</v>
      </c>
    </row>
    <row r="545" spans="2:10">
      <c r="B545" s="223"/>
      <c r="C545" s="178" t="s">
        <v>1078</v>
      </c>
      <c r="D545" s="178">
        <v>69</v>
      </c>
      <c r="E545" s="178"/>
      <c r="F545" s="178">
        <v>85</v>
      </c>
      <c r="G545" s="178">
        <f>F545-D545</f>
        <v>16</v>
      </c>
      <c r="H545" s="178"/>
      <c r="I545" s="178">
        <f>G545*8</f>
        <v>128</v>
      </c>
      <c r="J545" s="178">
        <f t="shared" si="27"/>
        <v>9600</v>
      </c>
    </row>
    <row r="546" spans="2:10">
      <c r="B546" s="223"/>
      <c r="C546" s="178"/>
      <c r="D546" s="178"/>
      <c r="E546" s="178"/>
      <c r="F546" s="178"/>
      <c r="G546" s="178"/>
      <c r="H546" s="178"/>
      <c r="I546" s="178"/>
      <c r="J546" s="178"/>
    </row>
    <row r="547" spans="2:10">
      <c r="B547" s="223"/>
      <c r="C547" s="178" t="s">
        <v>1191</v>
      </c>
      <c r="D547" s="178">
        <v>114</v>
      </c>
      <c r="E547" s="178"/>
      <c r="F547" s="178"/>
      <c r="G547" s="178"/>
      <c r="H547" s="178"/>
      <c r="I547" s="178"/>
      <c r="J547" s="178"/>
    </row>
    <row r="548" spans="2:10">
      <c r="B548" s="223"/>
      <c r="C548" s="178" t="s">
        <v>1003</v>
      </c>
      <c r="D548" s="178"/>
      <c r="E548" s="178"/>
      <c r="F548" s="178">
        <v>127</v>
      </c>
      <c r="G548" s="178">
        <f>F548-D547</f>
        <v>13</v>
      </c>
      <c r="H548" s="178"/>
      <c r="I548" s="178">
        <f>G548*10</f>
        <v>130</v>
      </c>
      <c r="J548" s="178">
        <f t="shared" si="27"/>
        <v>9750</v>
      </c>
    </row>
    <row r="549" spans="2:10">
      <c r="B549" s="224"/>
      <c r="C549" s="178" t="s">
        <v>1003</v>
      </c>
      <c r="D549" s="178">
        <v>118</v>
      </c>
      <c r="E549" s="178"/>
      <c r="F549" s="178">
        <v>133</v>
      </c>
      <c r="G549" s="178">
        <f>F549-D549</f>
        <v>15</v>
      </c>
      <c r="H549" s="178"/>
      <c r="I549" s="178">
        <f>G549*10</f>
        <v>150</v>
      </c>
      <c r="J549" s="178">
        <f t="shared" si="27"/>
        <v>11250</v>
      </c>
    </row>
    <row r="550" spans="2:10">
      <c r="B550" s="178"/>
      <c r="C550" s="178"/>
      <c r="D550" s="178" t="str">
        <f>D571</f>
        <v>PROFITS PER LOT IN POINT</v>
      </c>
      <c r="E550" s="178"/>
      <c r="F550" s="178"/>
      <c r="G550" s="213">
        <f>SUM(G538:G549)</f>
        <v>85</v>
      </c>
      <c r="H550" s="213" t="s">
        <v>638</v>
      </c>
      <c r="I550" s="178">
        <f>SUM(I538:I549)</f>
        <v>610</v>
      </c>
      <c r="J550" s="178">
        <f>SUM(J538:J549)</f>
        <v>45750</v>
      </c>
    </row>
    <row r="552" spans="2:10">
      <c r="B552" s="177" t="s">
        <v>76</v>
      </c>
      <c r="C552" s="178">
        <v>2019</v>
      </c>
      <c r="D552" s="178" t="s">
        <v>969</v>
      </c>
      <c r="E552" s="178" t="s">
        <v>994</v>
      </c>
      <c r="F552" s="179"/>
      <c r="G552" s="179"/>
      <c r="H552" s="179"/>
      <c r="I552" s="226" t="s">
        <v>527</v>
      </c>
      <c r="J552" s="227"/>
    </row>
    <row r="553" spans="2:10">
      <c r="B553" s="181"/>
      <c r="C553" s="181"/>
      <c r="D553" s="181"/>
      <c r="E553" s="182"/>
      <c r="F553" s="182"/>
      <c r="G553" s="182" t="s">
        <v>4</v>
      </c>
      <c r="H553" s="183" t="s">
        <v>9</v>
      </c>
      <c r="I553" s="228"/>
      <c r="J553" s="229"/>
    </row>
    <row r="554" spans="2:10">
      <c r="B554" s="184" t="s">
        <v>0</v>
      </c>
      <c r="C554" s="184" t="s">
        <v>1</v>
      </c>
      <c r="D554" s="184" t="s">
        <v>10</v>
      </c>
      <c r="E554" s="184" t="s">
        <v>7</v>
      </c>
      <c r="F554" s="184" t="s">
        <v>11</v>
      </c>
      <c r="G554" s="184" t="s">
        <v>12</v>
      </c>
      <c r="H554" s="185"/>
      <c r="I554" s="186" t="s">
        <v>525</v>
      </c>
      <c r="J554" s="187" t="s">
        <v>526</v>
      </c>
    </row>
    <row r="555" spans="2:10">
      <c r="B555" s="222" t="s">
        <v>1228</v>
      </c>
      <c r="C555" s="178" t="s">
        <v>1191</v>
      </c>
      <c r="D555" s="178">
        <v>155</v>
      </c>
      <c r="E555" s="178"/>
      <c r="F555" s="178"/>
      <c r="G555" s="178"/>
      <c r="H555" s="178"/>
      <c r="I555" s="178"/>
      <c r="J555" s="178"/>
    </row>
    <row r="556" spans="2:10">
      <c r="B556" s="223"/>
      <c r="C556" s="178" t="s">
        <v>1003</v>
      </c>
      <c r="D556" s="178"/>
      <c r="E556" s="178"/>
      <c r="F556" s="178">
        <v>169</v>
      </c>
      <c r="G556" s="178">
        <f>F556-D555</f>
        <v>14</v>
      </c>
      <c r="H556" s="178"/>
      <c r="I556" s="178">
        <f>G556*10</f>
        <v>140</v>
      </c>
      <c r="J556" s="178">
        <f>I556*75</f>
        <v>10500</v>
      </c>
    </row>
    <row r="557" spans="2:10">
      <c r="B557" s="223"/>
      <c r="C557" s="178"/>
      <c r="D557" s="178"/>
      <c r="E557" s="178"/>
      <c r="F557" s="178"/>
      <c r="G557" s="178"/>
      <c r="H557" s="178"/>
      <c r="I557" s="178"/>
      <c r="J557" s="178"/>
    </row>
    <row r="558" spans="2:10">
      <c r="B558" s="223"/>
      <c r="C558" s="178" t="s">
        <v>1229</v>
      </c>
      <c r="D558" s="178">
        <v>152</v>
      </c>
      <c r="E558" s="178"/>
      <c r="F558" s="178"/>
      <c r="G558" s="178"/>
      <c r="H558" s="178"/>
      <c r="I558" s="178"/>
      <c r="J558" s="178"/>
    </row>
    <row r="559" spans="2:10">
      <c r="B559" s="223"/>
      <c r="C559" s="178" t="s">
        <v>1003</v>
      </c>
      <c r="D559" s="178"/>
      <c r="E559" s="178">
        <v>141</v>
      </c>
      <c r="F559" s="178"/>
      <c r="G559" s="178">
        <f>E559-D558</f>
        <v>-11</v>
      </c>
      <c r="H559" s="178"/>
      <c r="I559" s="178">
        <f>G559*10</f>
        <v>-110</v>
      </c>
      <c r="J559" s="178">
        <f t="shared" ref="J559:J569" si="28">I559*75</f>
        <v>-8250</v>
      </c>
    </row>
    <row r="560" spans="2:10">
      <c r="B560" s="223"/>
      <c r="C560" s="178" t="s">
        <v>1003</v>
      </c>
      <c r="D560" s="178">
        <v>158</v>
      </c>
      <c r="E560" s="178"/>
      <c r="F560" s="178">
        <v>179</v>
      </c>
      <c r="G560" s="178">
        <f>F560-D560</f>
        <v>21</v>
      </c>
      <c r="H560" s="178"/>
      <c r="I560" s="178">
        <f>G560*10</f>
        <v>210</v>
      </c>
      <c r="J560" s="178">
        <f t="shared" si="28"/>
        <v>15750</v>
      </c>
    </row>
    <row r="561" spans="2:10">
      <c r="B561" s="223"/>
      <c r="C561" s="178" t="s">
        <v>1003</v>
      </c>
      <c r="D561" s="178">
        <v>174</v>
      </c>
      <c r="E561" s="178"/>
      <c r="F561" s="178">
        <v>198</v>
      </c>
      <c r="G561" s="178">
        <f>F561-D561</f>
        <v>24</v>
      </c>
      <c r="H561" s="178"/>
      <c r="I561" s="178">
        <f>G561*10</f>
        <v>240</v>
      </c>
      <c r="J561" s="178">
        <f t="shared" si="28"/>
        <v>18000</v>
      </c>
    </row>
    <row r="562" spans="2:10">
      <c r="B562" s="223"/>
      <c r="C562" s="178"/>
      <c r="D562" s="178"/>
      <c r="E562" s="178"/>
      <c r="F562" s="178"/>
      <c r="G562" s="178"/>
      <c r="H562" s="178"/>
      <c r="I562" s="178"/>
      <c r="J562" s="178"/>
    </row>
    <row r="563" spans="2:10">
      <c r="B563" s="223"/>
      <c r="C563" s="178" t="s">
        <v>1230</v>
      </c>
      <c r="D563" s="178"/>
      <c r="E563" s="178"/>
      <c r="F563" s="178"/>
      <c r="G563" s="178"/>
      <c r="H563" s="178"/>
      <c r="I563" s="178"/>
      <c r="J563" s="178"/>
    </row>
    <row r="564" spans="2:10">
      <c r="B564" s="223"/>
      <c r="C564" s="178" t="s">
        <v>1063</v>
      </c>
      <c r="D564" s="178">
        <v>90</v>
      </c>
      <c r="E564" s="178">
        <v>65</v>
      </c>
      <c r="F564" s="178"/>
      <c r="G564" s="178">
        <f>E564-D564</f>
        <v>-25</v>
      </c>
      <c r="H564" s="178"/>
      <c r="I564" s="178">
        <f>G564*2</f>
        <v>-50</v>
      </c>
      <c r="J564" s="178">
        <f t="shared" si="28"/>
        <v>-3750</v>
      </c>
    </row>
    <row r="565" spans="2:10">
      <c r="B565" s="223"/>
      <c r="C565" s="178" t="s">
        <v>1063</v>
      </c>
      <c r="D565" s="178">
        <v>70</v>
      </c>
      <c r="E565" s="178">
        <v>65</v>
      </c>
      <c r="F565" s="178"/>
      <c r="G565" s="178">
        <f t="shared" ref="G565:G566" si="29">E565-D565</f>
        <v>-5</v>
      </c>
      <c r="H565" s="178"/>
      <c r="I565" s="178">
        <f>G565*2</f>
        <v>-10</v>
      </c>
      <c r="J565" s="178">
        <f t="shared" si="28"/>
        <v>-750</v>
      </c>
    </row>
    <row r="566" spans="2:10">
      <c r="B566" s="223"/>
      <c r="C566" s="178" t="s">
        <v>1063</v>
      </c>
      <c r="D566" s="178">
        <v>58</v>
      </c>
      <c r="E566" s="178">
        <v>55</v>
      </c>
      <c r="F566" s="178"/>
      <c r="G566" s="178">
        <f t="shared" si="29"/>
        <v>-3</v>
      </c>
      <c r="H566" s="178"/>
      <c r="I566" s="178">
        <f>G566*2</f>
        <v>-6</v>
      </c>
      <c r="J566" s="178">
        <f t="shared" si="28"/>
        <v>-450</v>
      </c>
    </row>
    <row r="567" spans="2:10">
      <c r="B567" s="223"/>
      <c r="C567" s="178"/>
      <c r="D567" s="178"/>
      <c r="E567" s="178"/>
      <c r="F567" s="178"/>
      <c r="G567" s="178"/>
      <c r="H567" s="178"/>
      <c r="I567" s="178"/>
      <c r="J567" s="178"/>
    </row>
    <row r="568" spans="2:10">
      <c r="B568" s="223"/>
      <c r="C568" s="178" t="s">
        <v>1231</v>
      </c>
      <c r="D568" s="178">
        <v>90</v>
      </c>
      <c r="E568" s="178"/>
      <c r="F568" s="178"/>
      <c r="G568" s="178"/>
      <c r="H568" s="178"/>
      <c r="I568" s="178"/>
      <c r="J568" s="178"/>
    </row>
    <row r="569" spans="2:10">
      <c r="B569" s="223"/>
      <c r="C569" s="178" t="s">
        <v>1003</v>
      </c>
      <c r="D569" s="178"/>
      <c r="E569" s="178"/>
      <c r="F569" s="178">
        <v>105</v>
      </c>
      <c r="G569" s="178">
        <f>F569-D568</f>
        <v>15</v>
      </c>
      <c r="H569" s="178" t="s">
        <v>1095</v>
      </c>
      <c r="I569" s="178">
        <f>G569*9</f>
        <v>135</v>
      </c>
      <c r="J569" s="178">
        <f t="shared" si="28"/>
        <v>10125</v>
      </c>
    </row>
    <row r="570" spans="2:10">
      <c r="B570" s="224"/>
      <c r="C570" s="178"/>
      <c r="D570" s="178"/>
      <c r="E570" s="178"/>
      <c r="F570" s="178"/>
      <c r="G570" s="178"/>
      <c r="H570" s="178" t="s">
        <v>1232</v>
      </c>
      <c r="I570" s="178"/>
      <c r="J570" s="178"/>
    </row>
    <row r="571" spans="2:10">
      <c r="B571" s="178"/>
      <c r="C571" s="178"/>
      <c r="D571" s="178" t="str">
        <f>D592</f>
        <v>PROFITS PER LOT IN POINT</v>
      </c>
      <c r="E571" s="178"/>
      <c r="F571" s="178"/>
      <c r="G571" s="213">
        <f>SUM(G556:G570)</f>
        <v>30</v>
      </c>
      <c r="H571" s="213" t="s">
        <v>638</v>
      </c>
      <c r="I571" s="178">
        <f>SUM(I556:I570)</f>
        <v>549</v>
      </c>
      <c r="J571" s="178">
        <f>SUM(J556:J570)</f>
        <v>41175</v>
      </c>
    </row>
    <row r="573" spans="2:10">
      <c r="B573" s="177" t="s">
        <v>76</v>
      </c>
      <c r="C573" s="178">
        <v>2019</v>
      </c>
      <c r="D573" s="178" t="s">
        <v>969</v>
      </c>
      <c r="E573" s="178" t="s">
        <v>994</v>
      </c>
      <c r="F573" s="179"/>
      <c r="G573" s="179"/>
      <c r="H573" s="179"/>
      <c r="I573" s="226" t="s">
        <v>527</v>
      </c>
      <c r="J573" s="227"/>
    </row>
    <row r="574" spans="2:10">
      <c r="B574" s="181"/>
      <c r="C574" s="181"/>
      <c r="D574" s="181"/>
      <c r="E574" s="182"/>
      <c r="F574" s="182"/>
      <c r="G574" s="182" t="s">
        <v>4</v>
      </c>
      <c r="H574" s="183" t="s">
        <v>9</v>
      </c>
      <c r="I574" s="228"/>
      <c r="J574" s="229"/>
    </row>
    <row r="575" spans="2:10">
      <c r="B575" s="184" t="s">
        <v>0</v>
      </c>
      <c r="C575" s="184" t="s">
        <v>1</v>
      </c>
      <c r="D575" s="184" t="s">
        <v>10</v>
      </c>
      <c r="E575" s="184" t="s">
        <v>7</v>
      </c>
      <c r="F575" s="184" t="s">
        <v>11</v>
      </c>
      <c r="G575" s="184" t="s">
        <v>12</v>
      </c>
      <c r="H575" s="185"/>
      <c r="I575" s="186" t="s">
        <v>525</v>
      </c>
      <c r="J575" s="187" t="s">
        <v>526</v>
      </c>
    </row>
    <row r="576" spans="2:10">
      <c r="B576" s="222" t="s">
        <v>1239</v>
      </c>
      <c r="C576" s="178" t="s">
        <v>1231</v>
      </c>
      <c r="D576" s="178"/>
      <c r="E576" s="178"/>
      <c r="F576" s="178"/>
      <c r="G576" s="178"/>
      <c r="H576" s="178"/>
      <c r="I576" s="178"/>
      <c r="J576" s="178"/>
    </row>
    <row r="577" spans="2:10">
      <c r="B577" s="223"/>
      <c r="C577" s="178" t="s">
        <v>1243</v>
      </c>
      <c r="D577" s="178"/>
      <c r="E577" s="178"/>
      <c r="F577" s="178">
        <v>113</v>
      </c>
      <c r="G577" s="178">
        <f>F577-90</f>
        <v>23</v>
      </c>
      <c r="H577" s="178"/>
      <c r="I577" s="178">
        <v>23</v>
      </c>
      <c r="J577" s="178">
        <f t="shared" ref="J577:J585" si="30">I577*75</f>
        <v>1725</v>
      </c>
    </row>
    <row r="578" spans="2:10">
      <c r="B578" s="223"/>
      <c r="C578" s="178" t="s">
        <v>1003</v>
      </c>
      <c r="D578" s="178">
        <v>97</v>
      </c>
      <c r="E578" s="178"/>
      <c r="F578" s="178">
        <v>113</v>
      </c>
      <c r="G578" s="178">
        <f>F578-D578</f>
        <v>16</v>
      </c>
      <c r="H578" s="178"/>
      <c r="I578" s="178">
        <f>G578*10</f>
        <v>160</v>
      </c>
      <c r="J578" s="178">
        <f t="shared" si="30"/>
        <v>12000</v>
      </c>
    </row>
    <row r="579" spans="2:10">
      <c r="B579" s="223"/>
      <c r="C579" s="178" t="s">
        <v>1003</v>
      </c>
      <c r="D579" s="178">
        <v>106</v>
      </c>
      <c r="E579" s="178"/>
      <c r="F579" s="178">
        <v>117</v>
      </c>
      <c r="G579" s="178">
        <f>F579-D579</f>
        <v>11</v>
      </c>
      <c r="H579" s="178"/>
      <c r="I579" s="178">
        <f>G579*10</f>
        <v>110</v>
      </c>
      <c r="J579" s="178">
        <f t="shared" si="30"/>
        <v>8250</v>
      </c>
    </row>
    <row r="580" spans="2:10">
      <c r="B580" s="223"/>
      <c r="C580" s="178" t="s">
        <v>1003</v>
      </c>
      <c r="D580" s="178">
        <v>102</v>
      </c>
      <c r="E580" s="178"/>
      <c r="F580" s="178">
        <v>122</v>
      </c>
      <c r="G580" s="178">
        <f>F580-D580</f>
        <v>20</v>
      </c>
      <c r="H580" s="178" t="s">
        <v>1047</v>
      </c>
      <c r="I580" s="178">
        <f>G580*5</f>
        <v>100</v>
      </c>
      <c r="J580" s="178">
        <f t="shared" si="30"/>
        <v>7500</v>
      </c>
    </row>
    <row r="581" spans="2:10">
      <c r="B581" s="223"/>
      <c r="C581" s="178"/>
      <c r="D581" s="178"/>
      <c r="E581" s="178"/>
      <c r="F581" s="178">
        <v>127</v>
      </c>
      <c r="G581" s="178">
        <f>F581-D580</f>
        <v>25</v>
      </c>
      <c r="H581" s="178" t="s">
        <v>1047</v>
      </c>
      <c r="I581" s="178">
        <f>G581*5</f>
        <v>125</v>
      </c>
      <c r="J581" s="178">
        <f t="shared" si="30"/>
        <v>9375</v>
      </c>
    </row>
    <row r="582" spans="2:10">
      <c r="B582" s="223"/>
      <c r="C582" s="178" t="s">
        <v>1003</v>
      </c>
      <c r="D582" s="178">
        <v>122</v>
      </c>
      <c r="E582" s="178"/>
      <c r="F582" s="178">
        <v>129.9</v>
      </c>
      <c r="G582" s="178">
        <f>F582-D582</f>
        <v>7.9000000000000057</v>
      </c>
      <c r="H582" s="178"/>
      <c r="I582" s="178">
        <f>G582*10</f>
        <v>79.000000000000057</v>
      </c>
      <c r="J582" s="178">
        <f t="shared" si="30"/>
        <v>5925.0000000000045</v>
      </c>
    </row>
    <row r="583" spans="2:10">
      <c r="B583" s="223"/>
      <c r="C583" s="178" t="s">
        <v>1241</v>
      </c>
      <c r="D583" s="178">
        <v>135</v>
      </c>
      <c r="E583" s="178">
        <v>119</v>
      </c>
      <c r="F583" s="178"/>
      <c r="G583" s="178">
        <f>E583-D583</f>
        <v>-16</v>
      </c>
      <c r="H583" s="178"/>
      <c r="I583" s="178">
        <f>G583*1</f>
        <v>-16</v>
      </c>
      <c r="J583" s="178">
        <f t="shared" si="30"/>
        <v>-1200</v>
      </c>
    </row>
    <row r="584" spans="2:10">
      <c r="B584" s="223"/>
      <c r="C584" s="178" t="s">
        <v>1242</v>
      </c>
      <c r="D584" s="178">
        <v>126</v>
      </c>
      <c r="E584" s="178">
        <v>119</v>
      </c>
      <c r="F584" s="178"/>
      <c r="G584" s="178">
        <f>E584-D584</f>
        <v>-7</v>
      </c>
      <c r="H584" s="178"/>
      <c r="I584" s="178">
        <f>G584*4</f>
        <v>-28</v>
      </c>
      <c r="J584" s="178">
        <f t="shared" si="30"/>
        <v>-2100</v>
      </c>
    </row>
    <row r="585" spans="2:10">
      <c r="B585" s="223"/>
      <c r="C585" s="178" t="s">
        <v>1074</v>
      </c>
      <c r="D585" s="178">
        <v>108</v>
      </c>
      <c r="E585" s="178"/>
      <c r="F585" s="178">
        <v>117</v>
      </c>
      <c r="G585" s="178">
        <f>F585-D585</f>
        <v>9</v>
      </c>
      <c r="H585" s="178" t="s">
        <v>1173</v>
      </c>
      <c r="I585" s="178">
        <f>G585*1</f>
        <v>9</v>
      </c>
      <c r="J585" s="178">
        <f t="shared" si="30"/>
        <v>675</v>
      </c>
    </row>
    <row r="586" spans="2:10">
      <c r="B586" s="223"/>
      <c r="C586" s="178" t="s">
        <v>1241</v>
      </c>
      <c r="D586" s="178">
        <v>108</v>
      </c>
      <c r="E586" s="178"/>
      <c r="F586" s="178"/>
      <c r="G586" s="178"/>
      <c r="H586" s="178" t="s">
        <v>1173</v>
      </c>
      <c r="I586" s="178"/>
      <c r="J586" s="178"/>
    </row>
    <row r="587" spans="2:10">
      <c r="B587" s="223"/>
      <c r="C587" s="178"/>
      <c r="D587" s="178"/>
      <c r="E587" s="178"/>
      <c r="F587" s="178"/>
      <c r="G587" s="178"/>
      <c r="H587" s="178"/>
      <c r="I587" s="178"/>
      <c r="J587" s="178"/>
    </row>
    <row r="588" spans="2:10">
      <c r="B588" s="223"/>
      <c r="C588" s="178" t="s">
        <v>1240</v>
      </c>
      <c r="D588" s="178"/>
      <c r="E588" s="178"/>
      <c r="F588" s="178"/>
      <c r="G588" s="178"/>
      <c r="H588" s="178"/>
      <c r="I588" s="178"/>
      <c r="J588" s="178"/>
    </row>
    <row r="589" spans="2:10">
      <c r="B589" s="223"/>
      <c r="C589" s="178" t="s">
        <v>1241</v>
      </c>
      <c r="D589" s="178">
        <v>81</v>
      </c>
      <c r="E589" s="178"/>
      <c r="F589" s="178">
        <v>91</v>
      </c>
      <c r="G589" s="178">
        <f>F589-D589</f>
        <v>10</v>
      </c>
      <c r="H589" s="178"/>
      <c r="I589" s="178">
        <f>G589*1</f>
        <v>10</v>
      </c>
      <c r="J589" s="178">
        <f>I589*75</f>
        <v>750</v>
      </c>
    </row>
    <row r="590" spans="2:10">
      <c r="B590" s="223"/>
      <c r="C590" s="178" t="s">
        <v>1003</v>
      </c>
      <c r="D590" s="178">
        <v>85</v>
      </c>
      <c r="E590" s="178"/>
      <c r="F590" s="178">
        <v>103</v>
      </c>
      <c r="G590" s="178">
        <f>F590-D590</f>
        <v>18</v>
      </c>
      <c r="H590" s="178"/>
      <c r="I590" s="178">
        <f>G590*10</f>
        <v>180</v>
      </c>
      <c r="J590" s="178">
        <f>I590*75</f>
        <v>13500</v>
      </c>
    </row>
    <row r="591" spans="2:10">
      <c r="B591" s="224"/>
      <c r="C591" s="178" t="s">
        <v>1003</v>
      </c>
      <c r="D591" s="178">
        <v>108</v>
      </c>
      <c r="E591" s="178">
        <v>99</v>
      </c>
      <c r="F591" s="178"/>
      <c r="G591" s="178">
        <f>E591-D591</f>
        <v>-9</v>
      </c>
      <c r="H591" s="178"/>
      <c r="I591" s="178">
        <f>G591*10</f>
        <v>-90</v>
      </c>
      <c r="J591" s="178">
        <f>I591*75</f>
        <v>-6750</v>
      </c>
    </row>
    <row r="592" spans="2:10">
      <c r="B592" s="178"/>
      <c r="C592" s="178"/>
      <c r="D592" s="178" t="str">
        <f>D609</f>
        <v>PROFITS PER LOT IN POINT</v>
      </c>
      <c r="E592" s="178"/>
      <c r="F592" s="178"/>
      <c r="G592" s="213">
        <f>SUM(G577:G591)</f>
        <v>107.9</v>
      </c>
      <c r="H592" s="213" t="s">
        <v>638</v>
      </c>
      <c r="I592" s="178">
        <f>SUM(I577:I591)</f>
        <v>662</v>
      </c>
      <c r="J592" s="178">
        <f>SUM(J577:J591)</f>
        <v>49650.000000000007</v>
      </c>
    </row>
    <row r="594" spans="2:10">
      <c r="B594" s="177" t="s">
        <v>76</v>
      </c>
      <c r="C594" s="178">
        <v>2019</v>
      </c>
      <c r="D594" s="178" t="s">
        <v>969</v>
      </c>
      <c r="E594" s="178" t="s">
        <v>994</v>
      </c>
      <c r="F594" s="179"/>
      <c r="G594" s="179"/>
      <c r="H594" s="179"/>
      <c r="I594" s="226" t="s">
        <v>527</v>
      </c>
      <c r="J594" s="227"/>
    </row>
    <row r="595" spans="2:10">
      <c r="B595" s="181"/>
      <c r="C595" s="181"/>
      <c r="D595" s="181"/>
      <c r="E595" s="182"/>
      <c r="F595" s="182"/>
      <c r="G595" s="182" t="s">
        <v>4</v>
      </c>
      <c r="H595" s="183" t="s">
        <v>9</v>
      </c>
      <c r="I595" s="228"/>
      <c r="J595" s="229"/>
    </row>
    <row r="596" spans="2:10">
      <c r="B596" s="184" t="s">
        <v>0</v>
      </c>
      <c r="C596" s="184" t="s">
        <v>1</v>
      </c>
      <c r="D596" s="184" t="s">
        <v>10</v>
      </c>
      <c r="E596" s="184" t="s">
        <v>7</v>
      </c>
      <c r="F596" s="184" t="s">
        <v>11</v>
      </c>
      <c r="G596" s="184" t="s">
        <v>12</v>
      </c>
      <c r="H596" s="185"/>
      <c r="I596" s="186" t="s">
        <v>525</v>
      </c>
      <c r="J596" s="187" t="s">
        <v>526</v>
      </c>
    </row>
    <row r="597" spans="2:10">
      <c r="B597" s="222" t="s">
        <v>1249</v>
      </c>
      <c r="C597" s="178" t="s">
        <v>1250</v>
      </c>
      <c r="D597" s="178"/>
      <c r="E597" s="178"/>
      <c r="F597" s="178"/>
      <c r="G597" s="178"/>
      <c r="H597" s="178"/>
      <c r="I597" s="178"/>
      <c r="J597" s="178"/>
    </row>
    <row r="598" spans="2:10">
      <c r="B598" s="223"/>
      <c r="C598" s="178" t="s">
        <v>1251</v>
      </c>
      <c r="D598" s="178"/>
      <c r="E598" s="178">
        <v>98</v>
      </c>
      <c r="F598" s="178"/>
      <c r="G598" s="178">
        <f>E598-108</f>
        <v>-10</v>
      </c>
      <c r="H598" s="178"/>
      <c r="I598" s="178">
        <f>G598*2</f>
        <v>-20</v>
      </c>
      <c r="J598" s="178">
        <f>I598*75</f>
        <v>-1500</v>
      </c>
    </row>
    <row r="599" spans="2:10">
      <c r="B599" s="223"/>
      <c r="C599" s="178" t="s">
        <v>1003</v>
      </c>
      <c r="D599" s="178">
        <v>88</v>
      </c>
      <c r="E599" s="178"/>
      <c r="F599" s="178">
        <v>105</v>
      </c>
      <c r="G599" s="178">
        <f>F599-D599</f>
        <v>17</v>
      </c>
      <c r="H599" s="178"/>
      <c r="I599" s="178">
        <f>G599*10</f>
        <v>170</v>
      </c>
      <c r="J599" s="178">
        <f t="shared" ref="J599:J608" si="31">I599*75</f>
        <v>12750</v>
      </c>
    </row>
    <row r="600" spans="2:10">
      <c r="B600" s="223"/>
      <c r="C600" s="178" t="s">
        <v>1003</v>
      </c>
      <c r="D600" s="178">
        <v>99</v>
      </c>
      <c r="E600" s="178">
        <v>92</v>
      </c>
      <c r="F600" s="178"/>
      <c r="G600" s="178">
        <f>E600-D600</f>
        <v>-7</v>
      </c>
      <c r="H600" s="178"/>
      <c r="I600" s="178">
        <f>G600*10</f>
        <v>-70</v>
      </c>
      <c r="J600" s="178">
        <f t="shared" si="31"/>
        <v>-5250</v>
      </c>
    </row>
    <row r="601" spans="2:10">
      <c r="B601" s="223"/>
      <c r="C601" s="178" t="s">
        <v>1067</v>
      </c>
      <c r="D601" s="178">
        <v>87</v>
      </c>
      <c r="E601" s="178"/>
      <c r="F601" s="178">
        <v>96</v>
      </c>
      <c r="G601" s="178">
        <f>F601-D601</f>
        <v>9</v>
      </c>
      <c r="H601" s="178"/>
      <c r="I601" s="178">
        <f>G601*5</f>
        <v>45</v>
      </c>
      <c r="J601" s="178">
        <f t="shared" si="31"/>
        <v>3375</v>
      </c>
    </row>
    <row r="602" spans="2:10">
      <c r="B602" s="223"/>
      <c r="C602" s="178"/>
      <c r="D602" s="178"/>
      <c r="E602" s="178"/>
      <c r="F602" s="178"/>
      <c r="G602" s="178"/>
      <c r="H602" s="178"/>
      <c r="I602" s="178"/>
      <c r="J602" s="178"/>
    </row>
    <row r="603" spans="2:10">
      <c r="B603" s="223"/>
      <c r="C603" s="178" t="s">
        <v>1252</v>
      </c>
      <c r="D603" s="178"/>
      <c r="E603" s="178"/>
      <c r="F603" s="178"/>
      <c r="G603" s="178"/>
      <c r="H603" s="178"/>
      <c r="I603" s="178"/>
      <c r="J603" s="178"/>
    </row>
    <row r="604" spans="2:10">
      <c r="B604" s="223"/>
      <c r="C604" s="178" t="s">
        <v>1003</v>
      </c>
      <c r="D604" s="178">
        <v>147</v>
      </c>
      <c r="E604" s="178"/>
      <c r="F604" s="178">
        <v>158</v>
      </c>
      <c r="G604" s="178">
        <f>F604-D604</f>
        <v>11</v>
      </c>
      <c r="H604" s="178"/>
      <c r="I604" s="178">
        <f>G604*10</f>
        <v>110</v>
      </c>
      <c r="J604" s="178">
        <f t="shared" si="31"/>
        <v>8250</v>
      </c>
    </row>
    <row r="605" spans="2:10">
      <c r="B605" s="223"/>
      <c r="C605" s="178"/>
      <c r="D605" s="178"/>
      <c r="E605" s="178"/>
      <c r="F605" s="178"/>
      <c r="G605" s="178"/>
      <c r="H605" s="178"/>
      <c r="I605" s="178"/>
      <c r="J605" s="178"/>
    </row>
    <row r="606" spans="2:10">
      <c r="B606" s="223"/>
      <c r="C606" s="178" t="s">
        <v>1253</v>
      </c>
      <c r="D606" s="178"/>
      <c r="E606" s="178"/>
      <c r="F606" s="178"/>
      <c r="G606" s="178"/>
      <c r="H606" s="178"/>
      <c r="I606" s="178"/>
      <c r="J606" s="178"/>
    </row>
    <row r="607" spans="2:10">
      <c r="B607" s="223"/>
      <c r="C607" s="178" t="s">
        <v>1067</v>
      </c>
      <c r="D607" s="178">
        <v>113</v>
      </c>
      <c r="E607" s="178">
        <v>107</v>
      </c>
      <c r="F607" s="178"/>
      <c r="G607" s="178">
        <f>E607-D607</f>
        <v>-6</v>
      </c>
      <c r="H607" s="178"/>
      <c r="I607" s="178">
        <f>G607*5</f>
        <v>-30</v>
      </c>
      <c r="J607" s="178">
        <f t="shared" si="31"/>
        <v>-2250</v>
      </c>
    </row>
    <row r="608" spans="2:10">
      <c r="B608" s="224"/>
      <c r="C608" s="178" t="s">
        <v>1067</v>
      </c>
      <c r="D608" s="178">
        <v>104</v>
      </c>
      <c r="E608" s="178">
        <v>95</v>
      </c>
      <c r="F608" s="178"/>
      <c r="G608" s="178">
        <f>E608-D608</f>
        <v>-9</v>
      </c>
      <c r="H608" s="178"/>
      <c r="I608" s="178">
        <f>G608*5</f>
        <v>-45</v>
      </c>
      <c r="J608" s="178">
        <f t="shared" si="31"/>
        <v>-3375</v>
      </c>
    </row>
    <row r="609" spans="2:10">
      <c r="B609" s="178"/>
      <c r="C609" s="178"/>
      <c r="D609" s="178" t="str">
        <f>D632</f>
        <v>PROFITS PER LOT IN POINT</v>
      </c>
      <c r="E609" s="178"/>
      <c r="F609" s="178"/>
      <c r="G609" s="213">
        <f>SUM(G598:G608)</f>
        <v>5</v>
      </c>
      <c r="H609" s="213" t="s">
        <v>638</v>
      </c>
      <c r="I609" s="178">
        <f>SUM(I598:I608)</f>
        <v>160</v>
      </c>
      <c r="J609" s="178">
        <f>SUM(J598:J608)</f>
        <v>12000</v>
      </c>
    </row>
    <row r="611" spans="2:10">
      <c r="B611" s="177" t="s">
        <v>76</v>
      </c>
      <c r="C611" s="178">
        <v>2019</v>
      </c>
      <c r="D611" s="178" t="s">
        <v>969</v>
      </c>
      <c r="E611" s="178" t="s">
        <v>994</v>
      </c>
      <c r="F611" s="179"/>
      <c r="G611" s="179"/>
      <c r="H611" s="179"/>
      <c r="I611" s="226" t="s">
        <v>527</v>
      </c>
      <c r="J611" s="227"/>
    </row>
    <row r="612" spans="2:10">
      <c r="B612" s="181"/>
      <c r="C612" s="181"/>
      <c r="D612" s="181"/>
      <c r="E612" s="182"/>
      <c r="F612" s="182"/>
      <c r="G612" s="182" t="s">
        <v>4</v>
      </c>
      <c r="H612" s="183" t="s">
        <v>9</v>
      </c>
      <c r="I612" s="228"/>
      <c r="J612" s="229"/>
    </row>
    <row r="613" spans="2:10">
      <c r="B613" s="184" t="s">
        <v>0</v>
      </c>
      <c r="C613" s="184" t="s">
        <v>1</v>
      </c>
      <c r="D613" s="184" t="s">
        <v>10</v>
      </c>
      <c r="E613" s="184" t="s">
        <v>7</v>
      </c>
      <c r="F613" s="184" t="s">
        <v>11</v>
      </c>
      <c r="G613" s="184" t="s">
        <v>12</v>
      </c>
      <c r="H613" s="185"/>
      <c r="I613" s="186" t="s">
        <v>525</v>
      </c>
      <c r="J613" s="187" t="s">
        <v>526</v>
      </c>
    </row>
    <row r="614" spans="2:10">
      <c r="B614" s="222" t="s">
        <v>1256</v>
      </c>
      <c r="C614" s="178" t="s">
        <v>1253</v>
      </c>
      <c r="D614" s="178"/>
      <c r="E614" s="178"/>
      <c r="F614" s="178"/>
      <c r="G614" s="178"/>
      <c r="H614" s="178"/>
      <c r="I614" s="178"/>
      <c r="J614" s="178"/>
    </row>
    <row r="615" spans="2:10">
      <c r="B615" s="223"/>
      <c r="C615" s="178" t="s">
        <v>1003</v>
      </c>
      <c r="D615" s="178">
        <v>120</v>
      </c>
      <c r="E615" s="178">
        <v>113</v>
      </c>
      <c r="F615" s="178"/>
      <c r="G615" s="178">
        <f>E615-D615</f>
        <v>-7</v>
      </c>
      <c r="H615" s="178"/>
      <c r="I615" s="178">
        <f>G615*10</f>
        <v>-70</v>
      </c>
      <c r="J615" s="178">
        <f>I615*75</f>
        <v>-5250</v>
      </c>
    </row>
    <row r="616" spans="2:10">
      <c r="B616" s="223"/>
      <c r="C616" s="178"/>
      <c r="D616" s="178"/>
      <c r="E616" s="178"/>
      <c r="F616" s="178"/>
      <c r="G616" s="178"/>
      <c r="H616" s="178"/>
      <c r="I616" s="178"/>
      <c r="J616" s="178"/>
    </row>
    <row r="617" spans="2:10">
      <c r="B617" s="223"/>
      <c r="C617" s="178" t="s">
        <v>1257</v>
      </c>
      <c r="D617" s="178"/>
      <c r="E617" s="178"/>
      <c r="F617" s="178"/>
      <c r="G617" s="178"/>
      <c r="H617" s="178"/>
      <c r="I617" s="178"/>
      <c r="J617" s="178"/>
    </row>
    <row r="618" spans="2:10">
      <c r="B618" s="223"/>
      <c r="C618" s="178" t="s">
        <v>1003</v>
      </c>
      <c r="D618" s="178">
        <v>124</v>
      </c>
      <c r="E618" s="178"/>
      <c r="F618" s="178">
        <v>152</v>
      </c>
      <c r="G618" s="178">
        <f>F618-D618</f>
        <v>28</v>
      </c>
      <c r="H618" s="178" t="s">
        <v>1047</v>
      </c>
      <c r="I618" s="178">
        <f>G618*5</f>
        <v>140</v>
      </c>
      <c r="J618" s="178">
        <f t="shared" ref="J618:J630" si="32">I618*75</f>
        <v>10500</v>
      </c>
    </row>
    <row r="619" spans="2:10">
      <c r="B619" s="223"/>
      <c r="C619" s="178"/>
      <c r="D619" s="178"/>
      <c r="E619" s="178">
        <v>145</v>
      </c>
      <c r="F619" s="178"/>
      <c r="G619" s="178">
        <f>F618-E619</f>
        <v>7</v>
      </c>
      <c r="H619" s="178" t="s">
        <v>1106</v>
      </c>
      <c r="I619" s="178">
        <f>G619*5</f>
        <v>35</v>
      </c>
      <c r="J619" s="178">
        <f t="shared" si="32"/>
        <v>2625</v>
      </c>
    </row>
    <row r="620" spans="2:10">
      <c r="B620" s="223"/>
      <c r="C620" s="178" t="s">
        <v>1067</v>
      </c>
      <c r="D620" s="178">
        <v>155</v>
      </c>
      <c r="E620" s="178"/>
      <c r="F620" s="178">
        <v>170</v>
      </c>
      <c r="G620" s="178">
        <f>F620-D620</f>
        <v>15</v>
      </c>
      <c r="H620" s="178"/>
      <c r="I620" s="178">
        <f>G620*5</f>
        <v>75</v>
      </c>
      <c r="J620" s="178">
        <f t="shared" si="32"/>
        <v>5625</v>
      </c>
    </row>
    <row r="621" spans="2:10">
      <c r="B621" s="223"/>
      <c r="C621" s="178"/>
      <c r="D621" s="178"/>
      <c r="E621" s="178"/>
      <c r="F621" s="178"/>
      <c r="G621" s="178"/>
      <c r="H621" s="178"/>
      <c r="I621" s="178"/>
      <c r="J621" s="178"/>
    </row>
    <row r="622" spans="2:10">
      <c r="B622" s="223"/>
      <c r="C622" s="178" t="s">
        <v>1231</v>
      </c>
      <c r="D622" s="178"/>
      <c r="E622" s="178"/>
      <c r="F622" s="178"/>
      <c r="G622" s="178"/>
      <c r="H622" s="178"/>
      <c r="I622" s="178"/>
      <c r="J622" s="178"/>
    </row>
    <row r="623" spans="2:10">
      <c r="B623" s="223"/>
      <c r="C623" s="178" t="s">
        <v>1077</v>
      </c>
      <c r="D623" s="178">
        <v>82</v>
      </c>
      <c r="E623" s="178"/>
      <c r="F623" s="178">
        <v>91</v>
      </c>
      <c r="G623" s="178">
        <f>F623-D623</f>
        <v>9</v>
      </c>
      <c r="H623" s="178"/>
      <c r="I623" s="178">
        <f>G623*15</f>
        <v>135</v>
      </c>
      <c r="J623" s="178">
        <f t="shared" si="32"/>
        <v>10125</v>
      </c>
    </row>
    <row r="624" spans="2:10">
      <c r="B624" s="223"/>
      <c r="C624" s="178" t="s">
        <v>1258</v>
      </c>
      <c r="D624" s="178">
        <v>85</v>
      </c>
      <c r="E624" s="178"/>
      <c r="F624" s="178">
        <v>97</v>
      </c>
      <c r="G624" s="178">
        <f t="shared" ref="G624:G627" si="33">F624-D624</f>
        <v>12</v>
      </c>
      <c r="H624" s="178"/>
      <c r="I624" s="178">
        <f>G624*15</f>
        <v>180</v>
      </c>
      <c r="J624" s="178">
        <f t="shared" si="32"/>
        <v>13500</v>
      </c>
    </row>
    <row r="625" spans="2:10">
      <c r="B625" s="223"/>
      <c r="C625" s="178" t="s">
        <v>1003</v>
      </c>
      <c r="D625" s="178">
        <v>103</v>
      </c>
      <c r="E625" s="178"/>
      <c r="F625" s="178">
        <v>112</v>
      </c>
      <c r="G625" s="178">
        <f t="shared" si="33"/>
        <v>9</v>
      </c>
      <c r="H625" s="178" t="s">
        <v>1047</v>
      </c>
      <c r="I625" s="178">
        <f>G625*5</f>
        <v>45</v>
      </c>
      <c r="J625" s="178">
        <f t="shared" si="32"/>
        <v>3375</v>
      </c>
    </row>
    <row r="626" spans="2:10">
      <c r="B626" s="223"/>
      <c r="C626" s="178"/>
      <c r="D626" s="178"/>
      <c r="E626" s="178"/>
      <c r="F626" s="178">
        <v>127</v>
      </c>
      <c r="G626" s="178">
        <f>F626-D625</f>
        <v>24</v>
      </c>
      <c r="H626" s="178" t="s">
        <v>1047</v>
      </c>
      <c r="I626" s="178">
        <f>G626*5</f>
        <v>120</v>
      </c>
      <c r="J626" s="178">
        <f t="shared" si="32"/>
        <v>9000</v>
      </c>
    </row>
    <row r="627" spans="2:10">
      <c r="B627" s="223"/>
      <c r="C627" s="178" t="s">
        <v>1003</v>
      </c>
      <c r="D627" s="178">
        <v>113</v>
      </c>
      <c r="E627" s="178"/>
      <c r="F627" s="178">
        <v>140</v>
      </c>
      <c r="G627" s="178">
        <f t="shared" si="33"/>
        <v>27</v>
      </c>
      <c r="H627" s="178"/>
      <c r="I627" s="178">
        <f>G627*10</f>
        <v>270</v>
      </c>
      <c r="J627" s="178">
        <f t="shared" si="32"/>
        <v>20250</v>
      </c>
    </row>
    <row r="628" spans="2:10">
      <c r="B628" s="223"/>
      <c r="C628" s="178" t="s">
        <v>1003</v>
      </c>
      <c r="D628" s="178">
        <v>140</v>
      </c>
      <c r="E628" s="178">
        <v>132</v>
      </c>
      <c r="F628" s="178"/>
      <c r="G628" s="178">
        <f>E628-D628</f>
        <v>-8</v>
      </c>
      <c r="H628" s="178"/>
      <c r="I628" s="178">
        <f>G628*10</f>
        <v>-80</v>
      </c>
      <c r="J628" s="178">
        <f t="shared" si="32"/>
        <v>-6000</v>
      </c>
    </row>
    <row r="629" spans="2:10">
      <c r="B629" s="223"/>
      <c r="C629" s="178" t="s">
        <v>1067</v>
      </c>
      <c r="D629" s="178">
        <v>105</v>
      </c>
      <c r="E629" s="178"/>
      <c r="F629" s="178">
        <v>112</v>
      </c>
      <c r="G629" s="178">
        <f>F629-D629</f>
        <v>7</v>
      </c>
      <c r="H629" s="178"/>
      <c r="I629" s="178">
        <f>G629*5</f>
        <v>35</v>
      </c>
      <c r="J629" s="178">
        <f t="shared" si="32"/>
        <v>2625</v>
      </c>
    </row>
    <row r="630" spans="2:10">
      <c r="B630" s="223"/>
      <c r="C630" s="178" t="s">
        <v>1067</v>
      </c>
      <c r="D630" s="178">
        <v>103</v>
      </c>
      <c r="E630" s="178"/>
      <c r="F630" s="178">
        <v>112</v>
      </c>
      <c r="G630" s="178">
        <f>F630-D630</f>
        <v>9</v>
      </c>
      <c r="H630" s="178" t="s">
        <v>1259</v>
      </c>
      <c r="I630" s="178">
        <f>G630*4</f>
        <v>36</v>
      </c>
      <c r="J630" s="178">
        <f t="shared" si="32"/>
        <v>2700</v>
      </c>
    </row>
    <row r="631" spans="2:10">
      <c r="B631" s="224"/>
      <c r="C631" s="178"/>
      <c r="D631" s="178"/>
      <c r="E631" s="178"/>
      <c r="F631" s="178"/>
      <c r="G631" s="178"/>
      <c r="H631" s="178" t="s">
        <v>1173</v>
      </c>
      <c r="I631" s="178"/>
      <c r="J631" s="178"/>
    </row>
    <row r="632" spans="2:10">
      <c r="B632" s="178"/>
      <c r="C632" s="178"/>
      <c r="D632" s="178" t="str">
        <f>D657</f>
        <v>PROFITS PER LOT IN POINT</v>
      </c>
      <c r="E632" s="178"/>
      <c r="F632" s="178"/>
      <c r="G632" s="213">
        <f>SUM(G615:G631)</f>
        <v>132</v>
      </c>
      <c r="H632" s="213" t="s">
        <v>638</v>
      </c>
      <c r="I632" s="178">
        <f>SUM(I615:I631)</f>
        <v>921</v>
      </c>
      <c r="J632" s="178">
        <f>SUM(J615:J631)</f>
        <v>69075</v>
      </c>
    </row>
    <row r="634" spans="2:10">
      <c r="B634" s="177" t="s">
        <v>76</v>
      </c>
      <c r="C634" s="178">
        <v>2019</v>
      </c>
      <c r="D634" s="178" t="s">
        <v>969</v>
      </c>
      <c r="E634" s="178" t="s">
        <v>994</v>
      </c>
      <c r="F634" s="179"/>
      <c r="G634" s="179"/>
      <c r="H634" s="179"/>
      <c r="I634" s="226" t="s">
        <v>527</v>
      </c>
      <c r="J634" s="227"/>
    </row>
    <row r="635" spans="2:10">
      <c r="B635" s="181"/>
      <c r="C635" s="181"/>
      <c r="D635" s="181"/>
      <c r="E635" s="182"/>
      <c r="F635" s="182"/>
      <c r="G635" s="182" t="s">
        <v>4</v>
      </c>
      <c r="H635" s="183" t="s">
        <v>9</v>
      </c>
      <c r="I635" s="228"/>
      <c r="J635" s="229"/>
    </row>
    <row r="636" spans="2:10">
      <c r="B636" s="184" t="s">
        <v>0</v>
      </c>
      <c r="C636" s="184" t="s">
        <v>1</v>
      </c>
      <c r="D636" s="184" t="s">
        <v>10</v>
      </c>
      <c r="E636" s="184" t="s">
        <v>7</v>
      </c>
      <c r="F636" s="184" t="s">
        <v>11</v>
      </c>
      <c r="G636" s="184" t="s">
        <v>12</v>
      </c>
      <c r="H636" s="185"/>
      <c r="I636" s="186" t="s">
        <v>525</v>
      </c>
      <c r="J636" s="187" t="s">
        <v>526</v>
      </c>
    </row>
    <row r="637" spans="2:10">
      <c r="B637" s="222" t="s">
        <v>1264</v>
      </c>
      <c r="C637" s="178" t="s">
        <v>1231</v>
      </c>
      <c r="D637" s="178"/>
      <c r="E637" s="178"/>
      <c r="F637" s="178"/>
      <c r="G637" s="178"/>
      <c r="H637" s="178"/>
      <c r="I637" s="178"/>
      <c r="J637" s="178"/>
    </row>
    <row r="638" spans="2:10">
      <c r="B638" s="223"/>
      <c r="C638" s="178" t="s">
        <v>1265</v>
      </c>
      <c r="D638" s="178"/>
      <c r="E638" s="178"/>
      <c r="F638" s="178">
        <v>130</v>
      </c>
      <c r="G638" s="178">
        <f>F638-103</f>
        <v>27</v>
      </c>
      <c r="H638" s="178"/>
      <c r="I638" s="178">
        <f>G638*1</f>
        <v>27</v>
      </c>
      <c r="J638" s="178">
        <f>I638*75</f>
        <v>2025</v>
      </c>
    </row>
    <row r="639" spans="2:10">
      <c r="B639" s="223"/>
      <c r="C639" s="178" t="s">
        <v>1003</v>
      </c>
      <c r="D639" s="178">
        <v>117</v>
      </c>
      <c r="E639" s="178"/>
      <c r="F639" s="178">
        <v>130</v>
      </c>
      <c r="G639" s="178">
        <f>F639-D639</f>
        <v>13</v>
      </c>
      <c r="H639" s="178"/>
      <c r="I639" s="178">
        <f>G639*10</f>
        <v>130</v>
      </c>
      <c r="J639" s="178">
        <f t="shared" ref="J639:J655" si="34">I639*75</f>
        <v>9750</v>
      </c>
    </row>
    <row r="640" spans="2:10">
      <c r="B640" s="223"/>
      <c r="C640" s="178" t="s">
        <v>1003</v>
      </c>
      <c r="D640" s="178">
        <v>107</v>
      </c>
      <c r="E640" s="178"/>
      <c r="F640" s="178">
        <v>124</v>
      </c>
      <c r="G640" s="178">
        <f t="shared" ref="G640:G643" si="35">F640-D640</f>
        <v>17</v>
      </c>
      <c r="H640" s="178"/>
      <c r="I640" s="178">
        <f>G640*10</f>
        <v>170</v>
      </c>
      <c r="J640" s="178">
        <f t="shared" si="34"/>
        <v>12750</v>
      </c>
    </row>
    <row r="641" spans="2:10">
      <c r="B641" s="223"/>
      <c r="C641" s="178" t="s">
        <v>1067</v>
      </c>
      <c r="D641" s="178">
        <v>90</v>
      </c>
      <c r="E641" s="178"/>
      <c r="F641" s="178">
        <v>124</v>
      </c>
      <c r="G641" s="178">
        <f t="shared" si="35"/>
        <v>34</v>
      </c>
      <c r="H641" s="178"/>
      <c r="I641" s="178">
        <f>G641*5</f>
        <v>170</v>
      </c>
      <c r="J641" s="178">
        <f t="shared" si="34"/>
        <v>12750</v>
      </c>
    </row>
    <row r="642" spans="2:10">
      <c r="B642" s="223"/>
      <c r="C642" s="178" t="s">
        <v>1003</v>
      </c>
      <c r="D642" s="178">
        <v>100</v>
      </c>
      <c r="E642" s="178"/>
      <c r="F642" s="178">
        <v>111</v>
      </c>
      <c r="G642" s="178">
        <f t="shared" si="35"/>
        <v>11</v>
      </c>
      <c r="H642" s="178"/>
      <c r="I642" s="178">
        <f>G642*10</f>
        <v>110</v>
      </c>
      <c r="J642" s="178">
        <f t="shared" si="34"/>
        <v>8250</v>
      </c>
    </row>
    <row r="643" spans="2:10">
      <c r="B643" s="223"/>
      <c r="C643" s="178" t="s">
        <v>1003</v>
      </c>
      <c r="D643" s="178">
        <v>113</v>
      </c>
      <c r="E643" s="178"/>
      <c r="F643" s="178">
        <v>134</v>
      </c>
      <c r="G643" s="178">
        <f t="shared" si="35"/>
        <v>21</v>
      </c>
      <c r="H643" s="178"/>
      <c r="I643" s="178">
        <f>G643*10</f>
        <v>210</v>
      </c>
      <c r="J643" s="178">
        <f t="shared" si="34"/>
        <v>15750</v>
      </c>
    </row>
    <row r="644" spans="2:10">
      <c r="B644" s="223"/>
      <c r="C644" s="178" t="s">
        <v>1067</v>
      </c>
      <c r="D644" s="178">
        <v>119</v>
      </c>
      <c r="E644" s="178">
        <v>108</v>
      </c>
      <c r="F644" s="178"/>
      <c r="G644" s="178">
        <f>E644-D644</f>
        <v>-11</v>
      </c>
      <c r="H644" s="178"/>
      <c r="I644" s="178">
        <f>G644*5</f>
        <v>-55</v>
      </c>
      <c r="J644" s="178">
        <f t="shared" si="34"/>
        <v>-4125</v>
      </c>
    </row>
    <row r="645" spans="2:10">
      <c r="B645" s="223"/>
      <c r="C645" s="178" t="s">
        <v>1067</v>
      </c>
      <c r="D645" s="178">
        <v>112</v>
      </c>
      <c r="E645" s="178">
        <v>105</v>
      </c>
      <c r="F645" s="178"/>
      <c r="G645" s="178">
        <f>E645-D645</f>
        <v>-7</v>
      </c>
      <c r="H645" s="178"/>
      <c r="I645" s="178">
        <f>G645*5</f>
        <v>-35</v>
      </c>
      <c r="J645" s="178">
        <f t="shared" si="34"/>
        <v>-2625</v>
      </c>
    </row>
    <row r="646" spans="2:10">
      <c r="B646" s="223"/>
      <c r="C646" s="178" t="s">
        <v>1067</v>
      </c>
      <c r="D646" s="178">
        <v>107</v>
      </c>
      <c r="E646" s="178"/>
      <c r="F646" s="178">
        <v>118</v>
      </c>
      <c r="G646" s="178">
        <f>F646-D646</f>
        <v>11</v>
      </c>
      <c r="H646" s="178"/>
      <c r="I646" s="178">
        <f>G646*5</f>
        <v>55</v>
      </c>
      <c r="J646" s="178">
        <f t="shared" si="34"/>
        <v>4125</v>
      </c>
    </row>
    <row r="647" spans="2:10">
      <c r="B647" s="223"/>
      <c r="C647" s="178" t="s">
        <v>1067</v>
      </c>
      <c r="D647" s="178">
        <v>111</v>
      </c>
      <c r="E647" s="178"/>
      <c r="F647" s="178">
        <v>123</v>
      </c>
      <c r="G647" s="178">
        <f>F647-D647</f>
        <v>12</v>
      </c>
      <c r="H647" s="178"/>
      <c r="I647" s="178">
        <f>G647*5</f>
        <v>60</v>
      </c>
      <c r="J647" s="178">
        <f t="shared" si="34"/>
        <v>4500</v>
      </c>
    </row>
    <row r="648" spans="2:10">
      <c r="B648" s="223"/>
      <c r="C648" s="178" t="s">
        <v>1067</v>
      </c>
      <c r="D648" s="178">
        <v>112</v>
      </c>
      <c r="E648" s="178">
        <v>100</v>
      </c>
      <c r="F648" s="178"/>
      <c r="G648" s="178">
        <f>E648-D648</f>
        <v>-12</v>
      </c>
      <c r="H648" s="178"/>
      <c r="I648" s="178">
        <f>G648*5</f>
        <v>-60</v>
      </c>
      <c r="J648" s="178">
        <f t="shared" si="34"/>
        <v>-4500</v>
      </c>
    </row>
    <row r="649" spans="2:10">
      <c r="B649" s="223"/>
      <c r="C649" s="178"/>
      <c r="D649" s="178"/>
      <c r="E649" s="178"/>
      <c r="F649" s="178"/>
      <c r="G649" s="178"/>
      <c r="H649" s="178"/>
      <c r="I649" s="178"/>
      <c r="J649" s="178"/>
    </row>
    <row r="650" spans="2:10">
      <c r="B650" s="223"/>
      <c r="C650" s="178" t="s">
        <v>1266</v>
      </c>
      <c r="D650" s="178"/>
      <c r="E650" s="178"/>
      <c r="F650" s="178"/>
      <c r="G650" s="178"/>
      <c r="H650" s="178"/>
      <c r="I650" s="178"/>
      <c r="J650" s="178"/>
    </row>
    <row r="651" spans="2:10">
      <c r="B651" s="223"/>
      <c r="C651" s="178" t="s">
        <v>1067</v>
      </c>
      <c r="D651" s="178">
        <v>145</v>
      </c>
      <c r="E651" s="178"/>
      <c r="F651" s="178">
        <v>165</v>
      </c>
      <c r="G651" s="178">
        <f>F651-D651</f>
        <v>20</v>
      </c>
      <c r="H651" s="178"/>
      <c r="I651" s="178">
        <f>G651*5</f>
        <v>100</v>
      </c>
      <c r="J651" s="178">
        <f t="shared" si="34"/>
        <v>7500</v>
      </c>
    </row>
    <row r="652" spans="2:10">
      <c r="B652" s="223"/>
      <c r="C652" s="178" t="s">
        <v>1067</v>
      </c>
      <c r="D652" s="178">
        <v>148</v>
      </c>
      <c r="E652" s="178"/>
      <c r="F652" s="178">
        <v>170</v>
      </c>
      <c r="G652" s="178">
        <f>F652-D652</f>
        <v>22</v>
      </c>
      <c r="H652" s="178"/>
      <c r="I652" s="178">
        <f>G652*5</f>
        <v>110</v>
      </c>
      <c r="J652" s="178">
        <f t="shared" si="34"/>
        <v>8250</v>
      </c>
    </row>
    <row r="653" spans="2:10">
      <c r="B653" s="223"/>
      <c r="C653" s="178"/>
      <c r="D653" s="178"/>
      <c r="E653" s="178"/>
      <c r="F653" s="178"/>
      <c r="G653" s="178"/>
      <c r="H653" s="178"/>
      <c r="I653" s="178"/>
      <c r="J653" s="178"/>
    </row>
    <row r="654" spans="2:10">
      <c r="B654" s="223"/>
      <c r="C654" s="178" t="s">
        <v>1253</v>
      </c>
      <c r="D654" s="178"/>
      <c r="E654" s="178"/>
      <c r="F654" s="178"/>
      <c r="G654" s="178"/>
      <c r="H654" s="178"/>
      <c r="I654" s="178"/>
      <c r="J654" s="178"/>
    </row>
    <row r="655" spans="2:10">
      <c r="B655" s="223"/>
      <c r="C655" s="178" t="s">
        <v>1077</v>
      </c>
      <c r="D655" s="178">
        <v>77</v>
      </c>
      <c r="E655" s="178"/>
      <c r="F655" s="178">
        <v>103</v>
      </c>
      <c r="G655" s="178">
        <f>F655-D655</f>
        <v>26</v>
      </c>
      <c r="H655" s="178" t="s">
        <v>1267</v>
      </c>
      <c r="I655" s="178">
        <f>G655*14</f>
        <v>364</v>
      </c>
      <c r="J655" s="178">
        <f t="shared" si="34"/>
        <v>27300</v>
      </c>
    </row>
    <row r="656" spans="2:10">
      <c r="B656" s="224"/>
      <c r="C656" s="178"/>
      <c r="D656" s="178"/>
      <c r="E656" s="178"/>
      <c r="F656" s="178"/>
      <c r="G656" s="178"/>
      <c r="H656" s="178" t="s">
        <v>1173</v>
      </c>
      <c r="I656" s="178"/>
      <c r="J656" s="178"/>
    </row>
    <row r="657" spans="2:10">
      <c r="B657" s="178"/>
      <c r="C657" s="178"/>
      <c r="D657" s="178" t="str">
        <f>D686</f>
        <v>PROFITS PER LOT IN POINT</v>
      </c>
      <c r="E657" s="178"/>
      <c r="F657" s="178"/>
      <c r="G657" s="213">
        <f>SUM(G638:G656)</f>
        <v>184</v>
      </c>
      <c r="H657" s="213" t="s">
        <v>638</v>
      </c>
      <c r="I657" s="178">
        <f>SUM(I638:I656)</f>
        <v>1356</v>
      </c>
      <c r="J657" s="178">
        <f>SUM(J638:J656)</f>
        <v>101700</v>
      </c>
    </row>
    <row r="659" spans="2:10">
      <c r="B659" s="177" t="s">
        <v>76</v>
      </c>
      <c r="C659" s="178">
        <v>2019</v>
      </c>
      <c r="D659" s="178" t="s">
        <v>969</v>
      </c>
      <c r="E659" s="178" t="s">
        <v>994</v>
      </c>
      <c r="F659" s="179"/>
      <c r="G659" s="179"/>
      <c r="H659" s="179"/>
      <c r="I659" s="226" t="s">
        <v>527</v>
      </c>
      <c r="J659" s="227"/>
    </row>
    <row r="660" spans="2:10">
      <c r="B660" s="181"/>
      <c r="C660" s="181"/>
      <c r="D660" s="181"/>
      <c r="E660" s="182"/>
      <c r="F660" s="182"/>
      <c r="G660" s="182" t="s">
        <v>4</v>
      </c>
      <c r="H660" s="183" t="s">
        <v>9</v>
      </c>
      <c r="I660" s="228"/>
      <c r="J660" s="229"/>
    </row>
    <row r="661" spans="2:10">
      <c r="B661" s="184" t="s">
        <v>0</v>
      </c>
      <c r="C661" s="184" t="s">
        <v>1</v>
      </c>
      <c r="D661" s="184" t="s">
        <v>10</v>
      </c>
      <c r="E661" s="184" t="s">
        <v>7</v>
      </c>
      <c r="F661" s="184" t="s">
        <v>11</v>
      </c>
      <c r="G661" s="184" t="s">
        <v>12</v>
      </c>
      <c r="H661" s="185"/>
      <c r="I661" s="186" t="s">
        <v>525</v>
      </c>
      <c r="J661" s="187" t="s">
        <v>526</v>
      </c>
    </row>
    <row r="662" spans="2:10">
      <c r="B662" s="222" t="s">
        <v>1273</v>
      </c>
      <c r="C662" s="178" t="s">
        <v>1253</v>
      </c>
      <c r="D662" s="178"/>
      <c r="E662" s="178"/>
      <c r="F662" s="178"/>
      <c r="G662" s="178"/>
      <c r="H662" s="178"/>
      <c r="I662" s="178"/>
      <c r="J662" s="178"/>
    </row>
    <row r="663" spans="2:10">
      <c r="B663" s="223"/>
      <c r="C663" s="178" t="s">
        <v>1274</v>
      </c>
      <c r="D663" s="178"/>
      <c r="E663" s="178"/>
      <c r="F663" s="178">
        <v>100</v>
      </c>
      <c r="G663" s="178">
        <f>F663-77</f>
        <v>23</v>
      </c>
      <c r="H663" s="178"/>
      <c r="I663" s="178">
        <v>23</v>
      </c>
      <c r="J663" s="178">
        <f>I663*75</f>
        <v>1725</v>
      </c>
    </row>
    <row r="664" spans="2:10">
      <c r="B664" s="223"/>
      <c r="C664" s="178" t="s">
        <v>1077</v>
      </c>
      <c r="D664" s="178">
        <v>83</v>
      </c>
      <c r="E664" s="178"/>
      <c r="F664" s="178">
        <v>97</v>
      </c>
      <c r="G664" s="178">
        <f>F664-D664</f>
        <v>14</v>
      </c>
      <c r="H664" s="178" t="s">
        <v>1047</v>
      </c>
      <c r="I664" s="178">
        <f>G664*5</f>
        <v>70</v>
      </c>
      <c r="J664" s="178">
        <f>I664*75</f>
        <v>5250</v>
      </c>
    </row>
    <row r="665" spans="2:10">
      <c r="B665" s="223"/>
      <c r="C665" s="178"/>
      <c r="D665" s="178"/>
      <c r="E665" s="178"/>
      <c r="F665" s="178">
        <v>100</v>
      </c>
      <c r="G665" s="178">
        <f>F665-D664</f>
        <v>17</v>
      </c>
      <c r="H665" s="178" t="s">
        <v>1153</v>
      </c>
      <c r="I665" s="178">
        <f>G665*10</f>
        <v>170</v>
      </c>
      <c r="J665" s="178">
        <f>I665*75</f>
        <v>12750</v>
      </c>
    </row>
    <row r="666" spans="2:10">
      <c r="B666" s="223"/>
      <c r="C666" s="178" t="s">
        <v>1003</v>
      </c>
      <c r="D666" s="178">
        <v>90</v>
      </c>
      <c r="E666" s="178">
        <v>84</v>
      </c>
      <c r="F666" s="178"/>
      <c r="G666" s="178">
        <f>E666-D666</f>
        <v>-6</v>
      </c>
      <c r="H666" s="178"/>
      <c r="I666" s="178">
        <f>G666*10</f>
        <v>-60</v>
      </c>
      <c r="J666" s="178">
        <f>I666*75</f>
        <v>-4500</v>
      </c>
    </row>
    <row r="667" spans="2:10">
      <c r="B667" s="223"/>
      <c r="C667" s="178" t="s">
        <v>1003</v>
      </c>
      <c r="D667" s="178">
        <v>90</v>
      </c>
      <c r="E667" s="178"/>
      <c r="F667" s="178">
        <v>101</v>
      </c>
      <c r="G667" s="178">
        <f>F667-D667</f>
        <v>11</v>
      </c>
      <c r="H667" s="178"/>
      <c r="I667" s="178">
        <f>G667*10</f>
        <v>110</v>
      </c>
      <c r="J667" s="178">
        <f t="shared" ref="J667:J684" si="36">I667*75</f>
        <v>8250</v>
      </c>
    </row>
    <row r="668" spans="2:10">
      <c r="B668" s="223"/>
      <c r="C668" s="178" t="s">
        <v>1003</v>
      </c>
      <c r="D668" s="178">
        <v>95</v>
      </c>
      <c r="E668" s="178">
        <v>89</v>
      </c>
      <c r="F668" s="178"/>
      <c r="G668" s="178">
        <f>E668-D668</f>
        <v>-6</v>
      </c>
      <c r="H668" s="178"/>
      <c r="I668" s="178">
        <f>G668*10</f>
        <v>-60</v>
      </c>
      <c r="J668" s="178">
        <f t="shared" si="36"/>
        <v>-4500</v>
      </c>
    </row>
    <row r="669" spans="2:10">
      <c r="B669" s="223"/>
      <c r="C669" s="178"/>
      <c r="D669" s="178"/>
      <c r="E669" s="178"/>
      <c r="F669" s="178"/>
      <c r="G669" s="178"/>
      <c r="H669" s="178"/>
      <c r="I669" s="178"/>
      <c r="J669" s="178"/>
    </row>
    <row r="670" spans="2:10">
      <c r="B670" s="223"/>
      <c r="C670" s="178" t="s">
        <v>1275</v>
      </c>
      <c r="D670" s="178"/>
      <c r="E670" s="178"/>
      <c r="F670" s="178"/>
      <c r="G670" s="178"/>
      <c r="H670" s="178"/>
      <c r="I670" s="178"/>
      <c r="J670" s="178"/>
    </row>
    <row r="671" spans="2:10">
      <c r="B671" s="223"/>
      <c r="C671" s="178" t="s">
        <v>1067</v>
      </c>
      <c r="D671" s="178">
        <v>112</v>
      </c>
      <c r="E671" s="178"/>
      <c r="F671" s="178">
        <v>119</v>
      </c>
      <c r="G671" s="178">
        <f>F671-D671</f>
        <v>7</v>
      </c>
      <c r="H671" s="178"/>
      <c r="I671" s="178">
        <f>G671*5</f>
        <v>35</v>
      </c>
      <c r="J671" s="178">
        <f t="shared" si="36"/>
        <v>2625</v>
      </c>
    </row>
    <row r="672" spans="2:10">
      <c r="B672" s="223"/>
      <c r="C672" s="178" t="s">
        <v>1067</v>
      </c>
      <c r="D672" s="178">
        <v>111</v>
      </c>
      <c r="E672" s="178">
        <v>103</v>
      </c>
      <c r="F672" s="178"/>
      <c r="G672" s="178">
        <f>E672-D672</f>
        <v>-8</v>
      </c>
      <c r="H672" s="178"/>
      <c r="I672" s="178">
        <f t="shared" ref="I672:I673" si="37">G672*5</f>
        <v>-40</v>
      </c>
      <c r="J672" s="178">
        <f t="shared" si="36"/>
        <v>-3000</v>
      </c>
    </row>
    <row r="673" spans="2:10">
      <c r="B673" s="223"/>
      <c r="C673" s="178" t="s">
        <v>1067</v>
      </c>
      <c r="D673" s="178">
        <v>85</v>
      </c>
      <c r="E673" s="178">
        <v>78</v>
      </c>
      <c r="F673" s="178"/>
      <c r="G673" s="178">
        <f>E673-D673</f>
        <v>-7</v>
      </c>
      <c r="H673" s="178"/>
      <c r="I673" s="178">
        <f t="shared" si="37"/>
        <v>-35</v>
      </c>
      <c r="J673" s="178">
        <f t="shared" si="36"/>
        <v>-2625</v>
      </c>
    </row>
    <row r="674" spans="2:10">
      <c r="B674" s="223"/>
      <c r="C674" s="178"/>
      <c r="D674" s="178"/>
      <c r="E674" s="178"/>
      <c r="F674" s="178"/>
      <c r="G674" s="178"/>
      <c r="H674" s="178"/>
      <c r="I674" s="178"/>
      <c r="J674" s="178"/>
    </row>
    <row r="675" spans="2:10">
      <c r="B675" s="223"/>
      <c r="C675" s="178"/>
      <c r="D675" s="178"/>
      <c r="E675" s="178"/>
      <c r="F675" s="178"/>
      <c r="G675" s="178"/>
      <c r="H675" s="178"/>
      <c r="I675" s="178"/>
      <c r="J675" s="178"/>
    </row>
    <row r="676" spans="2:10">
      <c r="B676" s="223"/>
      <c r="C676" s="178" t="s">
        <v>1257</v>
      </c>
      <c r="D676" s="178"/>
      <c r="E676" s="178"/>
      <c r="F676" s="178"/>
      <c r="G676" s="178"/>
      <c r="H676" s="178"/>
      <c r="I676" s="178"/>
      <c r="J676" s="178"/>
    </row>
    <row r="677" spans="2:10">
      <c r="B677" s="223"/>
      <c r="C677" s="178" t="s">
        <v>1003</v>
      </c>
      <c r="D677" s="178">
        <v>135</v>
      </c>
      <c r="E677" s="178">
        <v>124</v>
      </c>
      <c r="F677" s="178"/>
      <c r="G677" s="178">
        <f>E677-D677</f>
        <v>-11</v>
      </c>
      <c r="H677" s="178"/>
      <c r="I677" s="178">
        <f>G677*10</f>
        <v>-110</v>
      </c>
      <c r="J677" s="178">
        <f t="shared" si="36"/>
        <v>-8250</v>
      </c>
    </row>
    <row r="678" spans="2:10">
      <c r="B678" s="223"/>
      <c r="C678" s="178" t="s">
        <v>1003</v>
      </c>
      <c r="D678" s="178">
        <v>150</v>
      </c>
      <c r="E678" s="178"/>
      <c r="F678" s="178">
        <v>171</v>
      </c>
      <c r="G678" s="178">
        <f>F678-D678</f>
        <v>21</v>
      </c>
      <c r="H678" s="178"/>
      <c r="I678" s="178">
        <f>G678*10</f>
        <v>210</v>
      </c>
      <c r="J678" s="178">
        <f t="shared" si="36"/>
        <v>15750</v>
      </c>
    </row>
    <row r="679" spans="2:10">
      <c r="B679" s="223"/>
      <c r="C679" s="178"/>
      <c r="D679" s="178"/>
      <c r="E679" s="178"/>
      <c r="F679" s="178"/>
      <c r="G679" s="178"/>
      <c r="H679" s="178"/>
      <c r="I679" s="178"/>
      <c r="J679" s="178"/>
    </row>
    <row r="680" spans="2:10">
      <c r="B680" s="223"/>
      <c r="C680" s="178" t="s">
        <v>1276</v>
      </c>
      <c r="D680" s="178"/>
      <c r="E680" s="178"/>
      <c r="F680" s="178"/>
      <c r="G680" s="178"/>
      <c r="H680" s="178"/>
      <c r="I680" s="178"/>
      <c r="J680" s="178"/>
    </row>
    <row r="681" spans="2:10">
      <c r="B681" s="223"/>
      <c r="C681" s="178" t="s">
        <v>1003</v>
      </c>
      <c r="D681" s="178">
        <v>113</v>
      </c>
      <c r="E681" s="178"/>
      <c r="F681" s="178">
        <v>123</v>
      </c>
      <c r="G681" s="178">
        <f>F681-D681</f>
        <v>10</v>
      </c>
      <c r="H681" s="178"/>
      <c r="I681" s="178">
        <f>G681*10</f>
        <v>100</v>
      </c>
      <c r="J681" s="178">
        <f t="shared" si="36"/>
        <v>7500</v>
      </c>
    </row>
    <row r="682" spans="2:10">
      <c r="B682" s="223"/>
      <c r="C682" s="178" t="s">
        <v>1003</v>
      </c>
      <c r="D682" s="178">
        <v>113</v>
      </c>
      <c r="E682" s="178"/>
      <c r="F682" s="178">
        <v>123</v>
      </c>
      <c r="G682" s="178">
        <f>F682-D682</f>
        <v>10</v>
      </c>
      <c r="H682" s="178"/>
      <c r="I682" s="178">
        <f t="shared" ref="I682:I684" si="38">G682*10</f>
        <v>100</v>
      </c>
      <c r="J682" s="178">
        <f t="shared" si="36"/>
        <v>7500</v>
      </c>
    </row>
    <row r="683" spans="2:10">
      <c r="B683" s="223"/>
      <c r="C683" s="178" t="s">
        <v>1003</v>
      </c>
      <c r="D683" s="178">
        <v>118</v>
      </c>
      <c r="E683" s="178"/>
      <c r="F683" s="178">
        <v>130</v>
      </c>
      <c r="G683" s="178">
        <f>F683-D683</f>
        <v>12</v>
      </c>
      <c r="H683" s="178"/>
      <c r="I683" s="178">
        <f t="shared" si="38"/>
        <v>120</v>
      </c>
      <c r="J683" s="178">
        <f t="shared" si="36"/>
        <v>9000</v>
      </c>
    </row>
    <row r="684" spans="2:10">
      <c r="B684" s="223"/>
      <c r="C684" s="178" t="s">
        <v>1003</v>
      </c>
      <c r="D684" s="178">
        <v>120</v>
      </c>
      <c r="E684" s="178">
        <v>115</v>
      </c>
      <c r="F684" s="178"/>
      <c r="G684" s="178">
        <f>E684-D684</f>
        <v>-5</v>
      </c>
      <c r="H684" s="178"/>
      <c r="I684" s="178">
        <f t="shared" si="38"/>
        <v>-50</v>
      </c>
      <c r="J684" s="178">
        <f t="shared" si="36"/>
        <v>-3750</v>
      </c>
    </row>
    <row r="685" spans="2:10">
      <c r="B685" s="224"/>
      <c r="C685" s="178" t="s">
        <v>1236</v>
      </c>
      <c r="D685" s="178">
        <v>133</v>
      </c>
      <c r="E685" s="178"/>
      <c r="F685" s="178"/>
      <c r="G685" s="178"/>
      <c r="H685" s="178" t="s">
        <v>1173</v>
      </c>
      <c r="I685" s="178"/>
      <c r="J685" s="178"/>
    </row>
    <row r="686" spans="2:10">
      <c r="B686" s="178"/>
      <c r="C686" s="178"/>
      <c r="D686" s="178" t="str">
        <f>D708</f>
        <v>PROFITS PER LOT IN POINT</v>
      </c>
      <c r="E686" s="178"/>
      <c r="F686" s="178"/>
      <c r="G686" s="213">
        <f>SUM(G663:G685)</f>
        <v>82</v>
      </c>
      <c r="H686" s="213" t="s">
        <v>638</v>
      </c>
      <c r="I686" s="178">
        <f>SUM(I663:I685)</f>
        <v>583</v>
      </c>
      <c r="J686" s="178">
        <f>SUM(J663:J685)</f>
        <v>43725</v>
      </c>
    </row>
    <row r="687" spans="2:10">
      <c r="B687" s="178"/>
      <c r="C687" s="178"/>
      <c r="D687" s="178"/>
      <c r="E687" s="178"/>
      <c r="F687" s="178"/>
      <c r="G687" s="233"/>
      <c r="H687" s="234"/>
      <c r="I687" s="178"/>
      <c r="J687" s="178"/>
    </row>
    <row r="690" spans="2:10">
      <c r="B690" s="177" t="s">
        <v>76</v>
      </c>
      <c r="C690" s="178">
        <v>2019</v>
      </c>
      <c r="D690" s="178" t="s">
        <v>969</v>
      </c>
      <c r="E690" s="178" t="s">
        <v>994</v>
      </c>
      <c r="F690" s="179"/>
      <c r="G690" s="179"/>
      <c r="H690" s="179"/>
      <c r="I690" s="226" t="s">
        <v>527</v>
      </c>
      <c r="J690" s="227"/>
    </row>
    <row r="691" spans="2:10">
      <c r="B691" s="181"/>
      <c r="C691" s="181"/>
      <c r="D691" s="181"/>
      <c r="E691" s="182"/>
      <c r="F691" s="182"/>
      <c r="G691" s="182" t="s">
        <v>4</v>
      </c>
      <c r="H691" s="183" t="s">
        <v>9</v>
      </c>
      <c r="I691" s="228"/>
      <c r="J691" s="229"/>
    </row>
    <row r="692" spans="2:10">
      <c r="B692" s="184" t="s">
        <v>0</v>
      </c>
      <c r="C692" s="184" t="s">
        <v>1</v>
      </c>
      <c r="D692" s="184" t="s">
        <v>10</v>
      </c>
      <c r="E692" s="184" t="s">
        <v>7</v>
      </c>
      <c r="F692" s="184" t="s">
        <v>11</v>
      </c>
      <c r="G692" s="184" t="s">
        <v>12</v>
      </c>
      <c r="H692" s="185"/>
      <c r="I692" s="186" t="s">
        <v>525</v>
      </c>
      <c r="J692" s="187" t="s">
        <v>526</v>
      </c>
    </row>
    <row r="693" spans="2:10">
      <c r="B693" s="222" t="s">
        <v>1282</v>
      </c>
      <c r="C693" s="178" t="s">
        <v>1276</v>
      </c>
      <c r="D693" s="178"/>
      <c r="E693" s="178"/>
      <c r="F693" s="178"/>
      <c r="G693" s="178"/>
      <c r="H693" s="178"/>
      <c r="I693" s="178"/>
      <c r="J693" s="178"/>
    </row>
    <row r="694" spans="2:10">
      <c r="B694" s="223"/>
      <c r="C694" s="178" t="s">
        <v>1286</v>
      </c>
      <c r="D694" s="178"/>
      <c r="E694" s="178">
        <v>120</v>
      </c>
      <c r="F694" s="178"/>
      <c r="G694" s="178">
        <f>E694-133</f>
        <v>-13</v>
      </c>
      <c r="H694" s="178"/>
      <c r="I694" s="178">
        <f>G694*1</f>
        <v>-13</v>
      </c>
      <c r="J694" s="178">
        <f>I694*75</f>
        <v>-975</v>
      </c>
    </row>
    <row r="695" spans="2:10">
      <c r="B695" s="223"/>
      <c r="C695" s="178" t="s">
        <v>1067</v>
      </c>
      <c r="D695" s="178">
        <v>128</v>
      </c>
      <c r="E695" s="178">
        <v>120</v>
      </c>
      <c r="F695" s="178"/>
      <c r="G695" s="178">
        <f>E695-D695</f>
        <v>-8</v>
      </c>
      <c r="H695" s="178"/>
      <c r="I695" s="178">
        <f>G695*5</f>
        <v>-40</v>
      </c>
      <c r="J695" s="178">
        <f>I695*75</f>
        <v>-3000</v>
      </c>
    </row>
    <row r="696" spans="2:10">
      <c r="B696" s="223"/>
      <c r="C696" s="178"/>
      <c r="D696" s="178"/>
      <c r="E696" s="178"/>
      <c r="F696" s="178"/>
      <c r="G696" s="178"/>
      <c r="H696" s="178"/>
      <c r="I696" s="178"/>
      <c r="J696" s="178"/>
    </row>
    <row r="697" spans="2:10">
      <c r="B697" s="223"/>
      <c r="C697" s="178" t="s">
        <v>1231</v>
      </c>
      <c r="D697" s="178"/>
      <c r="E697" s="178"/>
      <c r="F697" s="178"/>
      <c r="G697" s="178"/>
      <c r="H697" s="178"/>
      <c r="I697" s="178"/>
      <c r="J697" s="178"/>
    </row>
    <row r="698" spans="2:10">
      <c r="B698" s="223"/>
      <c r="C698" s="178" t="s">
        <v>1003</v>
      </c>
      <c r="D698" s="178">
        <v>100</v>
      </c>
      <c r="E698" s="178"/>
      <c r="F698" s="178">
        <v>118</v>
      </c>
      <c r="G698" s="178">
        <f>F698-D698</f>
        <v>18</v>
      </c>
      <c r="H698" s="178"/>
      <c r="I698" s="178">
        <f>G698*10</f>
        <v>180</v>
      </c>
      <c r="J698" s="178">
        <f>I698*75</f>
        <v>13500</v>
      </c>
    </row>
    <row r="699" spans="2:10">
      <c r="B699" s="223"/>
      <c r="C699" s="178" t="s">
        <v>1067</v>
      </c>
      <c r="D699" s="178">
        <v>111</v>
      </c>
      <c r="E699" s="178">
        <v>105</v>
      </c>
      <c r="F699" s="178"/>
      <c r="G699" s="178">
        <f>E699-D699</f>
        <v>-6</v>
      </c>
      <c r="H699" s="178"/>
      <c r="I699" s="178">
        <f>G699*5</f>
        <v>-30</v>
      </c>
      <c r="J699" s="178">
        <f>I699*75</f>
        <v>-2250</v>
      </c>
    </row>
    <row r="700" spans="2:10">
      <c r="B700" s="223"/>
      <c r="C700" s="178" t="s">
        <v>1067</v>
      </c>
      <c r="D700" s="178">
        <v>107</v>
      </c>
      <c r="E700" s="178">
        <v>99</v>
      </c>
      <c r="F700" s="178"/>
      <c r="G700" s="178">
        <f>E700-D700</f>
        <v>-8</v>
      </c>
      <c r="H700" s="178"/>
      <c r="I700" s="178">
        <f t="shared" ref="I700:I702" si="39">G700*5</f>
        <v>-40</v>
      </c>
      <c r="J700" s="178">
        <f t="shared" ref="J700:J702" si="40">I700*75</f>
        <v>-3000</v>
      </c>
    </row>
    <row r="701" spans="2:10">
      <c r="B701" s="223"/>
      <c r="C701" s="178" t="s">
        <v>1067</v>
      </c>
      <c r="D701" s="178">
        <v>130</v>
      </c>
      <c r="E701" s="178"/>
      <c r="F701" s="178">
        <v>138</v>
      </c>
      <c r="G701" s="178">
        <f>F701-D701</f>
        <v>8</v>
      </c>
      <c r="H701" s="178"/>
      <c r="I701" s="178">
        <f t="shared" si="39"/>
        <v>40</v>
      </c>
      <c r="J701" s="178">
        <f t="shared" si="40"/>
        <v>3000</v>
      </c>
    </row>
    <row r="702" spans="2:10">
      <c r="B702" s="223"/>
      <c r="C702" s="178" t="s">
        <v>1067</v>
      </c>
      <c r="D702" s="178">
        <v>125</v>
      </c>
      <c r="E702" s="178"/>
      <c r="F702" s="178">
        <v>138</v>
      </c>
      <c r="G702" s="178">
        <f>F702-D702</f>
        <v>13</v>
      </c>
      <c r="H702" s="178"/>
      <c r="I702" s="178">
        <f t="shared" si="39"/>
        <v>65</v>
      </c>
      <c r="J702" s="178">
        <f t="shared" si="40"/>
        <v>4875</v>
      </c>
    </row>
    <row r="703" spans="2:10">
      <c r="B703" s="223"/>
      <c r="C703" s="178"/>
      <c r="D703" s="178"/>
      <c r="E703" s="178"/>
      <c r="F703" s="178"/>
      <c r="G703" s="178"/>
      <c r="H703" s="178"/>
      <c r="I703" s="178"/>
      <c r="J703" s="178"/>
    </row>
    <row r="704" spans="2:10">
      <c r="B704" s="223"/>
      <c r="C704" s="178" t="s">
        <v>1287</v>
      </c>
      <c r="D704" s="178"/>
      <c r="E704" s="178"/>
      <c r="F704" s="178"/>
      <c r="G704" s="178"/>
      <c r="H704" s="178"/>
      <c r="I704" s="178"/>
      <c r="J704" s="178"/>
    </row>
    <row r="705" spans="2:10">
      <c r="B705" s="223"/>
      <c r="C705" s="178" t="s">
        <v>1288</v>
      </c>
      <c r="D705" s="178">
        <v>84</v>
      </c>
      <c r="E705" s="178">
        <v>80</v>
      </c>
      <c r="F705" s="178"/>
      <c r="G705" s="178">
        <f>E705-D705</f>
        <v>-4</v>
      </c>
      <c r="H705" s="178"/>
      <c r="I705" s="178">
        <f>G705*2</f>
        <v>-8</v>
      </c>
      <c r="J705" s="178">
        <f>I705*75</f>
        <v>-600</v>
      </c>
    </row>
    <row r="706" spans="2:10">
      <c r="B706" s="223"/>
      <c r="C706" s="178" t="s">
        <v>1067</v>
      </c>
      <c r="D706" s="178">
        <v>84</v>
      </c>
      <c r="E706" s="178"/>
      <c r="F706" s="178">
        <v>91</v>
      </c>
      <c r="G706" s="178">
        <f>F706-D706</f>
        <v>7</v>
      </c>
      <c r="H706" s="178"/>
      <c r="I706" s="178">
        <f>G706*5</f>
        <v>35</v>
      </c>
      <c r="J706" s="178">
        <f>I706*75</f>
        <v>2625</v>
      </c>
    </row>
    <row r="707" spans="2:10">
      <c r="B707" s="224"/>
      <c r="C707" s="178" t="s">
        <v>1288</v>
      </c>
      <c r="D707" s="178">
        <v>86</v>
      </c>
      <c r="E707" s="178"/>
      <c r="F707" s="178"/>
      <c r="G707" s="178"/>
      <c r="H707" s="178" t="s">
        <v>1219</v>
      </c>
      <c r="I707" s="178"/>
      <c r="J707" s="178"/>
    </row>
    <row r="708" spans="2:10">
      <c r="B708" s="178"/>
      <c r="C708" s="178"/>
      <c r="D708" s="233" t="s">
        <v>1306</v>
      </c>
      <c r="E708" s="235"/>
      <c r="F708" s="234"/>
      <c r="G708" s="213">
        <f>G706+G705+G702+G701+G700+G699+G698+G695+G694</f>
        <v>7</v>
      </c>
      <c r="H708" s="213" t="s">
        <v>638</v>
      </c>
      <c r="I708" s="178">
        <f>SUM(I694:I707)</f>
        <v>189</v>
      </c>
      <c r="J708" s="178">
        <f>SUM(J694:J707)</f>
        <v>14175</v>
      </c>
    </row>
    <row r="710" spans="2:10">
      <c r="B710" s="177" t="s">
        <v>76</v>
      </c>
      <c r="C710" s="178">
        <v>2019</v>
      </c>
      <c r="D710" s="178" t="s">
        <v>969</v>
      </c>
      <c r="E710" s="178" t="s">
        <v>994</v>
      </c>
      <c r="F710" s="179"/>
      <c r="G710" s="179"/>
      <c r="H710" s="179"/>
      <c r="I710" s="226" t="s">
        <v>527</v>
      </c>
      <c r="J710" s="227"/>
    </row>
    <row r="711" spans="2:10">
      <c r="B711" s="181"/>
      <c r="C711" s="181"/>
      <c r="D711" s="181"/>
      <c r="E711" s="182"/>
      <c r="F711" s="182"/>
      <c r="G711" s="182" t="s">
        <v>4</v>
      </c>
      <c r="H711" s="183" t="s">
        <v>9</v>
      </c>
      <c r="I711" s="228"/>
      <c r="J711" s="229"/>
    </row>
    <row r="712" spans="2:10">
      <c r="B712" s="184" t="s">
        <v>0</v>
      </c>
      <c r="C712" s="184" t="s">
        <v>1</v>
      </c>
      <c r="D712" s="184" t="s">
        <v>10</v>
      </c>
      <c r="E712" s="184" t="s">
        <v>7</v>
      </c>
      <c r="F712" s="184" t="s">
        <v>11</v>
      </c>
      <c r="G712" s="184" t="s">
        <v>12</v>
      </c>
      <c r="H712" s="185"/>
      <c r="I712" s="186" t="s">
        <v>525</v>
      </c>
      <c r="J712" s="187" t="s">
        <v>526</v>
      </c>
    </row>
    <row r="713" spans="2:10">
      <c r="B713" s="222" t="s">
        <v>1289</v>
      </c>
      <c r="C713" s="178" t="s">
        <v>1287</v>
      </c>
      <c r="D713" s="178"/>
      <c r="E713" s="178"/>
      <c r="F713" s="178"/>
      <c r="G713" s="178"/>
      <c r="H713" s="178"/>
      <c r="I713" s="178"/>
      <c r="J713" s="178"/>
    </row>
    <row r="714" spans="2:10">
      <c r="B714" s="223"/>
      <c r="C714" s="178" t="s">
        <v>1290</v>
      </c>
      <c r="D714" s="178"/>
      <c r="E714" s="178"/>
      <c r="F714" s="178">
        <v>86</v>
      </c>
      <c r="G714" s="178">
        <v>0</v>
      </c>
      <c r="H714" s="178"/>
      <c r="I714" s="178"/>
      <c r="J714" s="178"/>
    </row>
    <row r="715" spans="2:10">
      <c r="B715" s="223"/>
      <c r="C715" s="178" t="s">
        <v>1003</v>
      </c>
      <c r="D715" s="178">
        <v>84</v>
      </c>
      <c r="E715" s="178"/>
      <c r="F715" s="178">
        <v>84</v>
      </c>
      <c r="G715" s="178">
        <v>0</v>
      </c>
      <c r="H715" s="178"/>
      <c r="I715" s="178"/>
      <c r="J715" s="178"/>
    </row>
    <row r="716" spans="2:10">
      <c r="B716" s="223"/>
      <c r="C716" s="178" t="s">
        <v>1003</v>
      </c>
      <c r="D716" s="178">
        <v>99</v>
      </c>
      <c r="E716" s="178"/>
      <c r="F716" s="178">
        <v>123</v>
      </c>
      <c r="G716" s="178">
        <f>F716-D716</f>
        <v>24</v>
      </c>
      <c r="H716" s="178"/>
      <c r="I716" s="178">
        <f>G716*10</f>
        <v>240</v>
      </c>
      <c r="J716" s="178">
        <f>I716*75</f>
        <v>18000</v>
      </c>
    </row>
    <row r="717" spans="2:10">
      <c r="B717" s="223"/>
      <c r="C717" s="178" t="s">
        <v>1003</v>
      </c>
      <c r="D717" s="178">
        <v>108</v>
      </c>
      <c r="E717" s="178"/>
      <c r="F717" s="178">
        <v>119</v>
      </c>
      <c r="G717" s="178">
        <f>F717-D717</f>
        <v>11</v>
      </c>
      <c r="H717" s="178"/>
      <c r="I717" s="178">
        <f>G717*10</f>
        <v>110</v>
      </c>
      <c r="J717" s="178">
        <f t="shared" ref="J717:J725" si="41">I717*75</f>
        <v>8250</v>
      </c>
    </row>
    <row r="718" spans="2:10">
      <c r="B718" s="223"/>
      <c r="C718" s="178" t="s">
        <v>1067</v>
      </c>
      <c r="D718" s="178">
        <v>103</v>
      </c>
      <c r="E718" s="178"/>
      <c r="F718" s="178"/>
      <c r="G718" s="178"/>
      <c r="H718" s="178" t="s">
        <v>1142</v>
      </c>
      <c r="I718" s="178"/>
      <c r="J718" s="178"/>
    </row>
    <row r="719" spans="2:10">
      <c r="B719" s="223"/>
      <c r="C719" s="178"/>
      <c r="D719" s="178"/>
      <c r="E719" s="178"/>
      <c r="F719" s="178"/>
      <c r="G719" s="178"/>
      <c r="H719" s="178"/>
      <c r="I719" s="178"/>
      <c r="J719" s="178"/>
    </row>
    <row r="720" spans="2:10">
      <c r="B720" s="223"/>
      <c r="C720" s="178" t="s">
        <v>1276</v>
      </c>
      <c r="D720" s="178"/>
      <c r="E720" s="178"/>
      <c r="F720" s="178"/>
      <c r="G720" s="178"/>
      <c r="H720" s="178"/>
      <c r="I720" s="178"/>
      <c r="J720" s="178"/>
    </row>
    <row r="721" spans="2:10">
      <c r="B721" s="223"/>
      <c r="C721" s="178" t="s">
        <v>1067</v>
      </c>
      <c r="D721" s="178">
        <v>99</v>
      </c>
      <c r="E721" s="178"/>
      <c r="F721" s="178">
        <v>112</v>
      </c>
      <c r="G721" s="178">
        <f>F721-D721</f>
        <v>13</v>
      </c>
      <c r="H721" s="178"/>
      <c r="I721" s="178">
        <f>G721*5</f>
        <v>65</v>
      </c>
      <c r="J721" s="178">
        <f t="shared" si="41"/>
        <v>4875</v>
      </c>
    </row>
    <row r="722" spans="2:10">
      <c r="B722" s="223"/>
      <c r="C722" s="178" t="s">
        <v>1067</v>
      </c>
      <c r="D722" s="178">
        <v>105</v>
      </c>
      <c r="E722" s="178"/>
      <c r="F722" s="178">
        <v>121</v>
      </c>
      <c r="G722" s="178">
        <f>F722-D722</f>
        <v>16</v>
      </c>
      <c r="H722" s="178"/>
      <c r="I722" s="178">
        <f t="shared" ref="I722:I725" si="42">G722*5</f>
        <v>80</v>
      </c>
      <c r="J722" s="178">
        <f t="shared" si="41"/>
        <v>6000</v>
      </c>
    </row>
    <row r="723" spans="2:10">
      <c r="B723" s="223"/>
      <c r="C723" s="178" t="s">
        <v>1067</v>
      </c>
      <c r="D723" s="178">
        <v>114</v>
      </c>
      <c r="E723" s="178">
        <v>101</v>
      </c>
      <c r="F723" s="178"/>
      <c r="G723" s="178">
        <f>E723-D723</f>
        <v>-13</v>
      </c>
      <c r="H723" s="178"/>
      <c r="I723" s="178">
        <f t="shared" si="42"/>
        <v>-65</v>
      </c>
      <c r="J723" s="178">
        <f t="shared" si="41"/>
        <v>-4875</v>
      </c>
    </row>
    <row r="724" spans="2:10">
      <c r="B724" s="223"/>
      <c r="C724" s="178" t="s">
        <v>1067</v>
      </c>
      <c r="D724" s="178">
        <v>109</v>
      </c>
      <c r="E724" s="178">
        <v>101</v>
      </c>
      <c r="F724" s="178"/>
      <c r="G724" s="178">
        <f>E724-D724</f>
        <v>-8</v>
      </c>
      <c r="H724" s="178"/>
      <c r="I724" s="178">
        <f t="shared" si="42"/>
        <v>-40</v>
      </c>
      <c r="J724" s="178">
        <f t="shared" si="41"/>
        <v>-3000</v>
      </c>
    </row>
    <row r="725" spans="2:10">
      <c r="B725" s="224"/>
      <c r="C725" s="178" t="s">
        <v>1067</v>
      </c>
      <c r="D725" s="178">
        <v>90</v>
      </c>
      <c r="E725" s="178">
        <v>82</v>
      </c>
      <c r="F725" s="178"/>
      <c r="G725" s="178">
        <f>E725-D725</f>
        <v>-8</v>
      </c>
      <c r="H725" s="178"/>
      <c r="I725" s="178">
        <f t="shared" si="42"/>
        <v>-40</v>
      </c>
      <c r="J725" s="178">
        <f t="shared" si="41"/>
        <v>-3000</v>
      </c>
    </row>
    <row r="726" spans="2:10">
      <c r="B726" s="178"/>
      <c r="C726" s="178"/>
      <c r="D726" s="233" t="str">
        <f>D738</f>
        <v>PROFITS PER LOT IN POINT</v>
      </c>
      <c r="E726" s="235"/>
      <c r="F726" s="234"/>
      <c r="G726" s="213">
        <f>SUM(G714:G725)</f>
        <v>35</v>
      </c>
      <c r="H726" s="213" t="s">
        <v>638</v>
      </c>
      <c r="I726" s="178">
        <f>SUM(I716:I725)</f>
        <v>350</v>
      </c>
      <c r="J726" s="178">
        <f>SUM(J716:J725)</f>
        <v>26250</v>
      </c>
    </row>
    <row r="727" spans="2:10">
      <c r="B727" s="177" t="s">
        <v>76</v>
      </c>
      <c r="C727" s="178">
        <v>2019</v>
      </c>
      <c r="D727" s="178" t="s">
        <v>969</v>
      </c>
      <c r="E727" s="178" t="s">
        <v>994</v>
      </c>
      <c r="F727" s="179"/>
      <c r="G727" s="179"/>
      <c r="H727" s="179"/>
      <c r="I727" s="226" t="s">
        <v>527</v>
      </c>
      <c r="J727" s="227"/>
    </row>
    <row r="728" spans="2:10">
      <c r="B728" s="181"/>
      <c r="C728" s="181"/>
      <c r="D728" s="181"/>
      <c r="E728" s="182"/>
      <c r="F728" s="182"/>
      <c r="G728" s="182" t="s">
        <v>4</v>
      </c>
      <c r="H728" s="183" t="s">
        <v>9</v>
      </c>
      <c r="I728" s="228"/>
      <c r="J728" s="229"/>
    </row>
    <row r="729" spans="2:10">
      <c r="B729" s="184" t="s">
        <v>0</v>
      </c>
      <c r="C729" s="184" t="s">
        <v>1</v>
      </c>
      <c r="D729" s="184" t="s">
        <v>10</v>
      </c>
      <c r="E729" s="184" t="s">
        <v>7</v>
      </c>
      <c r="F729" s="184" t="s">
        <v>11</v>
      </c>
      <c r="G729" s="184" t="s">
        <v>12</v>
      </c>
      <c r="H729" s="185"/>
      <c r="I729" s="186" t="s">
        <v>525</v>
      </c>
      <c r="J729" s="187" t="s">
        <v>526</v>
      </c>
    </row>
    <row r="730" spans="2:10">
      <c r="B730" s="222" t="s">
        <v>1293</v>
      </c>
      <c r="C730" s="178" t="s">
        <v>1287</v>
      </c>
      <c r="D730" s="178"/>
      <c r="E730" s="178"/>
      <c r="F730" s="178"/>
      <c r="G730" s="178"/>
      <c r="H730" s="178"/>
      <c r="I730" s="178"/>
      <c r="J730" s="178"/>
    </row>
    <row r="731" spans="2:10">
      <c r="B731" s="223"/>
      <c r="C731" s="178" t="s">
        <v>1295</v>
      </c>
      <c r="D731" s="178"/>
      <c r="E731" s="178"/>
      <c r="F731" s="178">
        <v>117</v>
      </c>
      <c r="G731" s="178">
        <f>F731-103</f>
        <v>14</v>
      </c>
      <c r="H731" s="178"/>
      <c r="I731" s="178">
        <f t="shared" ref="I731:I736" si="43">G731*5</f>
        <v>70</v>
      </c>
      <c r="J731" s="178">
        <f>I731*75</f>
        <v>5250</v>
      </c>
    </row>
    <row r="732" spans="2:10">
      <c r="B732" s="223"/>
      <c r="C732" s="178" t="s">
        <v>1003</v>
      </c>
      <c r="D732" s="178">
        <v>95</v>
      </c>
      <c r="E732" s="178"/>
      <c r="F732" s="178">
        <v>110</v>
      </c>
      <c r="G732" s="178">
        <f>F732-D732</f>
        <v>15</v>
      </c>
      <c r="H732" s="178" t="s">
        <v>1047</v>
      </c>
      <c r="I732" s="178">
        <f t="shared" si="43"/>
        <v>75</v>
      </c>
      <c r="J732" s="178">
        <f t="shared" ref="J732:J736" si="44">I732*75</f>
        <v>5625</v>
      </c>
    </row>
    <row r="733" spans="2:10">
      <c r="B733" s="223"/>
      <c r="C733" s="178"/>
      <c r="D733" s="178"/>
      <c r="E733" s="178"/>
      <c r="F733" s="178">
        <v>117</v>
      </c>
      <c r="G733" s="178">
        <f>F733-D732</f>
        <v>22</v>
      </c>
      <c r="H733" s="178" t="s">
        <v>1047</v>
      </c>
      <c r="I733" s="178">
        <f t="shared" si="43"/>
        <v>110</v>
      </c>
      <c r="J733" s="178">
        <f t="shared" si="44"/>
        <v>8250</v>
      </c>
    </row>
    <row r="734" spans="2:10">
      <c r="B734" s="223"/>
      <c r="C734" s="178" t="s">
        <v>1067</v>
      </c>
      <c r="D734" s="178">
        <v>98</v>
      </c>
      <c r="E734" s="178"/>
      <c r="F734" s="178">
        <v>109</v>
      </c>
      <c r="G734" s="178">
        <f>F734-D734</f>
        <v>11</v>
      </c>
      <c r="H734" s="178"/>
      <c r="I734" s="178">
        <f t="shared" si="43"/>
        <v>55</v>
      </c>
      <c r="J734" s="178">
        <f t="shared" si="44"/>
        <v>4125</v>
      </c>
    </row>
    <row r="735" spans="2:10">
      <c r="B735" s="223"/>
      <c r="C735" s="178" t="s">
        <v>1067</v>
      </c>
      <c r="D735" s="178">
        <v>108</v>
      </c>
      <c r="E735" s="178">
        <v>99</v>
      </c>
      <c r="F735" s="178"/>
      <c r="G735" s="178">
        <f>E735-D735</f>
        <v>-9</v>
      </c>
      <c r="H735" s="178"/>
      <c r="I735" s="178">
        <f t="shared" si="43"/>
        <v>-45</v>
      </c>
      <c r="J735" s="178">
        <f t="shared" si="44"/>
        <v>-3375</v>
      </c>
    </row>
    <row r="736" spans="2:10">
      <c r="B736" s="223"/>
      <c r="C736" s="178" t="s">
        <v>1067</v>
      </c>
      <c r="D736" s="178">
        <v>112</v>
      </c>
      <c r="E736" s="178"/>
      <c r="F736" s="178">
        <v>117</v>
      </c>
      <c r="G736" s="178">
        <f>F736-D736</f>
        <v>5</v>
      </c>
      <c r="H736" s="178"/>
      <c r="I736" s="178">
        <f t="shared" si="43"/>
        <v>25</v>
      </c>
      <c r="J736" s="178">
        <f t="shared" si="44"/>
        <v>1875</v>
      </c>
    </row>
    <row r="737" spans="2:10">
      <c r="B737" s="224"/>
      <c r="C737" s="178" t="s">
        <v>1236</v>
      </c>
      <c r="D737" s="178">
        <v>112</v>
      </c>
      <c r="E737" s="178"/>
      <c r="F737" s="178"/>
      <c r="G737" s="178"/>
      <c r="H737" s="178" t="s">
        <v>1296</v>
      </c>
      <c r="I737" s="178"/>
      <c r="J737" s="178"/>
    </row>
    <row r="738" spans="2:10" ht="15" customHeight="1">
      <c r="B738" s="178"/>
      <c r="C738" s="178"/>
      <c r="D738" s="233" t="s">
        <v>1306</v>
      </c>
      <c r="E738" s="235"/>
      <c r="F738" s="234"/>
      <c r="G738" s="213">
        <f>SUM(G731:G737)</f>
        <v>58</v>
      </c>
      <c r="H738" s="213" t="s">
        <v>1305</v>
      </c>
      <c r="I738" s="178">
        <f>SUM(I731:I737)</f>
        <v>290</v>
      </c>
      <c r="J738" s="178">
        <f>SUM(J731:J737)</f>
        <v>21750</v>
      </c>
    </row>
    <row r="739" spans="2:10">
      <c r="B739" s="177" t="s">
        <v>76</v>
      </c>
      <c r="C739" s="178">
        <v>2019</v>
      </c>
      <c r="D739" s="178" t="s">
        <v>969</v>
      </c>
      <c r="E739" s="178" t="s">
        <v>994</v>
      </c>
      <c r="F739" s="179"/>
      <c r="G739" s="179"/>
      <c r="H739" s="179"/>
      <c r="I739" s="226" t="s">
        <v>527</v>
      </c>
      <c r="J739" s="227"/>
    </row>
    <row r="740" spans="2:10">
      <c r="B740" s="181"/>
      <c r="C740" s="181"/>
      <c r="D740" s="181"/>
      <c r="E740" s="182"/>
      <c r="F740" s="182"/>
      <c r="G740" s="182" t="s">
        <v>4</v>
      </c>
      <c r="H740" s="183" t="s">
        <v>9</v>
      </c>
      <c r="I740" s="228"/>
      <c r="J740" s="229"/>
    </row>
    <row r="741" spans="2:10">
      <c r="B741" s="184" t="s">
        <v>0</v>
      </c>
      <c r="C741" s="184" t="s">
        <v>1</v>
      </c>
      <c r="D741" s="184" t="s">
        <v>10</v>
      </c>
      <c r="E741" s="184" t="s">
        <v>7</v>
      </c>
      <c r="F741" s="184" t="s">
        <v>11</v>
      </c>
      <c r="G741" s="184" t="s">
        <v>12</v>
      </c>
      <c r="H741" s="185"/>
      <c r="I741" s="186" t="s">
        <v>525</v>
      </c>
      <c r="J741" s="187" t="s">
        <v>526</v>
      </c>
    </row>
    <row r="742" spans="2:10">
      <c r="B742" s="222" t="s">
        <v>1297</v>
      </c>
      <c r="C742" s="178" t="s">
        <v>1287</v>
      </c>
      <c r="D742" s="178"/>
      <c r="E742" s="178"/>
      <c r="F742" s="178"/>
      <c r="G742" s="178"/>
      <c r="H742" s="178"/>
      <c r="I742" s="178"/>
      <c r="J742" s="178"/>
    </row>
    <row r="743" spans="2:10">
      <c r="B743" s="223"/>
      <c r="C743" s="178" t="s">
        <v>1307</v>
      </c>
      <c r="D743" s="178"/>
      <c r="E743" s="178"/>
      <c r="F743" s="178">
        <v>148</v>
      </c>
      <c r="G743" s="178">
        <f>F743-112</f>
        <v>36</v>
      </c>
      <c r="H743" s="178"/>
      <c r="I743" s="178">
        <v>36</v>
      </c>
      <c r="J743" s="178">
        <f>I743*75</f>
        <v>2700</v>
      </c>
    </row>
    <row r="744" spans="2:10">
      <c r="B744" s="223"/>
      <c r="C744" s="178"/>
      <c r="D744" s="178"/>
      <c r="E744" s="178"/>
      <c r="F744" s="178"/>
      <c r="G744" s="178"/>
      <c r="H744" s="178"/>
      <c r="I744" s="178"/>
      <c r="J744" s="178"/>
    </row>
    <row r="745" spans="2:10">
      <c r="B745" s="223"/>
      <c r="C745" s="178" t="s">
        <v>1308</v>
      </c>
      <c r="D745" s="178"/>
      <c r="E745" s="178"/>
      <c r="F745" s="178"/>
      <c r="G745" s="178"/>
      <c r="H745" s="178"/>
      <c r="I745" s="178"/>
      <c r="J745" s="178"/>
    </row>
    <row r="746" spans="2:10">
      <c r="B746" s="223"/>
      <c r="C746" s="178" t="s">
        <v>1003</v>
      </c>
      <c r="D746" s="178">
        <v>119</v>
      </c>
      <c r="E746" s="178"/>
      <c r="F746" s="178">
        <v>141</v>
      </c>
      <c r="G746" s="178">
        <f>F746-D746</f>
        <v>22</v>
      </c>
      <c r="H746" s="178"/>
      <c r="I746" s="178">
        <f>G746*10</f>
        <v>220</v>
      </c>
      <c r="J746" s="178">
        <f t="shared" ref="J746:J756" si="45">I746*75</f>
        <v>16500</v>
      </c>
    </row>
    <row r="747" spans="2:10">
      <c r="B747" s="223"/>
      <c r="C747" s="178" t="s">
        <v>1003</v>
      </c>
      <c r="D747" s="178">
        <v>138</v>
      </c>
      <c r="E747" s="178"/>
      <c r="F747" s="178">
        <v>154</v>
      </c>
      <c r="G747" s="178">
        <f>F747-D747</f>
        <v>16</v>
      </c>
      <c r="H747" s="178"/>
      <c r="I747" s="178">
        <v>160</v>
      </c>
      <c r="J747" s="178">
        <f t="shared" si="45"/>
        <v>12000</v>
      </c>
    </row>
    <row r="748" spans="2:10">
      <c r="B748" s="223"/>
      <c r="C748" s="178"/>
      <c r="D748" s="178"/>
      <c r="E748" s="178"/>
      <c r="F748" s="178"/>
      <c r="G748" s="178"/>
      <c r="H748" s="178"/>
      <c r="I748" s="178"/>
      <c r="J748" s="178"/>
    </row>
    <row r="749" spans="2:10">
      <c r="B749" s="223"/>
      <c r="C749" s="178" t="s">
        <v>1309</v>
      </c>
      <c r="D749" s="178"/>
      <c r="E749" s="178"/>
      <c r="F749" s="178"/>
      <c r="G749" s="178"/>
      <c r="H749" s="178"/>
      <c r="I749" s="178"/>
      <c r="J749" s="178"/>
    </row>
    <row r="750" spans="2:10">
      <c r="B750" s="223"/>
      <c r="C750" s="178" t="s">
        <v>1003</v>
      </c>
      <c r="D750" s="178">
        <v>93</v>
      </c>
      <c r="E750" s="178"/>
      <c r="F750" s="178">
        <v>101</v>
      </c>
      <c r="G750" s="178">
        <f>F750-D750</f>
        <v>8</v>
      </c>
      <c r="H750" s="178"/>
      <c r="I750" s="178">
        <v>80</v>
      </c>
      <c r="J750" s="178">
        <f t="shared" si="45"/>
        <v>6000</v>
      </c>
    </row>
    <row r="751" spans="2:10">
      <c r="B751" s="223"/>
      <c r="C751" s="178" t="s">
        <v>1003</v>
      </c>
      <c r="D751" s="178">
        <v>100</v>
      </c>
      <c r="E751" s="178"/>
      <c r="F751" s="178">
        <v>114</v>
      </c>
      <c r="G751" s="178">
        <f>F751-D751</f>
        <v>14</v>
      </c>
      <c r="H751" s="178"/>
      <c r="I751" s="178">
        <v>140</v>
      </c>
      <c r="J751" s="178">
        <f t="shared" si="45"/>
        <v>10500</v>
      </c>
    </row>
    <row r="752" spans="2:10">
      <c r="B752" s="223"/>
      <c r="C752" s="178" t="s">
        <v>1003</v>
      </c>
      <c r="D752" s="178">
        <v>108</v>
      </c>
      <c r="E752" s="178"/>
      <c r="F752" s="178">
        <v>118</v>
      </c>
      <c r="G752" s="178">
        <f>F752-D752</f>
        <v>10</v>
      </c>
      <c r="H752" s="178"/>
      <c r="I752" s="178">
        <v>100</v>
      </c>
      <c r="J752" s="178">
        <f t="shared" si="45"/>
        <v>7500</v>
      </c>
    </row>
    <row r="753" spans="2:10">
      <c r="B753" s="223"/>
      <c r="C753" s="178" t="s">
        <v>1003</v>
      </c>
      <c r="D753" s="178">
        <v>99</v>
      </c>
      <c r="E753" s="178">
        <v>95</v>
      </c>
      <c r="F753" s="178"/>
      <c r="G753" s="178">
        <f>E753-D753</f>
        <v>-4</v>
      </c>
      <c r="H753" s="178"/>
      <c r="I753" s="178">
        <v>-40</v>
      </c>
      <c r="J753" s="178">
        <f t="shared" si="45"/>
        <v>-3000</v>
      </c>
    </row>
    <row r="754" spans="2:10">
      <c r="B754" s="223"/>
      <c r="C754" s="178"/>
      <c r="D754" s="178"/>
      <c r="E754" s="178"/>
      <c r="F754" s="178"/>
      <c r="G754" s="178"/>
      <c r="H754" s="178"/>
      <c r="I754" s="178"/>
      <c r="J754" s="178"/>
    </row>
    <row r="755" spans="2:10">
      <c r="B755" s="223"/>
      <c r="C755" s="178" t="s">
        <v>1310</v>
      </c>
      <c r="D755" s="178"/>
      <c r="E755" s="178"/>
      <c r="F755" s="178"/>
      <c r="G755" s="178"/>
      <c r="H755" s="178"/>
      <c r="I755" s="178"/>
      <c r="J755" s="178"/>
    </row>
    <row r="756" spans="2:10">
      <c r="B756" s="223"/>
      <c r="C756" s="178" t="s">
        <v>1063</v>
      </c>
      <c r="D756" s="178">
        <v>96</v>
      </c>
      <c r="E756" s="178">
        <v>89</v>
      </c>
      <c r="F756" s="178"/>
      <c r="G756" s="178">
        <f>E756-D756</f>
        <v>-7</v>
      </c>
      <c r="H756" s="178"/>
      <c r="I756" s="178">
        <v>-70</v>
      </c>
      <c r="J756" s="178">
        <f t="shared" si="45"/>
        <v>-5250</v>
      </c>
    </row>
    <row r="757" spans="2:10">
      <c r="B757" s="223"/>
      <c r="C757" s="178"/>
      <c r="D757" s="178"/>
      <c r="E757" s="178"/>
      <c r="F757" s="178"/>
      <c r="G757" s="178"/>
      <c r="H757" s="178"/>
      <c r="I757" s="178"/>
      <c r="J757" s="178"/>
    </row>
    <row r="758" spans="2:10">
      <c r="B758" s="223"/>
      <c r="C758" s="178" t="s">
        <v>1311</v>
      </c>
      <c r="D758" s="178"/>
      <c r="E758" s="178"/>
      <c r="F758" s="178"/>
      <c r="G758" s="178"/>
      <c r="H758" s="178"/>
      <c r="I758" s="178"/>
      <c r="J758" s="178"/>
    </row>
    <row r="759" spans="2:10">
      <c r="B759" s="224"/>
      <c r="C759" s="178" t="s">
        <v>1236</v>
      </c>
      <c r="D759" s="178">
        <v>119</v>
      </c>
      <c r="E759" s="178"/>
      <c r="F759" s="178"/>
      <c r="G759" s="178"/>
      <c r="H759" s="178" t="s">
        <v>1312</v>
      </c>
      <c r="I759" s="178"/>
      <c r="J759" s="178"/>
    </row>
    <row r="760" spans="2:10">
      <c r="B760" s="178"/>
      <c r="C760" s="178"/>
      <c r="D760" s="178"/>
      <c r="E760" s="178"/>
      <c r="F760" s="178"/>
      <c r="G760" s="178"/>
      <c r="H760" s="178"/>
      <c r="I760" s="178"/>
      <c r="J760" s="178"/>
    </row>
    <row r="761" spans="2:10">
      <c r="B761" s="178"/>
      <c r="C761" s="178"/>
      <c r="D761" s="233" t="s">
        <v>1306</v>
      </c>
      <c r="E761" s="235"/>
      <c r="F761" s="234"/>
      <c r="G761" s="178">
        <f>SUM(G743:G760)</f>
        <v>95</v>
      </c>
      <c r="H761" s="213" t="s">
        <v>1305</v>
      </c>
      <c r="I761" s="178">
        <f>SUM(I743:I760)</f>
        <v>626</v>
      </c>
      <c r="J761" s="178">
        <f>SUM(J743:J760)</f>
        <v>46950</v>
      </c>
    </row>
    <row r="763" spans="2:10">
      <c r="B763" s="177" t="s">
        <v>76</v>
      </c>
      <c r="C763" s="178">
        <v>2019</v>
      </c>
      <c r="D763" s="178" t="s">
        <v>969</v>
      </c>
      <c r="E763" s="178" t="s">
        <v>994</v>
      </c>
      <c r="F763" s="179"/>
      <c r="G763" s="179"/>
      <c r="H763" s="179"/>
      <c r="I763" s="226" t="s">
        <v>527</v>
      </c>
      <c r="J763" s="227"/>
    </row>
    <row r="764" spans="2:10">
      <c r="B764" s="181"/>
      <c r="C764" s="181"/>
      <c r="D764" s="181"/>
      <c r="E764" s="182"/>
      <c r="F764" s="182"/>
      <c r="G764" s="182" t="s">
        <v>4</v>
      </c>
      <c r="H764" s="183" t="s">
        <v>9</v>
      </c>
      <c r="I764" s="228"/>
      <c r="J764" s="229"/>
    </row>
    <row r="765" spans="2:10">
      <c r="B765" s="184" t="s">
        <v>0</v>
      </c>
      <c r="C765" s="184" t="s">
        <v>1</v>
      </c>
      <c r="D765" s="184" t="s">
        <v>10</v>
      </c>
      <c r="E765" s="184" t="s">
        <v>7</v>
      </c>
      <c r="F765" s="184" t="s">
        <v>11</v>
      </c>
      <c r="G765" s="184" t="s">
        <v>12</v>
      </c>
      <c r="H765" s="185"/>
      <c r="I765" s="186" t="s">
        <v>525</v>
      </c>
      <c r="J765" s="187" t="s">
        <v>526</v>
      </c>
    </row>
    <row r="766" spans="2:10">
      <c r="B766" s="222" t="s">
        <v>1315</v>
      </c>
      <c r="C766" s="178" t="s">
        <v>1311</v>
      </c>
      <c r="D766" s="178"/>
      <c r="E766" s="178"/>
      <c r="F766" s="178"/>
      <c r="G766" s="178"/>
      <c r="H766" s="178"/>
      <c r="I766" s="178"/>
      <c r="J766" s="178"/>
    </row>
    <row r="767" spans="2:10">
      <c r="B767" s="223"/>
      <c r="C767" s="178" t="s">
        <v>1320</v>
      </c>
      <c r="D767" s="178"/>
      <c r="E767" s="178">
        <v>111</v>
      </c>
      <c r="F767" s="178"/>
      <c r="G767" s="178">
        <f>E767-119</f>
        <v>-8</v>
      </c>
      <c r="H767" s="178"/>
      <c r="I767" s="178">
        <f>G767*1</f>
        <v>-8</v>
      </c>
      <c r="J767" s="178">
        <f>I767*75</f>
        <v>-600</v>
      </c>
    </row>
    <row r="768" spans="2:10">
      <c r="B768" s="223"/>
      <c r="C768" s="178" t="s">
        <v>1067</v>
      </c>
      <c r="D768" s="178">
        <v>122</v>
      </c>
      <c r="E768" s="178">
        <v>111</v>
      </c>
      <c r="F768" s="178"/>
      <c r="G768" s="178">
        <f>E768-D768</f>
        <v>-11</v>
      </c>
      <c r="H768" s="178"/>
      <c r="I768" s="178">
        <f>G768*5</f>
        <v>-55</v>
      </c>
      <c r="J768" s="178">
        <f t="shared" ref="J768:J782" si="46">I768*75</f>
        <v>-4125</v>
      </c>
    </row>
    <row r="769" spans="2:10">
      <c r="B769" s="223"/>
      <c r="C769" s="178" t="s">
        <v>1236</v>
      </c>
      <c r="D769" s="178">
        <v>80</v>
      </c>
      <c r="E769" s="178">
        <v>70</v>
      </c>
      <c r="F769" s="178"/>
      <c r="G769" s="178">
        <f>E769-D769</f>
        <v>-10</v>
      </c>
      <c r="H769" s="178"/>
      <c r="I769" s="178">
        <f>G769*1</f>
        <v>-10</v>
      </c>
      <c r="J769" s="178">
        <f t="shared" si="46"/>
        <v>-750</v>
      </c>
    </row>
    <row r="770" spans="2:10">
      <c r="B770" s="223"/>
      <c r="C770" s="178" t="s">
        <v>1155</v>
      </c>
      <c r="D770" s="178">
        <v>77</v>
      </c>
      <c r="E770" s="178"/>
      <c r="F770" s="178">
        <v>94</v>
      </c>
      <c r="G770" s="178">
        <f>F770-D770</f>
        <v>17</v>
      </c>
      <c r="H770" s="178"/>
      <c r="I770" s="178">
        <f>G770*4</f>
        <v>68</v>
      </c>
      <c r="J770" s="178">
        <f t="shared" si="46"/>
        <v>5100</v>
      </c>
    </row>
    <row r="771" spans="2:10">
      <c r="B771" s="223"/>
      <c r="C771" s="178"/>
      <c r="D771" s="178"/>
      <c r="E771" s="178"/>
      <c r="F771" s="178"/>
      <c r="G771" s="178"/>
      <c r="H771" s="178"/>
      <c r="I771" s="178"/>
      <c r="J771" s="178"/>
    </row>
    <row r="772" spans="2:10">
      <c r="B772" s="223"/>
      <c r="C772" s="178" t="s">
        <v>1321</v>
      </c>
      <c r="D772" s="178"/>
      <c r="E772" s="178"/>
      <c r="F772" s="178"/>
      <c r="G772" s="178"/>
      <c r="H772" s="178"/>
      <c r="I772" s="178"/>
      <c r="J772" s="178"/>
    </row>
    <row r="773" spans="2:10">
      <c r="B773" s="223"/>
      <c r="C773" s="178" t="s">
        <v>1003</v>
      </c>
      <c r="D773" s="178">
        <v>90</v>
      </c>
      <c r="E773" s="178"/>
      <c r="F773" s="178">
        <v>101</v>
      </c>
      <c r="G773" s="178">
        <f>F773-D773</f>
        <v>11</v>
      </c>
      <c r="H773" s="178" t="s">
        <v>1047</v>
      </c>
      <c r="I773" s="178">
        <f>G773*5</f>
        <v>55</v>
      </c>
      <c r="J773" s="178">
        <f t="shared" si="46"/>
        <v>4125</v>
      </c>
    </row>
    <row r="774" spans="2:10">
      <c r="B774" s="223"/>
      <c r="C774" s="178"/>
      <c r="D774" s="178"/>
      <c r="E774" s="178"/>
      <c r="F774" s="178">
        <v>112</v>
      </c>
      <c r="G774" s="178">
        <f>F774-D773</f>
        <v>22</v>
      </c>
      <c r="H774" s="178" t="s">
        <v>1047</v>
      </c>
      <c r="I774" s="178">
        <f>G774*5</f>
        <v>110</v>
      </c>
      <c r="J774" s="178">
        <f t="shared" si="46"/>
        <v>8250</v>
      </c>
    </row>
    <row r="775" spans="2:10">
      <c r="B775" s="223"/>
      <c r="C775" s="178" t="s">
        <v>1003</v>
      </c>
      <c r="D775" s="178">
        <v>106</v>
      </c>
      <c r="E775" s="178"/>
      <c r="F775" s="178">
        <v>120</v>
      </c>
      <c r="G775" s="178">
        <f>F775-D775</f>
        <v>14</v>
      </c>
      <c r="H775" s="178"/>
      <c r="I775" s="178">
        <f>G775*10</f>
        <v>140</v>
      </c>
      <c r="J775" s="178">
        <f t="shared" si="46"/>
        <v>10500</v>
      </c>
    </row>
    <row r="776" spans="2:10">
      <c r="B776" s="223"/>
      <c r="C776" s="178" t="s">
        <v>1003</v>
      </c>
      <c r="D776" s="178">
        <v>130</v>
      </c>
      <c r="E776" s="178"/>
      <c r="F776" s="178">
        <v>142</v>
      </c>
      <c r="G776" s="178">
        <f>F776-D776</f>
        <v>12</v>
      </c>
      <c r="H776" s="178"/>
      <c r="I776" s="178">
        <f>G776*10</f>
        <v>120</v>
      </c>
      <c r="J776" s="178">
        <f t="shared" si="46"/>
        <v>9000</v>
      </c>
    </row>
    <row r="777" spans="2:10">
      <c r="B777" s="223"/>
      <c r="C777" s="178" t="s">
        <v>1003</v>
      </c>
      <c r="D777" s="178">
        <v>140</v>
      </c>
      <c r="E777" s="178">
        <v>129</v>
      </c>
      <c r="F777" s="178"/>
      <c r="G777" s="178">
        <f>E777-D777</f>
        <v>-11</v>
      </c>
      <c r="H777" s="178"/>
      <c r="I777" s="178">
        <f>G777*10</f>
        <v>-110</v>
      </c>
      <c r="J777" s="178">
        <f t="shared" si="46"/>
        <v>-8250</v>
      </c>
    </row>
    <row r="778" spans="2:10">
      <c r="B778" s="223"/>
      <c r="C778" s="178" t="s">
        <v>1003</v>
      </c>
      <c r="D778" s="178">
        <v>133</v>
      </c>
      <c r="E778" s="178"/>
      <c r="F778" s="178">
        <v>140</v>
      </c>
      <c r="G778" s="178">
        <f>F778-D778</f>
        <v>7</v>
      </c>
      <c r="H778" s="178" t="s">
        <v>1047</v>
      </c>
      <c r="I778" s="178">
        <f>G778*5</f>
        <v>35</v>
      </c>
      <c r="J778" s="178">
        <f t="shared" si="46"/>
        <v>2625</v>
      </c>
    </row>
    <row r="779" spans="2:10">
      <c r="B779" s="223"/>
      <c r="C779" s="178"/>
      <c r="D779" s="178"/>
      <c r="E779" s="178">
        <v>129</v>
      </c>
      <c r="F779" s="178"/>
      <c r="G779" s="178">
        <f>E779-D778</f>
        <v>-4</v>
      </c>
      <c r="H779" s="178" t="s">
        <v>1047</v>
      </c>
      <c r="I779" s="178">
        <f>G779*5</f>
        <v>-20</v>
      </c>
      <c r="J779" s="178">
        <f t="shared" si="46"/>
        <v>-1500</v>
      </c>
    </row>
    <row r="780" spans="2:10">
      <c r="B780" s="223"/>
      <c r="C780" s="178"/>
      <c r="D780" s="178"/>
      <c r="E780" s="178"/>
      <c r="F780" s="178"/>
      <c r="G780" s="178"/>
      <c r="H780" s="178"/>
      <c r="I780" s="178"/>
      <c r="J780" s="178"/>
    </row>
    <row r="781" spans="2:10">
      <c r="B781" s="223"/>
      <c r="C781" s="178" t="s">
        <v>1322</v>
      </c>
      <c r="D781" s="178"/>
      <c r="E781" s="178"/>
      <c r="F781" s="178"/>
      <c r="G781" s="178"/>
      <c r="H781" s="178"/>
      <c r="I781" s="178"/>
      <c r="J781" s="178"/>
    </row>
    <row r="782" spans="2:10">
      <c r="B782" s="224"/>
      <c r="C782" s="178" t="s">
        <v>1067</v>
      </c>
      <c r="D782" s="178">
        <v>143</v>
      </c>
      <c r="E782" s="178"/>
      <c r="F782" s="178">
        <v>160</v>
      </c>
      <c r="G782" s="178">
        <f>F782-D782</f>
        <v>17</v>
      </c>
      <c r="H782" s="178"/>
      <c r="I782" s="178">
        <f>G782*5</f>
        <v>85</v>
      </c>
      <c r="J782" s="178">
        <f t="shared" si="46"/>
        <v>6375</v>
      </c>
    </row>
    <row r="783" spans="2:10">
      <c r="B783" s="178"/>
      <c r="C783" s="178"/>
      <c r="D783" s="233" t="s">
        <v>1306</v>
      </c>
      <c r="E783" s="235"/>
      <c r="F783" s="234"/>
      <c r="G783" s="178">
        <f>SUM(G767:G782)</f>
        <v>56</v>
      </c>
      <c r="H783" s="213" t="s">
        <v>1305</v>
      </c>
      <c r="I783" s="178">
        <f>SUM(I767:I782)</f>
        <v>410</v>
      </c>
      <c r="J783" s="178">
        <f>SUM(J767:J782)</f>
        <v>30750</v>
      </c>
    </row>
    <row r="784" spans="2:10">
      <c r="B784" s="177" t="s">
        <v>76</v>
      </c>
      <c r="C784" s="178">
        <v>2019</v>
      </c>
      <c r="D784" s="178" t="s">
        <v>969</v>
      </c>
      <c r="E784" s="178" t="s">
        <v>994</v>
      </c>
      <c r="F784" s="179"/>
      <c r="G784" s="179"/>
      <c r="H784" s="179"/>
      <c r="I784" s="226" t="s">
        <v>527</v>
      </c>
      <c r="J784" s="227"/>
    </row>
    <row r="785" spans="2:10">
      <c r="B785" s="181"/>
      <c r="C785" s="181"/>
      <c r="D785" s="181"/>
      <c r="E785" s="182"/>
      <c r="F785" s="182"/>
      <c r="G785" s="182" t="s">
        <v>4</v>
      </c>
      <c r="H785" s="183" t="s">
        <v>9</v>
      </c>
      <c r="I785" s="228"/>
      <c r="J785" s="229"/>
    </row>
    <row r="786" spans="2:10">
      <c r="B786" s="184" t="s">
        <v>0</v>
      </c>
      <c r="C786" s="184" t="s">
        <v>1</v>
      </c>
      <c r="D786" s="184" t="s">
        <v>10</v>
      </c>
      <c r="E786" s="184" t="s">
        <v>7</v>
      </c>
      <c r="F786" s="184" t="s">
        <v>11</v>
      </c>
      <c r="G786" s="184" t="s">
        <v>12</v>
      </c>
      <c r="H786" s="185"/>
      <c r="I786" s="186" t="s">
        <v>525</v>
      </c>
      <c r="J786" s="187" t="s">
        <v>526</v>
      </c>
    </row>
    <row r="787" spans="2:10">
      <c r="B787" s="222" t="s">
        <v>1323</v>
      </c>
      <c r="C787" s="178" t="s">
        <v>1328</v>
      </c>
      <c r="D787" s="178"/>
      <c r="E787" s="178"/>
      <c r="F787" s="178"/>
      <c r="G787" s="178"/>
      <c r="H787" s="178"/>
      <c r="I787" s="178"/>
      <c r="J787" s="178"/>
    </row>
    <row r="788" spans="2:10">
      <c r="B788" s="223"/>
      <c r="C788" s="178" t="s">
        <v>1003</v>
      </c>
      <c r="D788" s="178">
        <v>120</v>
      </c>
      <c r="E788" s="178"/>
      <c r="F788" s="178">
        <v>130</v>
      </c>
      <c r="G788" s="178">
        <f>F788-D788</f>
        <v>10</v>
      </c>
      <c r="H788" s="178" t="s">
        <v>1047</v>
      </c>
      <c r="I788" s="178">
        <f>G788*5</f>
        <v>50</v>
      </c>
      <c r="J788" s="178">
        <f>I788*75</f>
        <v>3750</v>
      </c>
    </row>
    <row r="789" spans="2:10">
      <c r="B789" s="223"/>
      <c r="C789" s="178"/>
      <c r="D789" s="178"/>
      <c r="E789" s="178"/>
      <c r="F789" s="178">
        <v>148</v>
      </c>
      <c r="G789" s="178">
        <f>F789-D788</f>
        <v>28</v>
      </c>
      <c r="H789" s="178" t="s">
        <v>1047</v>
      </c>
      <c r="I789" s="178">
        <f>G789*5</f>
        <v>140</v>
      </c>
      <c r="J789" s="178">
        <f t="shared" ref="J789:J799" si="47">I789*75</f>
        <v>10500</v>
      </c>
    </row>
    <row r="790" spans="2:10">
      <c r="B790" s="223"/>
      <c r="C790" s="178" t="s">
        <v>1003</v>
      </c>
      <c r="D790" s="178">
        <v>145</v>
      </c>
      <c r="E790" s="178"/>
      <c r="F790" s="178">
        <v>152</v>
      </c>
      <c r="G790" s="178">
        <f>F790-D790</f>
        <v>7</v>
      </c>
      <c r="H790" s="178"/>
      <c r="I790" s="178">
        <f>G790*10</f>
        <v>70</v>
      </c>
      <c r="J790" s="178">
        <f t="shared" si="47"/>
        <v>5250</v>
      </c>
    </row>
    <row r="791" spans="2:10">
      <c r="B791" s="223"/>
      <c r="C791" s="178" t="s">
        <v>1003</v>
      </c>
      <c r="D791" s="178">
        <v>155</v>
      </c>
      <c r="E791" s="178"/>
      <c r="F791" s="178">
        <v>170</v>
      </c>
      <c r="G791" s="178">
        <f>F791-D791</f>
        <v>15</v>
      </c>
      <c r="H791" s="178"/>
      <c r="I791" s="178">
        <f>G791*10</f>
        <v>150</v>
      </c>
      <c r="J791" s="178">
        <f t="shared" si="47"/>
        <v>11250</v>
      </c>
    </row>
    <row r="792" spans="2:10">
      <c r="B792" s="223"/>
      <c r="C792" s="178"/>
      <c r="D792" s="178"/>
      <c r="E792" s="178"/>
      <c r="F792" s="178"/>
      <c r="G792" s="178"/>
      <c r="H792" s="178"/>
      <c r="I792" s="178"/>
      <c r="J792" s="178"/>
    </row>
    <row r="793" spans="2:10">
      <c r="B793" s="223"/>
      <c r="C793" s="178" t="s">
        <v>1329</v>
      </c>
      <c r="D793" s="178"/>
      <c r="E793" s="178"/>
      <c r="F793" s="178"/>
      <c r="G793" s="178"/>
      <c r="H793" s="178"/>
      <c r="I793" s="178"/>
      <c r="J793" s="178"/>
    </row>
    <row r="794" spans="2:10">
      <c r="B794" s="223"/>
      <c r="C794" s="178" t="s">
        <v>1003</v>
      </c>
      <c r="D794" s="178">
        <v>100</v>
      </c>
      <c r="E794" s="178">
        <v>98</v>
      </c>
      <c r="F794" s="178"/>
      <c r="G794" s="178">
        <f>E794-D794</f>
        <v>-2</v>
      </c>
      <c r="H794" s="178"/>
      <c r="I794" s="178">
        <f>G794*10</f>
        <v>-20</v>
      </c>
      <c r="J794" s="178">
        <f t="shared" si="47"/>
        <v>-1500</v>
      </c>
    </row>
    <row r="795" spans="2:10">
      <c r="B795" s="223"/>
      <c r="C795" s="178" t="s">
        <v>1067</v>
      </c>
      <c r="D795" s="178">
        <v>95</v>
      </c>
      <c r="E795" s="178">
        <v>86</v>
      </c>
      <c r="F795" s="178"/>
      <c r="G795" s="178">
        <f>E795-D795</f>
        <v>-9</v>
      </c>
      <c r="H795" s="178"/>
      <c r="I795" s="178">
        <f>G795*5</f>
        <v>-45</v>
      </c>
      <c r="J795" s="178">
        <f t="shared" si="47"/>
        <v>-3375</v>
      </c>
    </row>
    <row r="796" spans="2:10">
      <c r="B796" s="223"/>
      <c r="C796" s="178" t="s">
        <v>1063</v>
      </c>
      <c r="D796" s="178">
        <v>68</v>
      </c>
      <c r="E796" s="178"/>
      <c r="F796" s="178"/>
      <c r="G796" s="178"/>
      <c r="H796" s="178" t="s">
        <v>1219</v>
      </c>
      <c r="I796" s="178"/>
      <c r="J796" s="178"/>
    </row>
    <row r="797" spans="2:10">
      <c r="B797" s="223"/>
      <c r="C797" s="178"/>
      <c r="D797" s="178"/>
      <c r="E797" s="178"/>
      <c r="F797" s="178"/>
      <c r="G797" s="178"/>
      <c r="H797" s="178"/>
      <c r="I797" s="178"/>
      <c r="J797" s="178"/>
    </row>
    <row r="798" spans="2:10">
      <c r="B798" s="223"/>
      <c r="C798" s="178" t="s">
        <v>1330</v>
      </c>
      <c r="D798" s="178"/>
      <c r="E798" s="178"/>
      <c r="F798" s="178"/>
      <c r="G798" s="178"/>
      <c r="H798" s="178"/>
      <c r="I798" s="178"/>
      <c r="J798" s="178"/>
    </row>
    <row r="799" spans="2:10">
      <c r="B799" s="224"/>
      <c r="C799" s="178" t="s">
        <v>1003</v>
      </c>
      <c r="D799" s="178">
        <v>84</v>
      </c>
      <c r="E799" s="178">
        <v>81</v>
      </c>
      <c r="F799" s="178"/>
      <c r="G799" s="178">
        <f>E799-D799</f>
        <v>-3</v>
      </c>
      <c r="H799" s="178"/>
      <c r="I799" s="178">
        <f>G799*10</f>
        <v>-30</v>
      </c>
      <c r="J799" s="178">
        <f t="shared" si="47"/>
        <v>-2250</v>
      </c>
    </row>
    <row r="800" spans="2:10">
      <c r="B800" s="178"/>
      <c r="C800" s="178"/>
      <c r="D800" s="233" t="s">
        <v>1306</v>
      </c>
      <c r="E800" s="235"/>
      <c r="F800" s="234"/>
      <c r="G800" s="178">
        <f>SUM(G788:G799)</f>
        <v>46</v>
      </c>
      <c r="H800" s="213" t="s">
        <v>1305</v>
      </c>
      <c r="I800" s="178">
        <f>SUM(I788:I799)</f>
        <v>315</v>
      </c>
      <c r="J800" s="178">
        <f>SUM(J788:J799)</f>
        <v>23625</v>
      </c>
    </row>
    <row r="801" spans="2:10">
      <c r="B801" s="177" t="s">
        <v>76</v>
      </c>
      <c r="C801" s="178">
        <v>2019</v>
      </c>
      <c r="D801" s="178" t="s">
        <v>969</v>
      </c>
      <c r="E801" s="178" t="s">
        <v>994</v>
      </c>
      <c r="F801" s="179"/>
      <c r="G801" s="179"/>
      <c r="H801" s="179"/>
      <c r="I801" s="226" t="s">
        <v>527</v>
      </c>
      <c r="J801" s="227"/>
    </row>
    <row r="802" spans="2:10">
      <c r="B802" s="181"/>
      <c r="C802" s="181"/>
      <c r="D802" s="181"/>
      <c r="E802" s="182"/>
      <c r="F802" s="182"/>
      <c r="G802" s="182" t="s">
        <v>4</v>
      </c>
      <c r="H802" s="183" t="s">
        <v>9</v>
      </c>
      <c r="I802" s="228"/>
      <c r="J802" s="229"/>
    </row>
    <row r="803" spans="2:10">
      <c r="B803" s="184" t="s">
        <v>0</v>
      </c>
      <c r="C803" s="184" t="s">
        <v>1</v>
      </c>
      <c r="D803" s="184" t="s">
        <v>10</v>
      </c>
      <c r="E803" s="184" t="s">
        <v>7</v>
      </c>
      <c r="F803" s="184" t="s">
        <v>11</v>
      </c>
      <c r="G803" s="184" t="s">
        <v>12</v>
      </c>
      <c r="H803" s="185"/>
      <c r="I803" s="186" t="s">
        <v>525</v>
      </c>
      <c r="J803" s="187" t="s">
        <v>526</v>
      </c>
    </row>
    <row r="804" spans="2:10">
      <c r="B804" s="222" t="s">
        <v>1331</v>
      </c>
      <c r="C804" s="178" t="s">
        <v>1329</v>
      </c>
      <c r="D804" s="178"/>
      <c r="E804" s="178"/>
      <c r="F804" s="178"/>
      <c r="G804" s="178"/>
      <c r="H804" s="178"/>
      <c r="I804" s="178"/>
      <c r="J804" s="178"/>
    </row>
    <row r="805" spans="2:10">
      <c r="B805" s="223"/>
      <c r="C805" s="178" t="s">
        <v>1338</v>
      </c>
      <c r="D805" s="178"/>
      <c r="E805" s="178">
        <v>60</v>
      </c>
      <c r="F805" s="178"/>
      <c r="G805" s="178">
        <f>E805-68</f>
        <v>-8</v>
      </c>
      <c r="H805" s="178"/>
      <c r="I805" s="178">
        <f>G805*2</f>
        <v>-16</v>
      </c>
      <c r="J805" s="178">
        <f>I805*75</f>
        <v>-1200</v>
      </c>
    </row>
    <row r="806" spans="2:10">
      <c r="B806" s="223"/>
      <c r="C806" s="178" t="s">
        <v>1003</v>
      </c>
      <c r="D806" s="178">
        <v>68</v>
      </c>
      <c r="E806" s="178"/>
      <c r="F806" s="178">
        <v>81</v>
      </c>
      <c r="G806" s="178">
        <f>F806-D806</f>
        <v>13</v>
      </c>
      <c r="H806" s="178"/>
      <c r="I806" s="178">
        <f>G806*10</f>
        <v>130</v>
      </c>
      <c r="J806" s="178">
        <f t="shared" ref="J806:J822" si="48">I806*75</f>
        <v>9750</v>
      </c>
    </row>
    <row r="807" spans="2:10">
      <c r="B807" s="223"/>
      <c r="C807" s="178" t="s">
        <v>1003</v>
      </c>
      <c r="D807" s="178">
        <v>78</v>
      </c>
      <c r="E807" s="178">
        <v>72</v>
      </c>
      <c r="F807" s="178"/>
      <c r="G807" s="178">
        <f>E807-D807</f>
        <v>-6</v>
      </c>
      <c r="H807" s="178"/>
      <c r="I807" s="178">
        <f>G807*10</f>
        <v>-60</v>
      </c>
      <c r="J807" s="178">
        <f t="shared" si="48"/>
        <v>-4500</v>
      </c>
    </row>
    <row r="808" spans="2:10">
      <c r="B808" s="223"/>
      <c r="C808" s="178"/>
      <c r="D808" s="178"/>
      <c r="E808" s="178"/>
      <c r="F808" s="178"/>
      <c r="G808" s="178"/>
      <c r="H808" s="178"/>
      <c r="I808" s="178"/>
      <c r="J808" s="178"/>
    </row>
    <row r="809" spans="2:10">
      <c r="B809" s="223"/>
      <c r="C809" s="178"/>
      <c r="D809" s="178"/>
      <c r="E809" s="178"/>
      <c r="F809" s="178"/>
      <c r="G809" s="178"/>
      <c r="H809" s="178"/>
      <c r="I809" s="178"/>
      <c r="J809" s="178"/>
    </row>
    <row r="810" spans="2:10">
      <c r="B810" s="223"/>
      <c r="C810" s="178" t="s">
        <v>1330</v>
      </c>
      <c r="D810" s="178"/>
      <c r="E810" s="178"/>
      <c r="F810" s="178"/>
      <c r="G810" s="178"/>
      <c r="H810" s="178"/>
      <c r="I810" s="178"/>
      <c r="J810" s="178"/>
    </row>
    <row r="811" spans="2:10">
      <c r="B811" s="223"/>
      <c r="C811" s="178" t="s">
        <v>1003</v>
      </c>
      <c r="D811" s="178">
        <v>92</v>
      </c>
      <c r="E811" s="178"/>
      <c r="F811" s="178">
        <v>110</v>
      </c>
      <c r="G811" s="178">
        <f>F811-D811</f>
        <v>18</v>
      </c>
      <c r="H811" s="178"/>
      <c r="I811" s="178">
        <f>G811*10</f>
        <v>180</v>
      </c>
      <c r="J811" s="178">
        <f t="shared" si="48"/>
        <v>13500</v>
      </c>
    </row>
    <row r="812" spans="2:10">
      <c r="B812" s="223"/>
      <c r="C812" s="178" t="s">
        <v>1003</v>
      </c>
      <c r="D812" s="178">
        <v>108</v>
      </c>
      <c r="E812" s="178"/>
      <c r="F812" s="178">
        <v>119</v>
      </c>
      <c r="G812" s="178">
        <f>F812-D812</f>
        <v>11</v>
      </c>
      <c r="H812" s="178"/>
      <c r="I812" s="178">
        <f>G812*10</f>
        <v>110</v>
      </c>
      <c r="J812" s="178">
        <f t="shared" si="48"/>
        <v>8250</v>
      </c>
    </row>
    <row r="813" spans="2:10">
      <c r="B813" s="223"/>
      <c r="C813" s="178" t="s">
        <v>1003</v>
      </c>
      <c r="D813" s="178">
        <v>103</v>
      </c>
      <c r="E813" s="178">
        <v>96</v>
      </c>
      <c r="F813" s="178"/>
      <c r="G813" s="178">
        <f>E813-D813</f>
        <v>-7</v>
      </c>
      <c r="H813" s="178"/>
      <c r="I813" s="178">
        <f>G813*10</f>
        <v>-70</v>
      </c>
      <c r="J813" s="178">
        <f t="shared" si="48"/>
        <v>-5250</v>
      </c>
    </row>
    <row r="814" spans="2:10">
      <c r="B814" s="223"/>
      <c r="C814" s="178" t="s">
        <v>1003</v>
      </c>
      <c r="D814" s="178">
        <v>88</v>
      </c>
      <c r="E814" s="178"/>
      <c r="F814" s="178">
        <v>94</v>
      </c>
      <c r="G814" s="178">
        <f>F814-D814</f>
        <v>6</v>
      </c>
      <c r="H814" s="178" t="s">
        <v>1047</v>
      </c>
      <c r="I814" s="178">
        <f>G814*5</f>
        <v>30</v>
      </c>
      <c r="J814" s="178">
        <f t="shared" si="48"/>
        <v>2250</v>
      </c>
    </row>
    <row r="815" spans="2:10">
      <c r="B815" s="223"/>
      <c r="C815" s="178"/>
      <c r="D815" s="178"/>
      <c r="E815" s="178">
        <v>82</v>
      </c>
      <c r="F815" s="178"/>
      <c r="G815" s="178">
        <f>E815-D814</f>
        <v>-6</v>
      </c>
      <c r="H815" s="178" t="s">
        <v>1106</v>
      </c>
      <c r="I815" s="178">
        <f>G815*5</f>
        <v>-30</v>
      </c>
      <c r="J815" s="178">
        <f t="shared" si="48"/>
        <v>-2250</v>
      </c>
    </row>
    <row r="816" spans="2:10">
      <c r="B816" s="223"/>
      <c r="C816" s="178" t="s">
        <v>1003</v>
      </c>
      <c r="D816" s="178">
        <v>93</v>
      </c>
      <c r="E816" s="178"/>
      <c r="F816" s="178">
        <v>109</v>
      </c>
      <c r="G816" s="178">
        <f>F816-D816</f>
        <v>16</v>
      </c>
      <c r="H816" s="178"/>
      <c r="I816" s="178">
        <f>G816*10</f>
        <v>160</v>
      </c>
      <c r="J816" s="178">
        <f t="shared" si="48"/>
        <v>12000</v>
      </c>
    </row>
    <row r="817" spans="2:10">
      <c r="B817" s="223"/>
      <c r="C817" s="178" t="s">
        <v>1003</v>
      </c>
      <c r="D817" s="178">
        <v>111</v>
      </c>
      <c r="E817" s="178"/>
      <c r="F817" s="178">
        <v>125</v>
      </c>
      <c r="G817" s="178">
        <f>F817-D817</f>
        <v>14</v>
      </c>
      <c r="H817" s="178"/>
      <c r="I817" s="178">
        <f>G817*10</f>
        <v>140</v>
      </c>
      <c r="J817" s="178">
        <f t="shared" si="48"/>
        <v>10500</v>
      </c>
    </row>
    <row r="818" spans="2:10">
      <c r="B818" s="223"/>
      <c r="C818" s="178"/>
      <c r="D818" s="178"/>
      <c r="E818" s="178"/>
      <c r="F818" s="178"/>
      <c r="G818" s="178"/>
      <c r="H818" s="178"/>
      <c r="I818" s="178"/>
      <c r="J818" s="178"/>
    </row>
    <row r="819" spans="2:10">
      <c r="B819" s="223"/>
      <c r="C819" s="178" t="s">
        <v>1339</v>
      </c>
      <c r="D819" s="178"/>
      <c r="E819" s="178"/>
      <c r="F819" s="178"/>
      <c r="G819" s="178"/>
      <c r="H819" s="178"/>
      <c r="I819" s="178"/>
      <c r="J819" s="178"/>
    </row>
    <row r="820" spans="2:10">
      <c r="B820" s="223"/>
      <c r="C820" s="178" t="s">
        <v>1003</v>
      </c>
      <c r="D820" s="178">
        <v>99</v>
      </c>
      <c r="E820" s="178"/>
      <c r="F820" s="178">
        <v>108</v>
      </c>
      <c r="G820" s="178">
        <f>F820-D820</f>
        <v>9</v>
      </c>
      <c r="H820" s="178" t="s">
        <v>1047</v>
      </c>
      <c r="I820" s="178">
        <f>G820*5</f>
        <v>45</v>
      </c>
      <c r="J820" s="178">
        <f t="shared" si="48"/>
        <v>3375</v>
      </c>
    </row>
    <row r="821" spans="2:10">
      <c r="B821" s="223"/>
      <c r="C821" s="178"/>
      <c r="D821" s="178"/>
      <c r="E821" s="178"/>
      <c r="F821" s="178">
        <v>115</v>
      </c>
      <c r="G821" s="178">
        <f>F821-D820</f>
        <v>16</v>
      </c>
      <c r="H821" s="178" t="s">
        <v>1047</v>
      </c>
      <c r="I821" s="178">
        <f>G821*5</f>
        <v>80</v>
      </c>
      <c r="J821" s="178">
        <f t="shared" si="48"/>
        <v>6000</v>
      </c>
    </row>
    <row r="822" spans="2:10">
      <c r="B822" s="224"/>
      <c r="C822" s="178" t="s">
        <v>1067</v>
      </c>
      <c r="D822" s="178">
        <v>107</v>
      </c>
      <c r="E822" s="178">
        <v>100</v>
      </c>
      <c r="F822" s="178"/>
      <c r="G822" s="178">
        <f>E822-D822</f>
        <v>-7</v>
      </c>
      <c r="H822" s="178"/>
      <c r="I822" s="178">
        <f>G822*5</f>
        <v>-35</v>
      </c>
      <c r="J822" s="178">
        <f t="shared" si="48"/>
        <v>-2625</v>
      </c>
    </row>
    <row r="823" spans="2:10">
      <c r="B823" s="178"/>
      <c r="C823" s="178"/>
      <c r="D823" s="233" t="s">
        <v>1306</v>
      </c>
      <c r="E823" s="235"/>
      <c r="F823" s="234"/>
      <c r="G823" s="178">
        <f>SUM(G805:G822)</f>
        <v>69</v>
      </c>
      <c r="H823" s="213" t="s">
        <v>1305</v>
      </c>
      <c r="I823" s="178">
        <f>SUM(I805:I822)</f>
        <v>664</v>
      </c>
      <c r="J823" s="178">
        <f>SUM(J805:J822)</f>
        <v>49800</v>
      </c>
    </row>
    <row r="824" spans="2:10">
      <c r="B824" s="177" t="s">
        <v>76</v>
      </c>
      <c r="C824" s="178">
        <v>2019</v>
      </c>
      <c r="D824" s="178" t="s">
        <v>969</v>
      </c>
      <c r="E824" s="178" t="s">
        <v>994</v>
      </c>
      <c r="F824" s="179"/>
      <c r="G824" s="179"/>
      <c r="H824" s="179"/>
      <c r="I824" s="226" t="s">
        <v>527</v>
      </c>
      <c r="J824" s="227"/>
    </row>
    <row r="825" spans="2:10">
      <c r="B825" s="181"/>
      <c r="C825" s="181"/>
      <c r="D825" s="181"/>
      <c r="E825" s="182"/>
      <c r="F825" s="182"/>
      <c r="G825" s="182" t="s">
        <v>4</v>
      </c>
      <c r="H825" s="183" t="s">
        <v>9</v>
      </c>
      <c r="I825" s="228"/>
      <c r="J825" s="229"/>
    </row>
    <row r="826" spans="2:10">
      <c r="B826" s="184" t="s">
        <v>0</v>
      </c>
      <c r="C826" s="184" t="s">
        <v>1</v>
      </c>
      <c r="D826" s="184" t="s">
        <v>10</v>
      </c>
      <c r="E826" s="184" t="s">
        <v>7</v>
      </c>
      <c r="F826" s="184" t="s">
        <v>11</v>
      </c>
      <c r="G826" s="184" t="s">
        <v>12</v>
      </c>
      <c r="H826" s="185"/>
      <c r="I826" s="186" t="s">
        <v>525</v>
      </c>
      <c r="J826" s="187" t="s">
        <v>526</v>
      </c>
    </row>
    <row r="827" spans="2:10">
      <c r="B827" s="222" t="s">
        <v>1340</v>
      </c>
      <c r="C827" s="178" t="s">
        <v>1341</v>
      </c>
      <c r="D827" s="178"/>
      <c r="E827" s="178"/>
      <c r="F827" s="178"/>
      <c r="G827" s="178"/>
      <c r="H827" s="178"/>
      <c r="I827" s="178"/>
      <c r="J827" s="178"/>
    </row>
    <row r="828" spans="2:10">
      <c r="B828" s="223"/>
      <c r="C828" s="178" t="s">
        <v>1003</v>
      </c>
      <c r="D828" s="178">
        <v>111</v>
      </c>
      <c r="E828" s="178"/>
      <c r="F828" s="178">
        <v>118</v>
      </c>
      <c r="G828" s="178">
        <f>F828-D828</f>
        <v>7</v>
      </c>
      <c r="H828" s="178"/>
      <c r="I828" s="178">
        <f>G828*10</f>
        <v>70</v>
      </c>
      <c r="J828" s="178">
        <f>I828*75</f>
        <v>5250</v>
      </c>
    </row>
    <row r="829" spans="2:10">
      <c r="B829" s="223"/>
      <c r="C829" s="178" t="s">
        <v>1067</v>
      </c>
      <c r="D829" s="178">
        <v>107</v>
      </c>
      <c r="E829" s="178">
        <v>101</v>
      </c>
      <c r="F829" s="178"/>
      <c r="G829" s="178">
        <f>E829-D829</f>
        <v>-6</v>
      </c>
      <c r="H829" s="178"/>
      <c r="I829" s="178">
        <f>G829*5</f>
        <v>-30</v>
      </c>
      <c r="J829" s="178">
        <f t="shared" ref="J829:J848" si="49">I829*75</f>
        <v>-2250</v>
      </c>
    </row>
    <row r="830" spans="2:10">
      <c r="B830" s="223"/>
      <c r="C830" s="178" t="s">
        <v>1067</v>
      </c>
      <c r="D830" s="178">
        <v>109</v>
      </c>
      <c r="E830" s="178">
        <v>98</v>
      </c>
      <c r="F830" s="178"/>
      <c r="G830" s="178">
        <f t="shared" ref="G830:G831" si="50">E830-D830</f>
        <v>-11</v>
      </c>
      <c r="H830" s="178"/>
      <c r="I830" s="178">
        <f>G830*5</f>
        <v>-55</v>
      </c>
      <c r="J830" s="178">
        <f t="shared" si="49"/>
        <v>-4125</v>
      </c>
    </row>
    <row r="831" spans="2:10">
      <c r="B831" s="223"/>
      <c r="C831" s="178" t="s">
        <v>1067</v>
      </c>
      <c r="D831" s="178">
        <v>114</v>
      </c>
      <c r="E831" s="178">
        <v>98</v>
      </c>
      <c r="F831" s="178"/>
      <c r="G831" s="178">
        <f t="shared" si="50"/>
        <v>-16</v>
      </c>
      <c r="H831" s="178"/>
      <c r="I831" s="178">
        <f>G831*5</f>
        <v>-80</v>
      </c>
      <c r="J831" s="178">
        <f t="shared" si="49"/>
        <v>-6000</v>
      </c>
    </row>
    <row r="832" spans="2:10">
      <c r="B832" s="223"/>
      <c r="C832" s="178" t="s">
        <v>1003</v>
      </c>
      <c r="D832" s="178">
        <v>99</v>
      </c>
      <c r="E832" s="178"/>
      <c r="F832" s="178">
        <v>108</v>
      </c>
      <c r="G832" s="178">
        <f>F832-D832</f>
        <v>9</v>
      </c>
      <c r="H832" s="178"/>
      <c r="I832" s="178">
        <f>G832*10</f>
        <v>90</v>
      </c>
      <c r="J832" s="178">
        <f t="shared" si="49"/>
        <v>6750</v>
      </c>
    </row>
    <row r="833" spans="2:10">
      <c r="B833" s="223"/>
      <c r="C833" s="178" t="s">
        <v>1003</v>
      </c>
      <c r="D833" s="178">
        <v>100</v>
      </c>
      <c r="E833" s="178"/>
      <c r="F833" s="178">
        <v>108</v>
      </c>
      <c r="G833" s="178">
        <f>F833-D833</f>
        <v>8</v>
      </c>
      <c r="H833" s="178"/>
      <c r="I833" s="178">
        <f>G833*10</f>
        <v>80</v>
      </c>
      <c r="J833" s="178">
        <f t="shared" si="49"/>
        <v>6000</v>
      </c>
    </row>
    <row r="834" spans="2:10">
      <c r="B834" s="223"/>
      <c r="C834" s="178" t="s">
        <v>1063</v>
      </c>
      <c r="D834" s="178">
        <v>111</v>
      </c>
      <c r="E834" s="178">
        <v>103</v>
      </c>
      <c r="F834" s="178"/>
      <c r="G834" s="178">
        <f>E834-D834</f>
        <v>-8</v>
      </c>
      <c r="H834" s="178"/>
      <c r="I834" s="178">
        <f>G834*2</f>
        <v>-16</v>
      </c>
      <c r="J834" s="178">
        <f t="shared" si="49"/>
        <v>-1200</v>
      </c>
    </row>
    <row r="835" spans="2:10">
      <c r="B835" s="223"/>
      <c r="C835" s="178"/>
      <c r="D835" s="178"/>
      <c r="E835" s="178"/>
      <c r="F835" s="178"/>
      <c r="G835" s="178"/>
      <c r="H835" s="178"/>
      <c r="I835" s="178"/>
      <c r="J835" s="178"/>
    </row>
    <row r="836" spans="2:10">
      <c r="B836" s="223"/>
      <c r="C836" s="178" t="s">
        <v>1330</v>
      </c>
      <c r="D836" s="178"/>
      <c r="E836" s="178"/>
      <c r="F836" s="178"/>
      <c r="G836" s="178"/>
      <c r="H836" s="178"/>
      <c r="I836" s="178"/>
      <c r="J836" s="178"/>
    </row>
    <row r="837" spans="2:10">
      <c r="B837" s="223"/>
      <c r="C837" s="178" t="s">
        <v>1067</v>
      </c>
      <c r="D837" s="178">
        <v>112</v>
      </c>
      <c r="E837" s="178">
        <v>101</v>
      </c>
      <c r="F837" s="178"/>
      <c r="G837" s="178">
        <f>E837-D837</f>
        <v>-11</v>
      </c>
      <c r="H837" s="178"/>
      <c r="I837" s="178">
        <f>G837*5</f>
        <v>-55</v>
      </c>
      <c r="J837" s="178">
        <f t="shared" si="49"/>
        <v>-4125</v>
      </c>
    </row>
    <row r="838" spans="2:10">
      <c r="B838" s="223"/>
      <c r="C838" s="178" t="s">
        <v>1067</v>
      </c>
      <c r="D838" s="178">
        <v>116</v>
      </c>
      <c r="E838" s="178">
        <v>112</v>
      </c>
      <c r="F838" s="178"/>
      <c r="G838" s="178">
        <f t="shared" ref="G838:G839" si="51">E838-D838</f>
        <v>-4</v>
      </c>
      <c r="H838" s="178"/>
      <c r="I838" s="178">
        <f>G838*5</f>
        <v>-20</v>
      </c>
      <c r="J838" s="178">
        <f t="shared" si="49"/>
        <v>-1500</v>
      </c>
    </row>
    <row r="839" spans="2:10">
      <c r="B839" s="223"/>
      <c r="C839" s="178" t="s">
        <v>1063</v>
      </c>
      <c r="D839" s="178">
        <v>109</v>
      </c>
      <c r="E839" s="178">
        <v>102</v>
      </c>
      <c r="F839" s="178"/>
      <c r="G839" s="178">
        <f t="shared" si="51"/>
        <v>-7</v>
      </c>
      <c r="H839" s="178"/>
      <c r="I839" s="178">
        <f>G839*2</f>
        <v>-14</v>
      </c>
      <c r="J839" s="178">
        <f t="shared" si="49"/>
        <v>-1050</v>
      </c>
    </row>
    <row r="840" spans="2:10">
      <c r="B840" s="223"/>
      <c r="C840" s="178"/>
      <c r="D840" s="178"/>
      <c r="E840" s="178"/>
      <c r="F840" s="178"/>
      <c r="G840" s="178"/>
      <c r="H840" s="178"/>
      <c r="I840" s="178"/>
      <c r="J840" s="178"/>
    </row>
    <row r="841" spans="2:10">
      <c r="B841" s="223"/>
      <c r="C841" s="178" t="s">
        <v>1342</v>
      </c>
      <c r="D841" s="178"/>
      <c r="E841" s="178"/>
      <c r="F841" s="178"/>
      <c r="G841" s="178"/>
      <c r="H841" s="178"/>
      <c r="I841" s="178"/>
      <c r="J841" s="178"/>
    </row>
    <row r="842" spans="2:10">
      <c r="B842" s="223"/>
      <c r="C842" s="178" t="s">
        <v>1003</v>
      </c>
      <c r="D842" s="178">
        <v>84</v>
      </c>
      <c r="E842" s="178"/>
      <c r="F842" s="178">
        <v>102</v>
      </c>
      <c r="G842" s="178">
        <f>F842-D842</f>
        <v>18</v>
      </c>
      <c r="H842" s="178"/>
      <c r="I842" s="178">
        <f>G842*10</f>
        <v>180</v>
      </c>
      <c r="J842" s="178">
        <f t="shared" si="49"/>
        <v>13500</v>
      </c>
    </row>
    <row r="843" spans="2:10">
      <c r="B843" s="223"/>
      <c r="C843" s="178" t="s">
        <v>1003</v>
      </c>
      <c r="D843" s="178">
        <v>106</v>
      </c>
      <c r="E843" s="178"/>
      <c r="F843" s="178">
        <v>120</v>
      </c>
      <c r="G843" s="178">
        <f t="shared" ref="G843:G847" si="52">F843-D843</f>
        <v>14</v>
      </c>
      <c r="H843" s="178"/>
      <c r="I843" s="178">
        <f t="shared" ref="I843:I844" si="53">G843*10</f>
        <v>140</v>
      </c>
      <c r="J843" s="178">
        <f t="shared" si="49"/>
        <v>10500</v>
      </c>
    </row>
    <row r="844" spans="2:10">
      <c r="B844" s="223"/>
      <c r="C844" s="178" t="s">
        <v>1003</v>
      </c>
      <c r="D844" s="178">
        <v>111</v>
      </c>
      <c r="E844" s="178"/>
      <c r="F844" s="178">
        <v>130</v>
      </c>
      <c r="G844" s="178">
        <f t="shared" si="52"/>
        <v>19</v>
      </c>
      <c r="H844" s="178"/>
      <c r="I844" s="178">
        <f t="shared" si="53"/>
        <v>190</v>
      </c>
      <c r="J844" s="178">
        <f t="shared" si="49"/>
        <v>14250</v>
      </c>
    </row>
    <row r="845" spans="2:10">
      <c r="B845" s="223"/>
      <c r="C845" s="178"/>
      <c r="D845" s="178"/>
      <c r="E845" s="178"/>
      <c r="F845" s="178"/>
      <c r="G845" s="178"/>
      <c r="H845" s="178"/>
      <c r="I845" s="178"/>
      <c r="J845" s="178"/>
    </row>
    <row r="846" spans="2:10">
      <c r="B846" s="223"/>
      <c r="C846" s="178" t="s">
        <v>1343</v>
      </c>
      <c r="D846" s="178"/>
      <c r="E846" s="178"/>
      <c r="F846" s="178"/>
      <c r="G846" s="178"/>
      <c r="H846" s="178"/>
      <c r="I846" s="178"/>
      <c r="J846" s="178"/>
    </row>
    <row r="847" spans="2:10">
      <c r="B847" s="223"/>
      <c r="C847" s="178" t="s">
        <v>1003</v>
      </c>
      <c r="D847" s="178">
        <v>100</v>
      </c>
      <c r="E847" s="178"/>
      <c r="F847" s="178">
        <v>121</v>
      </c>
      <c r="G847" s="178">
        <f t="shared" si="52"/>
        <v>21</v>
      </c>
      <c r="H847" s="178" t="s">
        <v>1047</v>
      </c>
      <c r="I847" s="178">
        <f>G847*5</f>
        <v>105</v>
      </c>
      <c r="J847" s="178">
        <f t="shared" si="49"/>
        <v>7875</v>
      </c>
    </row>
    <row r="848" spans="2:10">
      <c r="B848" s="223"/>
      <c r="C848" s="178"/>
      <c r="D848" s="178"/>
      <c r="E848" s="178"/>
      <c r="F848" s="178">
        <v>130</v>
      </c>
      <c r="G848" s="178">
        <f>F848-D847</f>
        <v>30</v>
      </c>
      <c r="H848" s="178" t="s">
        <v>1047</v>
      </c>
      <c r="I848" s="178">
        <f>G848*5</f>
        <v>150</v>
      </c>
      <c r="J848" s="178">
        <f t="shared" si="49"/>
        <v>11250</v>
      </c>
    </row>
    <row r="849" spans="2:10">
      <c r="B849" s="223"/>
      <c r="C849" s="178"/>
      <c r="D849" s="178"/>
      <c r="E849" s="178"/>
      <c r="F849" s="178"/>
      <c r="G849" s="178"/>
      <c r="H849" s="178"/>
      <c r="I849" s="178"/>
      <c r="J849" s="178"/>
    </row>
    <row r="850" spans="2:10">
      <c r="B850" s="223"/>
      <c r="C850" s="178" t="s">
        <v>1344</v>
      </c>
      <c r="D850" s="178"/>
      <c r="E850" s="178"/>
      <c r="F850" s="178"/>
      <c r="G850" s="178"/>
      <c r="H850" s="178"/>
      <c r="I850" s="178"/>
      <c r="J850" s="178"/>
    </row>
    <row r="851" spans="2:10">
      <c r="B851" s="224"/>
      <c r="C851" s="178" t="s">
        <v>1067</v>
      </c>
      <c r="D851" s="178">
        <v>84</v>
      </c>
      <c r="E851" s="178"/>
      <c r="F851" s="178"/>
      <c r="G851" s="178"/>
      <c r="H851" s="178" t="s">
        <v>1194</v>
      </c>
      <c r="I851" s="178"/>
      <c r="J851" s="178"/>
    </row>
    <row r="852" spans="2:10">
      <c r="B852" s="178"/>
      <c r="C852" s="178"/>
      <c r="D852" s="233" t="s">
        <v>1306</v>
      </c>
      <c r="E852" s="235"/>
      <c r="F852" s="234"/>
      <c r="G852" s="178">
        <f>SUM(G828:G851)</f>
        <v>63</v>
      </c>
      <c r="H852" s="213" t="s">
        <v>1305</v>
      </c>
      <c r="I852" s="178">
        <f>SUM(I828:I851)</f>
        <v>735</v>
      </c>
      <c r="J852" s="178">
        <f>SUM(J828:J851)</f>
        <v>55125</v>
      </c>
    </row>
    <row r="853" spans="2:10">
      <c r="B853" s="177" t="s">
        <v>76</v>
      </c>
      <c r="C853" s="178">
        <v>2019</v>
      </c>
      <c r="D853" s="178" t="s">
        <v>969</v>
      </c>
      <c r="E853" s="178" t="s">
        <v>994</v>
      </c>
      <c r="F853" s="179"/>
      <c r="G853" s="179"/>
      <c r="H853" s="179"/>
      <c r="I853" s="226" t="s">
        <v>527</v>
      </c>
      <c r="J853" s="227"/>
    </row>
    <row r="854" spans="2:10">
      <c r="B854" s="181"/>
      <c r="C854" s="181"/>
      <c r="D854" s="181"/>
      <c r="E854" s="182"/>
      <c r="F854" s="182"/>
      <c r="G854" s="182" t="s">
        <v>4</v>
      </c>
      <c r="H854" s="183" t="s">
        <v>9</v>
      </c>
      <c r="I854" s="228"/>
      <c r="J854" s="229"/>
    </row>
    <row r="855" spans="2:10">
      <c r="B855" s="184" t="s">
        <v>0</v>
      </c>
      <c r="C855" s="184" t="s">
        <v>1</v>
      </c>
      <c r="D855" s="184" t="s">
        <v>10</v>
      </c>
      <c r="E855" s="184" t="s">
        <v>7</v>
      </c>
      <c r="F855" s="184" t="s">
        <v>11</v>
      </c>
      <c r="G855" s="184" t="s">
        <v>12</v>
      </c>
      <c r="H855" s="185"/>
      <c r="I855" s="186" t="s">
        <v>525</v>
      </c>
      <c r="J855" s="187" t="s">
        <v>526</v>
      </c>
    </row>
    <row r="856" spans="2:10">
      <c r="B856" s="222" t="s">
        <v>1350</v>
      </c>
      <c r="C856" s="178" t="s">
        <v>1344</v>
      </c>
      <c r="D856" s="178"/>
      <c r="E856" s="178"/>
      <c r="F856" s="178"/>
      <c r="G856" s="178"/>
      <c r="H856" s="178"/>
      <c r="I856" s="178"/>
      <c r="J856" s="178"/>
    </row>
    <row r="857" spans="2:10">
      <c r="B857" s="223"/>
      <c r="C857" s="178" t="s">
        <v>1355</v>
      </c>
      <c r="D857" s="178"/>
      <c r="E857" s="178"/>
      <c r="F857" s="178">
        <v>100</v>
      </c>
      <c r="G857" s="178">
        <f>F857-84</f>
        <v>16</v>
      </c>
      <c r="H857" s="178"/>
      <c r="I857" s="178">
        <f>G857*5</f>
        <v>80</v>
      </c>
      <c r="J857" s="178">
        <f>I857*75</f>
        <v>6000</v>
      </c>
    </row>
    <row r="858" spans="2:10">
      <c r="B858" s="223"/>
      <c r="C858" s="178" t="s">
        <v>1003</v>
      </c>
      <c r="D858" s="178">
        <v>78</v>
      </c>
      <c r="E858" s="178"/>
      <c r="F858" s="178">
        <v>100</v>
      </c>
      <c r="G858" s="178">
        <f>F858-D858</f>
        <v>22</v>
      </c>
      <c r="H858" s="178"/>
      <c r="I858" s="178">
        <f>G858*10</f>
        <v>220</v>
      </c>
      <c r="J858" s="178">
        <f t="shared" ref="J858:J875" si="54">I858*75</f>
        <v>16500</v>
      </c>
    </row>
    <row r="859" spans="2:10">
      <c r="B859" s="223"/>
      <c r="C859" s="178" t="s">
        <v>1003</v>
      </c>
      <c r="D859" s="178">
        <v>85.5</v>
      </c>
      <c r="E859" s="178"/>
      <c r="F859" s="178">
        <v>103</v>
      </c>
      <c r="G859" s="178">
        <f>F859-D859</f>
        <v>17.5</v>
      </c>
      <c r="H859" s="178"/>
      <c r="I859" s="178">
        <f t="shared" ref="I859:I863" si="55">G859*10</f>
        <v>175</v>
      </c>
      <c r="J859" s="178">
        <f t="shared" si="54"/>
        <v>13125</v>
      </c>
    </row>
    <row r="860" spans="2:10">
      <c r="B860" s="223"/>
      <c r="C860" s="178" t="s">
        <v>1003</v>
      </c>
      <c r="D860" s="178">
        <v>106</v>
      </c>
      <c r="E860" s="178"/>
      <c r="F860" s="178">
        <v>120</v>
      </c>
      <c r="G860" s="178">
        <f>F860-D860</f>
        <v>14</v>
      </c>
      <c r="H860" s="178"/>
      <c r="I860" s="178">
        <f t="shared" si="55"/>
        <v>140</v>
      </c>
      <c r="J860" s="178">
        <f t="shared" si="54"/>
        <v>10500</v>
      </c>
    </row>
    <row r="861" spans="2:10">
      <c r="B861" s="223"/>
      <c r="C861" s="178" t="s">
        <v>1003</v>
      </c>
      <c r="D861" s="178">
        <v>105</v>
      </c>
      <c r="E861" s="178">
        <v>100</v>
      </c>
      <c r="F861" s="178"/>
      <c r="G861" s="178">
        <f>E861-D861</f>
        <v>-5</v>
      </c>
      <c r="H861" s="178"/>
      <c r="I861" s="178">
        <f>G861*10</f>
        <v>-50</v>
      </c>
      <c r="J861" s="178">
        <f t="shared" si="54"/>
        <v>-3750</v>
      </c>
    </row>
    <row r="862" spans="2:10">
      <c r="B862" s="223"/>
      <c r="C862" s="178" t="s">
        <v>1003</v>
      </c>
      <c r="D862" s="178">
        <v>88</v>
      </c>
      <c r="E862" s="178"/>
      <c r="F862" s="178">
        <v>99</v>
      </c>
      <c r="G862" s="178">
        <f>F862-D862</f>
        <v>11</v>
      </c>
      <c r="H862" s="178"/>
      <c r="I862" s="178">
        <f t="shared" si="55"/>
        <v>110</v>
      </c>
      <c r="J862" s="178">
        <f t="shared" si="54"/>
        <v>8250</v>
      </c>
    </row>
    <row r="863" spans="2:10">
      <c r="B863" s="223"/>
      <c r="C863" s="178" t="s">
        <v>1003</v>
      </c>
      <c r="D863" s="178">
        <v>90</v>
      </c>
      <c r="E863" s="178">
        <v>57</v>
      </c>
      <c r="F863" s="178"/>
      <c r="G863" s="178">
        <f>E863-D863</f>
        <v>-33</v>
      </c>
      <c r="H863" s="178"/>
      <c r="I863" s="178">
        <f t="shared" si="55"/>
        <v>-330</v>
      </c>
      <c r="J863" s="178">
        <f t="shared" si="54"/>
        <v>-24750</v>
      </c>
    </row>
    <row r="864" spans="2:10">
      <c r="B864" s="223"/>
      <c r="C864" s="178"/>
      <c r="D864" s="178"/>
      <c r="E864" s="178"/>
      <c r="F864" s="178"/>
      <c r="G864" s="178"/>
      <c r="H864" s="178"/>
      <c r="I864" s="178"/>
      <c r="J864" s="178"/>
    </row>
    <row r="865" spans="2:10">
      <c r="B865" s="223"/>
      <c r="C865" s="178"/>
      <c r="D865" s="178"/>
      <c r="E865" s="178"/>
      <c r="F865" s="178"/>
      <c r="G865" s="178"/>
      <c r="H865" s="178"/>
      <c r="I865" s="178"/>
      <c r="J865" s="178"/>
    </row>
    <row r="866" spans="2:10">
      <c r="B866" s="223"/>
      <c r="C866" s="178" t="s">
        <v>1310</v>
      </c>
      <c r="D866" s="178"/>
      <c r="E866" s="178"/>
      <c r="F866" s="178"/>
      <c r="G866" s="178"/>
      <c r="H866" s="178"/>
      <c r="I866" s="178"/>
      <c r="J866" s="178"/>
    </row>
    <row r="867" spans="2:10">
      <c r="B867" s="223"/>
      <c r="C867" s="178" t="s">
        <v>1003</v>
      </c>
      <c r="D867" s="178">
        <v>73</v>
      </c>
      <c r="E867" s="178"/>
      <c r="F867" s="178">
        <v>91.5</v>
      </c>
      <c r="G867" s="178">
        <f>F867-D867</f>
        <v>18.5</v>
      </c>
      <c r="H867" s="178"/>
      <c r="I867" s="178">
        <f>G867*10</f>
        <v>185</v>
      </c>
      <c r="J867" s="178">
        <f t="shared" si="54"/>
        <v>13875</v>
      </c>
    </row>
    <row r="868" spans="2:10">
      <c r="B868" s="223"/>
      <c r="C868" s="178" t="s">
        <v>1003</v>
      </c>
      <c r="D868" s="178">
        <v>90</v>
      </c>
      <c r="E868" s="178">
        <v>85</v>
      </c>
      <c r="F868" s="178"/>
      <c r="G868" s="178">
        <f>E868-D868</f>
        <v>-5</v>
      </c>
      <c r="H868" s="178"/>
      <c r="I868" s="178">
        <f>G868*10</f>
        <v>-50</v>
      </c>
      <c r="J868" s="178">
        <f t="shared" si="54"/>
        <v>-3750</v>
      </c>
    </row>
    <row r="869" spans="2:10">
      <c r="B869" s="223"/>
      <c r="C869" s="178"/>
      <c r="D869" s="178"/>
      <c r="E869" s="178"/>
      <c r="F869" s="178"/>
      <c r="G869" s="178"/>
      <c r="H869" s="178"/>
      <c r="I869" s="178"/>
      <c r="J869" s="178"/>
    </row>
    <row r="870" spans="2:10">
      <c r="B870" s="223"/>
      <c r="C870" s="178"/>
      <c r="D870" s="178"/>
      <c r="E870" s="178"/>
      <c r="F870" s="178"/>
      <c r="G870" s="178"/>
      <c r="H870" s="178"/>
      <c r="I870" s="178"/>
      <c r="J870" s="178"/>
    </row>
    <row r="871" spans="2:10">
      <c r="B871" s="223"/>
      <c r="C871" s="178" t="s">
        <v>1356</v>
      </c>
      <c r="D871" s="178"/>
      <c r="E871" s="178"/>
      <c r="F871" s="178"/>
      <c r="G871" s="178"/>
      <c r="H871" s="178"/>
      <c r="I871" s="178"/>
      <c r="J871" s="178"/>
    </row>
    <row r="872" spans="2:10">
      <c r="B872" s="223"/>
      <c r="C872" s="178" t="s">
        <v>1003</v>
      </c>
      <c r="D872" s="178">
        <v>122</v>
      </c>
      <c r="E872" s="178"/>
      <c r="F872" s="178">
        <v>150</v>
      </c>
      <c r="G872" s="178">
        <f>F872-D872</f>
        <v>28</v>
      </c>
      <c r="H872" s="178"/>
      <c r="I872" s="178">
        <f>G872*10</f>
        <v>280</v>
      </c>
      <c r="J872" s="178">
        <f t="shared" si="54"/>
        <v>21000</v>
      </c>
    </row>
    <row r="873" spans="2:10">
      <c r="B873" s="223"/>
      <c r="C873" s="178"/>
      <c r="D873" s="178"/>
      <c r="E873" s="178"/>
      <c r="F873" s="178"/>
      <c r="G873" s="178"/>
      <c r="H873" s="178"/>
      <c r="I873" s="178"/>
      <c r="J873" s="178"/>
    </row>
    <row r="874" spans="2:10">
      <c r="B874" s="223"/>
      <c r="C874" s="178" t="s">
        <v>1357</v>
      </c>
      <c r="D874" s="178"/>
      <c r="E874" s="178"/>
      <c r="F874" s="178"/>
      <c r="G874" s="178"/>
      <c r="H874" s="178"/>
      <c r="I874" s="178"/>
      <c r="J874" s="178"/>
    </row>
    <row r="875" spans="2:10">
      <c r="B875" s="223"/>
      <c r="C875" s="178" t="s">
        <v>1003</v>
      </c>
      <c r="D875" s="178">
        <v>66</v>
      </c>
      <c r="E875" s="178"/>
      <c r="F875" s="178">
        <v>78</v>
      </c>
      <c r="G875" s="178">
        <f>F875-D875</f>
        <v>12</v>
      </c>
      <c r="H875" s="178"/>
      <c r="I875" s="178">
        <f>G875*10</f>
        <v>120</v>
      </c>
      <c r="J875" s="178">
        <f t="shared" si="54"/>
        <v>9000</v>
      </c>
    </row>
    <row r="876" spans="2:10">
      <c r="B876" s="224"/>
      <c r="C876" s="178" t="s">
        <v>1187</v>
      </c>
      <c r="D876" s="178">
        <v>70</v>
      </c>
      <c r="E876" s="178"/>
      <c r="F876" s="178"/>
      <c r="G876" s="178"/>
      <c r="H876" s="178" t="s">
        <v>1194</v>
      </c>
      <c r="I876" s="178"/>
      <c r="J876" s="178"/>
    </row>
    <row r="877" spans="2:10">
      <c r="B877" s="178"/>
      <c r="C877" s="178"/>
      <c r="D877" s="233" t="s">
        <v>1306</v>
      </c>
      <c r="E877" s="235"/>
      <c r="F877" s="234"/>
      <c r="G877" s="178">
        <f>SUM(G857:G876)</f>
        <v>96</v>
      </c>
      <c r="H877" s="213" t="s">
        <v>1305</v>
      </c>
      <c r="I877" s="178">
        <f>SUM(I857:I876)</f>
        <v>880</v>
      </c>
      <c r="J877" s="178">
        <f>SUM(J857:J876)</f>
        <v>66000</v>
      </c>
    </row>
    <row r="878" spans="2:10">
      <c r="B878" s="177" t="s">
        <v>76</v>
      </c>
      <c r="C878" s="178">
        <v>2019</v>
      </c>
      <c r="D878" s="178" t="s">
        <v>969</v>
      </c>
      <c r="E878" s="178" t="s">
        <v>994</v>
      </c>
      <c r="F878" s="179"/>
      <c r="G878" s="179"/>
      <c r="H878" s="179"/>
      <c r="I878" s="226" t="s">
        <v>527</v>
      </c>
      <c r="J878" s="227"/>
    </row>
    <row r="879" spans="2:10">
      <c r="B879" s="181"/>
      <c r="C879" s="181"/>
      <c r="D879" s="181"/>
      <c r="E879" s="182"/>
      <c r="F879" s="182"/>
      <c r="G879" s="182" t="s">
        <v>4</v>
      </c>
      <c r="H879" s="183" t="s">
        <v>9</v>
      </c>
      <c r="I879" s="228"/>
      <c r="J879" s="229"/>
    </row>
    <row r="880" spans="2:10">
      <c r="B880" s="184" t="s">
        <v>0</v>
      </c>
      <c r="C880" s="184" t="s">
        <v>1</v>
      </c>
      <c r="D880" s="184" t="s">
        <v>10</v>
      </c>
      <c r="E880" s="184" t="s">
        <v>7</v>
      </c>
      <c r="F880" s="184" t="s">
        <v>11</v>
      </c>
      <c r="G880" s="184" t="s">
        <v>12</v>
      </c>
      <c r="H880" s="185"/>
      <c r="I880" s="186" t="s">
        <v>525</v>
      </c>
      <c r="J880" s="187" t="s">
        <v>526</v>
      </c>
    </row>
    <row r="881" spans="2:10">
      <c r="B881" s="222" t="s">
        <v>1358</v>
      </c>
      <c r="C881" s="178" t="s">
        <v>1357</v>
      </c>
      <c r="D881" s="178"/>
      <c r="E881" s="178"/>
      <c r="F881" s="178"/>
      <c r="G881" s="178"/>
      <c r="H881" s="178"/>
      <c r="I881" s="178"/>
      <c r="J881" s="178"/>
    </row>
    <row r="882" spans="2:10">
      <c r="B882" s="223"/>
      <c r="C882" s="178" t="s">
        <v>1359</v>
      </c>
      <c r="D882" s="178"/>
      <c r="E882" s="178"/>
      <c r="F882" s="178">
        <v>74</v>
      </c>
      <c r="G882" s="178">
        <f>F882-70</f>
        <v>4</v>
      </c>
      <c r="H882" s="178"/>
      <c r="I882" s="178">
        <f>G882*5</f>
        <v>20</v>
      </c>
      <c r="J882" s="178">
        <f>I882*75</f>
        <v>1500</v>
      </c>
    </row>
    <row r="883" spans="2:10">
      <c r="B883" s="223"/>
      <c r="C883" s="178" t="s">
        <v>1003</v>
      </c>
      <c r="D883" s="178">
        <v>66</v>
      </c>
      <c r="E883" s="178"/>
      <c r="F883" s="178">
        <v>74</v>
      </c>
      <c r="G883" s="178">
        <f>F883-D883</f>
        <v>8</v>
      </c>
      <c r="H883" s="178"/>
      <c r="I883" s="178">
        <f>G883*10</f>
        <v>80</v>
      </c>
      <c r="J883" s="178">
        <f t="shared" ref="J883:J892" si="56">I883*75</f>
        <v>6000</v>
      </c>
    </row>
    <row r="884" spans="2:10">
      <c r="B884" s="223"/>
      <c r="C884" s="178" t="s">
        <v>1003</v>
      </c>
      <c r="D884" s="178">
        <v>70</v>
      </c>
      <c r="E884" s="178">
        <v>60</v>
      </c>
      <c r="F884" s="178"/>
      <c r="G884" s="178">
        <f>E884-D884</f>
        <v>-10</v>
      </c>
      <c r="H884" s="178"/>
      <c r="I884" s="178">
        <f>G884*10</f>
        <v>-100</v>
      </c>
      <c r="J884" s="178">
        <f t="shared" si="56"/>
        <v>-7500</v>
      </c>
    </row>
    <row r="885" spans="2:10">
      <c r="B885" s="223"/>
      <c r="C885" s="178"/>
      <c r="D885" s="178"/>
      <c r="E885" s="178"/>
      <c r="F885" s="178"/>
      <c r="G885" s="178"/>
      <c r="H885" s="178"/>
      <c r="I885" s="178"/>
      <c r="J885" s="178"/>
    </row>
    <row r="886" spans="2:10">
      <c r="B886" s="223"/>
      <c r="C886" s="178" t="s">
        <v>1344</v>
      </c>
      <c r="D886" s="178"/>
      <c r="E886" s="178"/>
      <c r="F886" s="178"/>
      <c r="G886" s="178"/>
      <c r="H886" s="178"/>
      <c r="I886" s="178"/>
      <c r="J886" s="178"/>
    </row>
    <row r="887" spans="2:10">
      <c r="B887" s="223"/>
      <c r="C887" s="178" t="s">
        <v>1003</v>
      </c>
      <c r="D887" s="178">
        <v>47</v>
      </c>
      <c r="E887" s="178">
        <v>42.5</v>
      </c>
      <c r="F887" s="178"/>
      <c r="G887" s="178">
        <f>E887-D887</f>
        <v>-4.5</v>
      </c>
      <c r="H887" s="178"/>
      <c r="I887" s="178">
        <f>G887*10</f>
        <v>-45</v>
      </c>
      <c r="J887" s="178">
        <f t="shared" si="56"/>
        <v>-3375</v>
      </c>
    </row>
    <row r="888" spans="2:10">
      <c r="B888" s="223"/>
      <c r="C888" s="178" t="s">
        <v>1003</v>
      </c>
      <c r="D888" s="178">
        <v>43</v>
      </c>
      <c r="E888" s="178">
        <v>37</v>
      </c>
      <c r="F888" s="178"/>
      <c r="G888" s="178">
        <f>E888-D888</f>
        <v>-6</v>
      </c>
      <c r="H888" s="178"/>
      <c r="I888" s="178">
        <f>G888*10</f>
        <v>-60</v>
      </c>
      <c r="J888" s="178">
        <f t="shared" si="56"/>
        <v>-4500</v>
      </c>
    </row>
    <row r="889" spans="2:10">
      <c r="B889" s="223"/>
      <c r="C889" s="178" t="s">
        <v>1055</v>
      </c>
      <c r="D889" s="178">
        <v>53</v>
      </c>
      <c r="E889" s="178"/>
      <c r="F889" s="178">
        <v>65</v>
      </c>
      <c r="G889" s="178">
        <f>F889-D889</f>
        <v>12</v>
      </c>
      <c r="H889" s="178"/>
      <c r="I889" s="178">
        <f>G889*20</f>
        <v>240</v>
      </c>
      <c r="J889" s="178">
        <f t="shared" si="56"/>
        <v>18000</v>
      </c>
    </row>
    <row r="890" spans="2:10">
      <c r="B890" s="223"/>
      <c r="C890" s="178" t="s">
        <v>1055</v>
      </c>
      <c r="D890" s="178">
        <v>54</v>
      </c>
      <c r="E890" s="178"/>
      <c r="F890" s="178">
        <v>67</v>
      </c>
      <c r="G890" s="178">
        <f>F890-D890</f>
        <v>13</v>
      </c>
      <c r="H890" s="178"/>
      <c r="I890" s="178">
        <f>G890*20</f>
        <v>260</v>
      </c>
      <c r="J890" s="178">
        <f t="shared" si="56"/>
        <v>19500</v>
      </c>
    </row>
    <row r="891" spans="2:10">
      <c r="B891" s="223"/>
      <c r="C891" s="178" t="s">
        <v>1055</v>
      </c>
      <c r="D891" s="178">
        <v>55</v>
      </c>
      <c r="E891" s="178"/>
      <c r="F891" s="178">
        <v>64</v>
      </c>
      <c r="G891" s="178">
        <f>F891-D891</f>
        <v>9</v>
      </c>
      <c r="H891" s="178" t="s">
        <v>1153</v>
      </c>
      <c r="I891" s="178">
        <f>G891*10</f>
        <v>90</v>
      </c>
      <c r="J891" s="178">
        <f t="shared" si="56"/>
        <v>6750</v>
      </c>
    </row>
    <row r="892" spans="2:10">
      <c r="B892" s="223"/>
      <c r="C892" s="178"/>
      <c r="D892" s="178"/>
      <c r="E892" s="178"/>
      <c r="F892" s="178">
        <v>75</v>
      </c>
      <c r="G892" s="178">
        <f>F892-D891</f>
        <v>20</v>
      </c>
      <c r="H892" s="178" t="s">
        <v>1153</v>
      </c>
      <c r="I892" s="178">
        <f>G892*10</f>
        <v>200</v>
      </c>
      <c r="J892" s="178">
        <f t="shared" si="56"/>
        <v>15000</v>
      </c>
    </row>
    <row r="893" spans="2:10">
      <c r="B893" s="224"/>
      <c r="C893" s="178" t="s">
        <v>1067</v>
      </c>
      <c r="D893" s="178">
        <v>64</v>
      </c>
      <c r="E893" s="178"/>
      <c r="F893" s="178"/>
      <c r="G893" s="178"/>
      <c r="H893" s="178" t="s">
        <v>1194</v>
      </c>
      <c r="I893" s="178"/>
      <c r="J893" s="178"/>
    </row>
    <row r="894" spans="2:10">
      <c r="B894" s="178"/>
      <c r="C894" s="178"/>
      <c r="D894" s="233" t="s">
        <v>1306</v>
      </c>
      <c r="E894" s="235"/>
      <c r="F894" s="234"/>
      <c r="G894" s="178">
        <f>SUM(G882:G893)</f>
        <v>45.5</v>
      </c>
      <c r="H894" s="213" t="s">
        <v>1305</v>
      </c>
      <c r="I894" s="178">
        <f>SUM(I882:I893)</f>
        <v>685</v>
      </c>
      <c r="J894" s="178">
        <f>SUM(J882:J893)</f>
        <v>51375</v>
      </c>
    </row>
    <row r="895" spans="2:10">
      <c r="B895" s="177" t="s">
        <v>76</v>
      </c>
      <c r="C895" s="178">
        <v>2019</v>
      </c>
      <c r="D895" s="178" t="s">
        <v>969</v>
      </c>
      <c r="E895" s="178" t="s">
        <v>994</v>
      </c>
      <c r="F895" s="179"/>
      <c r="G895" s="179"/>
      <c r="H895" s="179"/>
      <c r="I895" s="226" t="s">
        <v>527</v>
      </c>
      <c r="J895" s="227"/>
    </row>
    <row r="896" spans="2:10">
      <c r="B896" s="181"/>
      <c r="C896" s="181"/>
      <c r="D896" s="181"/>
      <c r="E896" s="182"/>
      <c r="F896" s="182"/>
      <c r="G896" s="182" t="s">
        <v>4</v>
      </c>
      <c r="H896" s="183" t="s">
        <v>9</v>
      </c>
      <c r="I896" s="228"/>
      <c r="J896" s="229"/>
    </row>
    <row r="897" spans="2:10">
      <c r="B897" s="184" t="s">
        <v>0</v>
      </c>
      <c r="C897" s="184" t="s">
        <v>1</v>
      </c>
      <c r="D897" s="184" t="s">
        <v>10</v>
      </c>
      <c r="E897" s="184" t="s">
        <v>7</v>
      </c>
      <c r="F897" s="184" t="s">
        <v>11</v>
      </c>
      <c r="G897" s="184" t="s">
        <v>12</v>
      </c>
      <c r="H897" s="185"/>
      <c r="I897" s="186" t="s">
        <v>525</v>
      </c>
      <c r="J897" s="187" t="s">
        <v>526</v>
      </c>
    </row>
    <row r="898" spans="2:10">
      <c r="B898" s="222" t="s">
        <v>1361</v>
      </c>
      <c r="C898" s="178" t="s">
        <v>1344</v>
      </c>
      <c r="D898" s="178"/>
      <c r="E898" s="178"/>
      <c r="F898" s="178"/>
      <c r="G898" s="178"/>
      <c r="H898" s="178"/>
      <c r="I898" s="178"/>
      <c r="J898" s="178"/>
    </row>
    <row r="899" spans="2:10">
      <c r="B899" s="223"/>
      <c r="C899" s="178" t="s">
        <v>1362</v>
      </c>
      <c r="D899" s="178"/>
      <c r="E899" s="178">
        <v>50</v>
      </c>
      <c r="F899" s="178"/>
      <c r="G899" s="178">
        <f>E899-64</f>
        <v>-14</v>
      </c>
      <c r="H899" s="178"/>
      <c r="I899" s="178">
        <f>G899*5</f>
        <v>-70</v>
      </c>
      <c r="J899" s="178">
        <f>I899*75</f>
        <v>-5250</v>
      </c>
    </row>
    <row r="900" spans="2:10">
      <c r="B900" s="223"/>
      <c r="C900" s="178" t="s">
        <v>1003</v>
      </c>
      <c r="D900" s="178">
        <v>35</v>
      </c>
      <c r="E900" s="178"/>
      <c r="F900" s="178">
        <v>53</v>
      </c>
      <c r="G900" s="178">
        <f>F900-D900</f>
        <v>18</v>
      </c>
      <c r="H900" s="178"/>
      <c r="I900" s="178">
        <f>G900*10</f>
        <v>180</v>
      </c>
      <c r="J900" s="178">
        <f t="shared" ref="J900:J910" si="57">I900*75</f>
        <v>13500</v>
      </c>
    </row>
    <row r="901" spans="2:10">
      <c r="B901" s="223"/>
      <c r="C901" s="178" t="s">
        <v>1003</v>
      </c>
      <c r="D901" s="178">
        <v>37</v>
      </c>
      <c r="E901" s="178"/>
      <c r="F901" s="178">
        <v>46</v>
      </c>
      <c r="G901" s="178">
        <f>F901-D901</f>
        <v>9</v>
      </c>
      <c r="H901" s="178"/>
      <c r="I901" s="178">
        <f>G901*10</f>
        <v>90</v>
      </c>
      <c r="J901" s="178">
        <f t="shared" si="57"/>
        <v>6750</v>
      </c>
    </row>
    <row r="902" spans="2:10">
      <c r="B902" s="223"/>
      <c r="C902" s="178" t="s">
        <v>1003</v>
      </c>
      <c r="D902" s="178">
        <v>39</v>
      </c>
      <c r="E902" s="178">
        <v>32</v>
      </c>
      <c r="F902" s="178"/>
      <c r="G902" s="178">
        <f>E902-D902</f>
        <v>-7</v>
      </c>
      <c r="H902" s="178"/>
      <c r="I902" s="178">
        <f t="shared" ref="I902:I910" si="58">G902*10</f>
        <v>-70</v>
      </c>
      <c r="J902" s="178">
        <f t="shared" si="57"/>
        <v>-5250</v>
      </c>
    </row>
    <row r="903" spans="2:10">
      <c r="B903" s="223"/>
      <c r="C903" s="178" t="s">
        <v>1003</v>
      </c>
      <c r="D903" s="178">
        <v>42</v>
      </c>
      <c r="E903" s="178"/>
      <c r="F903" s="178">
        <v>54</v>
      </c>
      <c r="G903" s="178">
        <f>F903-D903</f>
        <v>12</v>
      </c>
      <c r="H903" s="178"/>
      <c r="I903" s="178">
        <f t="shared" si="58"/>
        <v>120</v>
      </c>
      <c r="J903" s="178">
        <f t="shared" si="57"/>
        <v>9000</v>
      </c>
    </row>
    <row r="904" spans="2:10">
      <c r="B904" s="223"/>
      <c r="C904" s="178" t="s">
        <v>1003</v>
      </c>
      <c r="D904" s="178">
        <v>29</v>
      </c>
      <c r="E904" s="178"/>
      <c r="F904" s="178">
        <v>40</v>
      </c>
      <c r="G904" s="178">
        <f>F904-D904</f>
        <v>11</v>
      </c>
      <c r="H904" s="178"/>
      <c r="I904" s="178">
        <f t="shared" si="58"/>
        <v>110</v>
      </c>
      <c r="J904" s="178">
        <f t="shared" si="57"/>
        <v>8250</v>
      </c>
    </row>
    <row r="905" spans="2:10">
      <c r="B905" s="223"/>
      <c r="C905" s="178"/>
      <c r="D905" s="178"/>
      <c r="E905" s="178"/>
      <c r="F905" s="178"/>
      <c r="G905" s="178"/>
      <c r="H905" s="178"/>
      <c r="I905" s="178"/>
      <c r="J905" s="178"/>
    </row>
    <row r="906" spans="2:10">
      <c r="B906" s="223"/>
      <c r="C906" s="178" t="s">
        <v>1356</v>
      </c>
      <c r="D906" s="178"/>
      <c r="E906" s="178"/>
      <c r="F906" s="178"/>
      <c r="G906" s="178"/>
      <c r="H906" s="178"/>
      <c r="I906" s="178"/>
      <c r="J906" s="178"/>
    </row>
    <row r="907" spans="2:10">
      <c r="B907" s="223"/>
      <c r="C907" s="178" t="s">
        <v>1003</v>
      </c>
      <c r="D907" s="178">
        <v>96</v>
      </c>
      <c r="E907" s="178"/>
      <c r="F907" s="178">
        <v>111</v>
      </c>
      <c r="G907" s="178">
        <f>F907-D907</f>
        <v>15</v>
      </c>
      <c r="H907" s="178"/>
      <c r="I907" s="178">
        <f t="shared" si="58"/>
        <v>150</v>
      </c>
      <c r="J907" s="178">
        <f t="shared" si="57"/>
        <v>11250</v>
      </c>
    </row>
    <row r="908" spans="2:10">
      <c r="B908" s="223"/>
      <c r="C908" s="178"/>
      <c r="D908" s="178"/>
      <c r="E908" s="178"/>
      <c r="F908" s="178"/>
      <c r="G908" s="178"/>
      <c r="H908" s="178"/>
      <c r="I908" s="178"/>
      <c r="J908" s="178"/>
    </row>
    <row r="909" spans="2:10">
      <c r="B909" s="223"/>
      <c r="C909" s="178" t="s">
        <v>1363</v>
      </c>
      <c r="D909" s="178"/>
      <c r="E909" s="178"/>
      <c r="F909" s="178"/>
      <c r="G909" s="178"/>
      <c r="H909" s="178"/>
      <c r="I909" s="178"/>
      <c r="J909" s="178"/>
    </row>
    <row r="910" spans="2:10">
      <c r="B910" s="223"/>
      <c r="C910" s="178" t="s">
        <v>1003</v>
      </c>
      <c r="D910" s="178">
        <v>79</v>
      </c>
      <c r="E910" s="178"/>
      <c r="F910" s="178">
        <v>100</v>
      </c>
      <c r="G910" s="178">
        <f>F910-D910</f>
        <v>21</v>
      </c>
      <c r="H910" s="178"/>
      <c r="I910" s="178">
        <f t="shared" si="58"/>
        <v>210</v>
      </c>
      <c r="J910" s="178">
        <f t="shared" si="57"/>
        <v>15750</v>
      </c>
    </row>
    <row r="911" spans="2:10">
      <c r="B911" s="223"/>
      <c r="C911" s="178"/>
      <c r="D911" s="178"/>
      <c r="E911" s="178"/>
      <c r="F911" s="178"/>
      <c r="G911" s="178"/>
      <c r="H911" s="178"/>
      <c r="I911" s="178"/>
      <c r="J911" s="178"/>
    </row>
    <row r="912" spans="2:10">
      <c r="B912" s="223"/>
      <c r="C912" s="178" t="s">
        <v>1364</v>
      </c>
      <c r="D912" s="178"/>
      <c r="E912" s="178"/>
      <c r="F912" s="178"/>
      <c r="G912" s="178"/>
      <c r="H912" s="178"/>
      <c r="I912" s="178"/>
      <c r="J912" s="178"/>
    </row>
    <row r="913" spans="2:10">
      <c r="B913" s="224"/>
      <c r="C913" s="178" t="s">
        <v>1003</v>
      </c>
      <c r="D913" s="178">
        <v>22</v>
      </c>
      <c r="E913" s="178"/>
      <c r="F913" s="178"/>
      <c r="G913" s="178"/>
      <c r="H913" s="178" t="s">
        <v>1262</v>
      </c>
      <c r="I913" s="178"/>
      <c r="J913" s="178"/>
    </row>
    <row r="914" spans="2:10">
      <c r="B914" s="178"/>
      <c r="C914" s="178"/>
      <c r="D914" s="233" t="s">
        <v>1306</v>
      </c>
      <c r="E914" s="235"/>
      <c r="F914" s="234"/>
      <c r="G914" s="178">
        <f>SUM(G899:G913)</f>
        <v>65</v>
      </c>
      <c r="H914" s="178"/>
      <c r="I914" s="178">
        <f>SUM(I899:I913)</f>
        <v>720</v>
      </c>
      <c r="J914" s="178">
        <f>SUM(J899:J913)</f>
        <v>54000</v>
      </c>
    </row>
    <row r="915" spans="2:10">
      <c r="B915" s="200"/>
      <c r="C915" s="200" t="s">
        <v>1369</v>
      </c>
      <c r="D915" s="200" t="str">
        <f>D914</f>
        <v>PROFITS PER LOT IN POINT</v>
      </c>
      <c r="E915" s="200"/>
      <c r="F915" s="200"/>
      <c r="G915" s="200">
        <f>G914+G894+G877+G852+G823+G800+G783+G761+G738+G726+G708+G686+G657+G632+G609+G592+G571+G550+G532</f>
        <v>1428.4</v>
      </c>
      <c r="H915" s="200" t="s">
        <v>1299</v>
      </c>
      <c r="I915" s="200"/>
      <c r="J915" s="200">
        <f>J914+J894+J877+J852+J823+J800+J783+J761+J738+J726+J708+J686+J657+J632+J609+J592+J571+J550+J532</f>
        <v>895350</v>
      </c>
    </row>
    <row r="917" spans="2:10">
      <c r="B917" s="177" t="s">
        <v>88</v>
      </c>
      <c r="C917" s="178">
        <v>2019</v>
      </c>
      <c r="D917" s="178" t="s">
        <v>969</v>
      </c>
      <c r="E917" s="178" t="s">
        <v>994</v>
      </c>
      <c r="F917" s="179"/>
      <c r="G917" s="179"/>
      <c r="H917" s="179"/>
      <c r="I917" s="226" t="s">
        <v>527</v>
      </c>
      <c r="J917" s="227"/>
    </row>
    <row r="918" spans="2:10">
      <c r="B918" s="181"/>
      <c r="C918" s="181"/>
      <c r="D918" s="181"/>
      <c r="E918" s="182"/>
      <c r="F918" s="182"/>
      <c r="G918" s="182" t="s">
        <v>4</v>
      </c>
      <c r="H918" s="183" t="s">
        <v>9</v>
      </c>
      <c r="I918" s="228"/>
      <c r="J918" s="229"/>
    </row>
    <row r="919" spans="2:10">
      <c r="B919" s="184" t="s">
        <v>0</v>
      </c>
      <c r="C919" s="184" t="s">
        <v>1</v>
      </c>
      <c r="D919" s="184" t="s">
        <v>10</v>
      </c>
      <c r="E919" s="184" t="s">
        <v>7</v>
      </c>
      <c r="F919" s="184" t="s">
        <v>11</v>
      </c>
      <c r="G919" s="184" t="s">
        <v>12</v>
      </c>
      <c r="H919" s="185"/>
      <c r="I919" s="186" t="s">
        <v>525</v>
      </c>
      <c r="J919" s="187" t="s">
        <v>526</v>
      </c>
    </row>
    <row r="920" spans="2:10">
      <c r="B920" s="222" t="s">
        <v>1373</v>
      </c>
      <c r="C920" s="178" t="s">
        <v>1364</v>
      </c>
      <c r="D920" s="178"/>
      <c r="E920" s="178"/>
      <c r="F920" s="178"/>
      <c r="G920" s="178"/>
      <c r="H920" s="178"/>
      <c r="I920" s="178"/>
      <c r="J920" s="178"/>
    </row>
    <row r="921" spans="2:10">
      <c r="B921" s="244"/>
      <c r="C921" s="178" t="s">
        <v>1374</v>
      </c>
      <c r="D921" s="178"/>
      <c r="E921" s="178"/>
      <c r="F921" s="178"/>
      <c r="G921" s="178"/>
      <c r="H921" s="178" t="s">
        <v>1354</v>
      </c>
      <c r="I921" s="178"/>
      <c r="J921" s="178"/>
    </row>
    <row r="922" spans="2:10">
      <c r="B922" s="244"/>
      <c r="C922" s="178" t="s">
        <v>1055</v>
      </c>
      <c r="D922" s="178">
        <v>16</v>
      </c>
      <c r="E922" s="178"/>
      <c r="F922" s="178">
        <v>26</v>
      </c>
      <c r="G922" s="178">
        <f>F922-D922</f>
        <v>10</v>
      </c>
      <c r="H922" s="178"/>
      <c r="I922" s="178">
        <f>G922*20</f>
        <v>200</v>
      </c>
      <c r="J922" s="178">
        <f>I922*75</f>
        <v>15000</v>
      </c>
    </row>
    <row r="923" spans="2:10">
      <c r="B923" s="244"/>
      <c r="C923" s="178" t="s">
        <v>1055</v>
      </c>
      <c r="D923" s="178">
        <v>17</v>
      </c>
      <c r="E923" s="178"/>
      <c r="F923" s="178">
        <v>23</v>
      </c>
      <c r="G923" s="178">
        <f>F923-D923</f>
        <v>6</v>
      </c>
      <c r="H923" s="178"/>
      <c r="I923" s="178">
        <f>G923*20</f>
        <v>120</v>
      </c>
      <c r="J923" s="178">
        <f t="shared" ref="J923:J932" si="59">I923*75</f>
        <v>9000</v>
      </c>
    </row>
    <row r="924" spans="2:10">
      <c r="B924" s="244"/>
      <c r="C924" s="178"/>
      <c r="D924" s="178"/>
      <c r="E924" s="178"/>
      <c r="F924" s="178"/>
      <c r="G924" s="178"/>
      <c r="H924" s="178"/>
      <c r="I924" s="178"/>
      <c r="J924" s="178"/>
    </row>
    <row r="925" spans="2:10">
      <c r="B925" s="244"/>
      <c r="C925" s="178" t="s">
        <v>1344</v>
      </c>
      <c r="D925" s="178"/>
      <c r="E925" s="178"/>
      <c r="F925" s="178"/>
      <c r="G925" s="178"/>
      <c r="H925" s="178"/>
      <c r="I925" s="178"/>
      <c r="J925" s="178"/>
    </row>
    <row r="926" spans="2:10">
      <c r="B926" s="244"/>
      <c r="C926" s="178" t="s">
        <v>1003</v>
      </c>
      <c r="D926" s="178">
        <v>50</v>
      </c>
      <c r="E926" s="178">
        <v>45</v>
      </c>
      <c r="F926" s="178"/>
      <c r="G926" s="178">
        <f>E926-D926</f>
        <v>-5</v>
      </c>
      <c r="H926" s="178"/>
      <c r="I926" s="178">
        <f>G926*10</f>
        <v>-50</v>
      </c>
      <c r="J926" s="178">
        <f t="shared" si="59"/>
        <v>-3750</v>
      </c>
    </row>
    <row r="927" spans="2:10">
      <c r="B927" s="244"/>
      <c r="C927" s="178"/>
      <c r="D927" s="178"/>
      <c r="E927" s="178"/>
      <c r="F927" s="178"/>
      <c r="G927" s="178"/>
      <c r="H927" s="178"/>
      <c r="I927" s="178"/>
      <c r="J927" s="178"/>
    </row>
    <row r="928" spans="2:10">
      <c r="B928" s="244"/>
      <c r="C928" s="178" t="s">
        <v>1375</v>
      </c>
      <c r="D928" s="178"/>
      <c r="E928" s="178"/>
      <c r="F928" s="178"/>
      <c r="G928" s="178"/>
      <c r="H928" s="178"/>
      <c r="I928" s="178"/>
      <c r="J928" s="178"/>
    </row>
    <row r="929" spans="2:10">
      <c r="B929" s="244"/>
      <c r="C929" s="178" t="s">
        <v>1003</v>
      </c>
      <c r="D929" s="178">
        <v>96</v>
      </c>
      <c r="E929" s="178"/>
      <c r="F929" s="178">
        <v>113</v>
      </c>
      <c r="G929" s="178">
        <f>F929-D929</f>
        <v>17</v>
      </c>
      <c r="H929" s="178"/>
      <c r="I929" s="178">
        <f>G929*10</f>
        <v>170</v>
      </c>
      <c r="J929" s="178">
        <f t="shared" si="59"/>
        <v>12750</v>
      </c>
    </row>
    <row r="930" spans="2:10">
      <c r="B930" s="244"/>
      <c r="C930" s="178"/>
      <c r="D930" s="178"/>
      <c r="E930" s="178"/>
      <c r="F930" s="178"/>
      <c r="G930" s="178"/>
      <c r="H930" s="178"/>
      <c r="I930" s="178"/>
      <c r="J930" s="178"/>
    </row>
    <row r="931" spans="2:10">
      <c r="B931" s="244"/>
      <c r="C931" s="178" t="s">
        <v>1356</v>
      </c>
      <c r="D931" s="178"/>
      <c r="E931" s="178"/>
      <c r="F931" s="178"/>
      <c r="G931" s="178"/>
      <c r="H931" s="178"/>
      <c r="I931" s="178"/>
      <c r="J931" s="178"/>
    </row>
    <row r="932" spans="2:10">
      <c r="B932" s="245"/>
      <c r="C932" s="178" t="s">
        <v>1003</v>
      </c>
      <c r="D932" s="178">
        <v>93</v>
      </c>
      <c r="E932" s="178">
        <v>85</v>
      </c>
      <c r="F932" s="178"/>
      <c r="G932" s="178">
        <f>E932-D932</f>
        <v>-8</v>
      </c>
      <c r="H932" s="178"/>
      <c r="I932" s="178">
        <f>G932*10</f>
        <v>-80</v>
      </c>
      <c r="J932" s="178">
        <f t="shared" si="59"/>
        <v>-6000</v>
      </c>
    </row>
    <row r="933" spans="2:10">
      <c r="B933" s="220"/>
      <c r="C933" s="178"/>
      <c r="D933" s="217"/>
      <c r="E933" s="218"/>
      <c r="F933" s="219"/>
      <c r="G933" s="178"/>
      <c r="H933" s="178"/>
      <c r="I933" s="178"/>
      <c r="J933" s="178"/>
    </row>
    <row r="934" spans="2:10">
      <c r="B934" s="178"/>
      <c r="C934" s="178"/>
      <c r="D934" s="230" t="s">
        <v>1306</v>
      </c>
      <c r="E934" s="231"/>
      <c r="F934" s="232"/>
      <c r="G934" s="178">
        <f>SUM(G922:G932)</f>
        <v>20</v>
      </c>
      <c r="H934" s="178" t="s">
        <v>638</v>
      </c>
      <c r="I934" s="178">
        <f>SUM(I922:I932)</f>
        <v>360</v>
      </c>
      <c r="J934" s="178">
        <f>SUM(J922:J932)</f>
        <v>27000</v>
      </c>
    </row>
    <row r="935" spans="2:10">
      <c r="B935" s="177" t="s">
        <v>88</v>
      </c>
      <c r="C935" s="178">
        <v>2019</v>
      </c>
      <c r="D935" s="178" t="s">
        <v>969</v>
      </c>
      <c r="E935" s="178" t="s">
        <v>994</v>
      </c>
      <c r="F935" s="179"/>
      <c r="G935" s="179"/>
      <c r="H935" s="179"/>
      <c r="I935" s="226" t="s">
        <v>527</v>
      </c>
      <c r="J935" s="227"/>
    </row>
    <row r="936" spans="2:10">
      <c r="B936" s="181"/>
      <c r="C936" s="181"/>
      <c r="D936" s="181"/>
      <c r="E936" s="182"/>
      <c r="F936" s="182"/>
      <c r="G936" s="182" t="s">
        <v>4</v>
      </c>
      <c r="H936" s="183" t="s">
        <v>9</v>
      </c>
      <c r="I936" s="228"/>
      <c r="J936" s="229"/>
    </row>
    <row r="937" spans="2:10">
      <c r="B937" s="184" t="s">
        <v>0</v>
      </c>
      <c r="C937" s="184" t="s">
        <v>1</v>
      </c>
      <c r="D937" s="184" t="s">
        <v>10</v>
      </c>
      <c r="E937" s="184" t="s">
        <v>7</v>
      </c>
      <c r="F937" s="184" t="s">
        <v>11</v>
      </c>
      <c r="G937" s="184" t="s">
        <v>12</v>
      </c>
      <c r="H937" s="185"/>
      <c r="I937" s="186" t="s">
        <v>525</v>
      </c>
      <c r="J937" s="187" t="s">
        <v>526</v>
      </c>
    </row>
    <row r="938" spans="2:10">
      <c r="B938" s="222" t="s">
        <v>1379</v>
      </c>
      <c r="C938" s="178" t="s">
        <v>1364</v>
      </c>
      <c r="D938" s="178"/>
      <c r="E938" s="178"/>
      <c r="F938" s="178"/>
      <c r="G938" s="178"/>
      <c r="H938" s="178"/>
      <c r="I938" s="178"/>
      <c r="J938" s="178"/>
    </row>
    <row r="939" spans="2:10">
      <c r="B939" s="223"/>
      <c r="C939" s="178" t="s">
        <v>1374</v>
      </c>
      <c r="D939" s="178"/>
      <c r="E939" s="178">
        <v>12</v>
      </c>
      <c r="F939" s="178"/>
      <c r="G939" s="178">
        <f>E939-22</f>
        <v>-10</v>
      </c>
      <c r="H939" s="178"/>
      <c r="I939" s="178">
        <f>G939*10</f>
        <v>-100</v>
      </c>
      <c r="J939" s="178">
        <f>I939*75</f>
        <v>-7500</v>
      </c>
    </row>
    <row r="940" spans="2:10">
      <c r="B940" s="223"/>
      <c r="C940" s="178" t="s">
        <v>1380</v>
      </c>
      <c r="D940" s="178">
        <v>13</v>
      </c>
      <c r="E940" s="178"/>
      <c r="F940" s="178">
        <v>19</v>
      </c>
      <c r="G940" s="178">
        <f>F940-D940</f>
        <v>6</v>
      </c>
      <c r="H940" s="178"/>
      <c r="I940" s="178">
        <f>G940*40</f>
        <v>240</v>
      </c>
      <c r="J940" s="178">
        <f t="shared" ref="J940:J954" si="60">I940*75</f>
        <v>18000</v>
      </c>
    </row>
    <row r="941" spans="2:10">
      <c r="B941" s="223"/>
      <c r="C941" s="178"/>
      <c r="D941" s="178"/>
      <c r="E941" s="178"/>
      <c r="F941" s="178"/>
      <c r="G941" s="178"/>
      <c r="H941" s="178"/>
      <c r="I941" s="178"/>
      <c r="J941" s="178"/>
    </row>
    <row r="942" spans="2:10">
      <c r="B942" s="223"/>
      <c r="C942" s="178" t="s">
        <v>1381</v>
      </c>
      <c r="D942" s="178"/>
      <c r="E942" s="178"/>
      <c r="F942" s="178"/>
      <c r="G942" s="178"/>
      <c r="H942" s="178"/>
      <c r="I942" s="178"/>
      <c r="J942" s="178"/>
    </row>
    <row r="943" spans="2:10">
      <c r="B943" s="223"/>
      <c r="C943" s="178" t="s">
        <v>1003</v>
      </c>
      <c r="D943" s="178">
        <v>122</v>
      </c>
      <c r="E943" s="178"/>
      <c r="F943" s="178">
        <v>134</v>
      </c>
      <c r="G943" s="178">
        <f>F943-D943</f>
        <v>12</v>
      </c>
      <c r="H943" s="178"/>
      <c r="I943" s="178">
        <f>G943*10</f>
        <v>120</v>
      </c>
      <c r="J943" s="178">
        <f t="shared" si="60"/>
        <v>9000</v>
      </c>
    </row>
    <row r="944" spans="2:10">
      <c r="B944" s="223"/>
      <c r="C944" s="178" t="s">
        <v>1003</v>
      </c>
      <c r="D944" s="178">
        <v>125</v>
      </c>
      <c r="E944" s="178"/>
      <c r="F944" s="178">
        <v>137</v>
      </c>
      <c r="G944" s="178">
        <f>F944-D944</f>
        <v>12</v>
      </c>
      <c r="H944" s="178"/>
      <c r="I944" s="178">
        <f>G944*10</f>
        <v>120</v>
      </c>
      <c r="J944" s="178">
        <f t="shared" si="60"/>
        <v>9000</v>
      </c>
    </row>
    <row r="945" spans="2:10">
      <c r="B945" s="223"/>
      <c r="C945" s="178"/>
      <c r="D945" s="178"/>
      <c r="E945" s="178"/>
      <c r="F945" s="178"/>
      <c r="G945" s="178"/>
      <c r="H945" s="178"/>
      <c r="I945" s="178"/>
      <c r="J945" s="178"/>
    </row>
    <row r="946" spans="2:10">
      <c r="B946" s="223"/>
      <c r="C946" s="178" t="s">
        <v>1382</v>
      </c>
      <c r="D946" s="178"/>
      <c r="E946" s="178"/>
      <c r="F946" s="178"/>
      <c r="G946" s="178"/>
      <c r="H946" s="178"/>
      <c r="I946" s="178"/>
      <c r="J946" s="178"/>
    </row>
    <row r="947" spans="2:10">
      <c r="B947" s="223"/>
      <c r="C947" s="178" t="s">
        <v>1003</v>
      </c>
      <c r="D947" s="178">
        <v>66</v>
      </c>
      <c r="E947" s="178"/>
      <c r="F947" s="178">
        <v>75</v>
      </c>
      <c r="G947" s="178">
        <f>F947-D947</f>
        <v>9</v>
      </c>
      <c r="H947" s="178"/>
      <c r="I947" s="178">
        <f>G947*10</f>
        <v>90</v>
      </c>
      <c r="J947" s="178">
        <f t="shared" si="60"/>
        <v>6750</v>
      </c>
    </row>
    <row r="948" spans="2:10">
      <c r="B948" s="223"/>
      <c r="C948" s="178" t="s">
        <v>1003</v>
      </c>
      <c r="D948" s="178">
        <v>64</v>
      </c>
      <c r="E948" s="178"/>
      <c r="F948" s="178">
        <v>71</v>
      </c>
      <c r="G948" s="178">
        <f>F948-D948</f>
        <v>7</v>
      </c>
      <c r="H948" s="178"/>
      <c r="I948" s="178">
        <f>G948*10</f>
        <v>70</v>
      </c>
      <c r="J948" s="178">
        <f t="shared" si="60"/>
        <v>5250</v>
      </c>
    </row>
    <row r="949" spans="2:10">
      <c r="B949" s="223"/>
      <c r="C949" s="178" t="s">
        <v>1003</v>
      </c>
      <c r="D949" s="178">
        <v>65</v>
      </c>
      <c r="E949" s="178">
        <v>60</v>
      </c>
      <c r="F949" s="178"/>
      <c r="G949" s="178">
        <f>E949-D949</f>
        <v>-5</v>
      </c>
      <c r="H949" s="178"/>
      <c r="I949" s="178">
        <f>G949*10</f>
        <v>-50</v>
      </c>
      <c r="J949" s="178">
        <f t="shared" si="60"/>
        <v>-3750</v>
      </c>
    </row>
    <row r="950" spans="2:10">
      <c r="B950" s="223"/>
      <c r="C950" s="178" t="s">
        <v>1003</v>
      </c>
      <c r="D950" s="178">
        <v>69</v>
      </c>
      <c r="E950" s="178"/>
      <c r="F950" s="178">
        <v>80</v>
      </c>
      <c r="G950" s="178">
        <f>F950-D950</f>
        <v>11</v>
      </c>
      <c r="H950" s="178"/>
      <c r="I950" s="178">
        <f>G950*10</f>
        <v>110</v>
      </c>
      <c r="J950" s="178">
        <f t="shared" si="60"/>
        <v>8250</v>
      </c>
    </row>
    <row r="951" spans="2:10">
      <c r="B951" s="223"/>
      <c r="C951" s="178" t="s">
        <v>1003</v>
      </c>
      <c r="D951" s="178">
        <v>65</v>
      </c>
      <c r="E951" s="178">
        <v>59</v>
      </c>
      <c r="F951" s="178"/>
      <c r="G951" s="178">
        <f>E951-D951</f>
        <v>-6</v>
      </c>
      <c r="H951" s="178"/>
      <c r="I951" s="178">
        <f>G951*10</f>
        <v>-60</v>
      </c>
      <c r="J951" s="178">
        <f t="shared" si="60"/>
        <v>-4500</v>
      </c>
    </row>
    <row r="952" spans="2:10">
      <c r="B952" s="223"/>
      <c r="C952" s="178"/>
      <c r="D952" s="178"/>
      <c r="E952" s="178"/>
      <c r="F952" s="178"/>
      <c r="G952" s="178"/>
      <c r="H952" s="178"/>
      <c r="I952" s="178"/>
      <c r="J952" s="178"/>
    </row>
    <row r="953" spans="2:10">
      <c r="B953" s="223"/>
      <c r="C953" s="178" t="s">
        <v>1383</v>
      </c>
      <c r="D953" s="178"/>
      <c r="E953" s="178"/>
      <c r="F953" s="178"/>
      <c r="G953" s="178"/>
      <c r="H953" s="178"/>
      <c r="I953" s="178"/>
      <c r="J953" s="178"/>
    </row>
    <row r="954" spans="2:10">
      <c r="B954" s="224"/>
      <c r="C954" s="178" t="s">
        <v>1003</v>
      </c>
      <c r="D954" s="178">
        <v>93</v>
      </c>
      <c r="E954" s="178"/>
      <c r="F954" s="178">
        <v>104</v>
      </c>
      <c r="G954" s="178">
        <f>F954-D954</f>
        <v>11</v>
      </c>
      <c r="H954" s="178"/>
      <c r="I954" s="178">
        <f>G954*10</f>
        <v>110</v>
      </c>
      <c r="J954" s="178">
        <f t="shared" si="60"/>
        <v>8250</v>
      </c>
    </row>
    <row r="955" spans="2:10">
      <c r="B955" s="178"/>
      <c r="C955" s="178"/>
      <c r="D955" s="230" t="s">
        <v>1306</v>
      </c>
      <c r="E955" s="231"/>
      <c r="F955" s="232"/>
      <c r="G955" s="178">
        <f>SUM(G939:G954)</f>
        <v>47</v>
      </c>
      <c r="H955" s="178" t="s">
        <v>638</v>
      </c>
      <c r="I955" s="178">
        <f>SUM(I939:I954)</f>
        <v>650</v>
      </c>
      <c r="J955" s="178">
        <f>SUM(J939:J954)</f>
        <v>48750</v>
      </c>
    </row>
    <row r="956" spans="2:10">
      <c r="B956" s="177" t="s">
        <v>88</v>
      </c>
      <c r="C956" s="178">
        <v>2019</v>
      </c>
      <c r="D956" s="178" t="s">
        <v>969</v>
      </c>
      <c r="E956" s="178" t="s">
        <v>994</v>
      </c>
      <c r="F956" s="179"/>
      <c r="G956" s="179"/>
      <c r="H956" s="179"/>
      <c r="I956" s="226" t="s">
        <v>527</v>
      </c>
      <c r="J956" s="227"/>
    </row>
    <row r="957" spans="2:10">
      <c r="B957" s="181"/>
      <c r="C957" s="181"/>
      <c r="D957" s="181"/>
      <c r="E957" s="182"/>
      <c r="F957" s="182"/>
      <c r="G957" s="182" t="s">
        <v>4</v>
      </c>
      <c r="H957" s="183" t="s">
        <v>9</v>
      </c>
      <c r="I957" s="228"/>
      <c r="J957" s="229"/>
    </row>
    <row r="958" spans="2:10">
      <c r="B958" s="184" t="s">
        <v>0</v>
      </c>
      <c r="C958" s="184" t="s">
        <v>1</v>
      </c>
      <c r="D958" s="184" t="s">
        <v>10</v>
      </c>
      <c r="E958" s="184" t="s">
        <v>7</v>
      </c>
      <c r="F958" s="184" t="s">
        <v>11</v>
      </c>
      <c r="G958" s="184" t="s">
        <v>12</v>
      </c>
      <c r="H958" s="185"/>
      <c r="I958" s="186" t="s">
        <v>525</v>
      </c>
      <c r="J958" s="187" t="s">
        <v>526</v>
      </c>
    </row>
    <row r="959" spans="2:10">
      <c r="B959" s="222" t="s">
        <v>1387</v>
      </c>
      <c r="C959" s="178" t="s">
        <v>1388</v>
      </c>
      <c r="D959" s="178"/>
      <c r="E959" s="178"/>
      <c r="F959" s="178"/>
      <c r="G959" s="178"/>
      <c r="H959" s="178"/>
      <c r="I959" s="178"/>
      <c r="J959" s="178"/>
    </row>
    <row r="960" spans="2:10">
      <c r="B960" s="223"/>
      <c r="C960" s="178" t="s">
        <v>1067</v>
      </c>
      <c r="D960" s="178">
        <v>98</v>
      </c>
      <c r="E960" s="178">
        <v>87</v>
      </c>
      <c r="F960" s="178"/>
      <c r="G960" s="178">
        <f>E960-D960</f>
        <v>-11</v>
      </c>
      <c r="H960" s="178"/>
      <c r="I960" s="178">
        <f>G960*5</f>
        <v>-55</v>
      </c>
      <c r="J960" s="178">
        <f>I960*75</f>
        <v>-4125</v>
      </c>
    </row>
    <row r="961" spans="2:10">
      <c r="B961" s="223"/>
      <c r="C961" s="178" t="s">
        <v>1067</v>
      </c>
      <c r="D961" s="178">
        <v>92</v>
      </c>
      <c r="E961" s="178">
        <v>87</v>
      </c>
      <c r="F961" s="178"/>
      <c r="G961" s="178">
        <f>E961-D961</f>
        <v>-5</v>
      </c>
      <c r="H961" s="178"/>
      <c r="I961" s="178">
        <f>G961*5</f>
        <v>-25</v>
      </c>
      <c r="J961" s="178">
        <f t="shared" ref="J961:J964" si="61">I961*75</f>
        <v>-1875</v>
      </c>
    </row>
    <row r="962" spans="2:10">
      <c r="B962" s="223"/>
      <c r="C962" s="178" t="s">
        <v>1003</v>
      </c>
      <c r="D962" s="178">
        <v>99</v>
      </c>
      <c r="E962" s="178"/>
      <c r="F962" s="178">
        <v>120</v>
      </c>
      <c r="G962" s="178">
        <f>F962-D962</f>
        <v>21</v>
      </c>
      <c r="H962" s="178"/>
      <c r="I962" s="178">
        <f>G962*10</f>
        <v>210</v>
      </c>
      <c r="J962" s="178">
        <f t="shared" si="61"/>
        <v>15750</v>
      </c>
    </row>
    <row r="963" spans="2:10">
      <c r="B963" s="223"/>
      <c r="C963" s="178" t="s">
        <v>1003</v>
      </c>
      <c r="D963" s="178">
        <v>111</v>
      </c>
      <c r="E963" s="178"/>
      <c r="F963" s="178">
        <v>120</v>
      </c>
      <c r="G963" s="178">
        <f>F963-D963</f>
        <v>9</v>
      </c>
      <c r="H963" s="178"/>
      <c r="I963" s="178">
        <f>G963*10</f>
        <v>90</v>
      </c>
      <c r="J963" s="178">
        <f t="shared" si="61"/>
        <v>6750</v>
      </c>
    </row>
    <row r="964" spans="2:10">
      <c r="B964" s="224"/>
      <c r="C964" s="178" t="s">
        <v>1003</v>
      </c>
      <c r="D964" s="178">
        <v>104</v>
      </c>
      <c r="E964" s="178">
        <v>98</v>
      </c>
      <c r="F964" s="178"/>
      <c r="G964" s="178">
        <f>E964-D964</f>
        <v>-6</v>
      </c>
      <c r="H964" s="178"/>
      <c r="I964" s="178">
        <f>G964*10</f>
        <v>-60</v>
      </c>
      <c r="J964" s="178">
        <f t="shared" si="61"/>
        <v>-4500</v>
      </c>
    </row>
    <row r="965" spans="2:10">
      <c r="B965" s="178"/>
      <c r="C965" s="178"/>
      <c r="D965" s="230" t="s">
        <v>1306</v>
      </c>
      <c r="E965" s="231"/>
      <c r="F965" s="232"/>
      <c r="G965" s="178">
        <f>SUM(G960:G964)</f>
        <v>8</v>
      </c>
      <c r="H965" s="178" t="s">
        <v>638</v>
      </c>
      <c r="I965" s="178">
        <f>SUM(I960:I964)</f>
        <v>160</v>
      </c>
      <c r="J965" s="178">
        <f>SUM(J960:J964)</f>
        <v>12000</v>
      </c>
    </row>
    <row r="966" spans="2:10">
      <c r="B966" s="177" t="s">
        <v>88</v>
      </c>
      <c r="C966" s="178">
        <v>2019</v>
      </c>
      <c r="D966" s="178" t="s">
        <v>969</v>
      </c>
      <c r="E966" s="178" t="s">
        <v>994</v>
      </c>
      <c r="F966" s="179"/>
      <c r="G966" s="179"/>
      <c r="H966" s="179"/>
      <c r="I966" s="226" t="s">
        <v>527</v>
      </c>
      <c r="J966" s="227"/>
    </row>
    <row r="967" spans="2:10">
      <c r="B967" s="181"/>
      <c r="C967" s="181"/>
      <c r="D967" s="181"/>
      <c r="E967" s="182"/>
      <c r="F967" s="182"/>
      <c r="G967" s="182" t="s">
        <v>4</v>
      </c>
      <c r="H967" s="183" t="s">
        <v>9</v>
      </c>
      <c r="I967" s="228"/>
      <c r="J967" s="229"/>
    </row>
    <row r="968" spans="2:10">
      <c r="B968" s="184" t="s">
        <v>0</v>
      </c>
      <c r="C968" s="184" t="s">
        <v>1</v>
      </c>
      <c r="D968" s="184" t="s">
        <v>10</v>
      </c>
      <c r="E968" s="184" t="s">
        <v>7</v>
      </c>
      <c r="F968" s="184" t="s">
        <v>11</v>
      </c>
      <c r="G968" s="184" t="s">
        <v>12</v>
      </c>
      <c r="H968" s="185"/>
      <c r="I968" s="186" t="s">
        <v>525</v>
      </c>
      <c r="J968" s="187" t="s">
        <v>526</v>
      </c>
    </row>
    <row r="969" spans="2:10">
      <c r="B969" s="222" t="s">
        <v>1392</v>
      </c>
      <c r="C969" s="178" t="s">
        <v>1393</v>
      </c>
      <c r="D969" s="178"/>
      <c r="E969" s="178"/>
      <c r="F969" s="178"/>
      <c r="G969" s="178"/>
      <c r="H969" s="178"/>
      <c r="I969" s="178"/>
      <c r="J969" s="178"/>
    </row>
    <row r="970" spans="2:10">
      <c r="B970" s="223"/>
      <c r="C970" s="178" t="s">
        <v>1003</v>
      </c>
      <c r="D970" s="178">
        <v>79</v>
      </c>
      <c r="E970" s="178">
        <v>71</v>
      </c>
      <c r="F970" s="178"/>
      <c r="G970" s="178">
        <f>E970-D970</f>
        <v>-8</v>
      </c>
      <c r="H970" s="178"/>
      <c r="I970" s="178">
        <f>G970*10</f>
        <v>-80</v>
      </c>
      <c r="J970" s="178">
        <f>I970*75</f>
        <v>-6000</v>
      </c>
    </row>
    <row r="971" spans="2:10">
      <c r="B971" s="223"/>
      <c r="C971" s="178" t="s">
        <v>1003</v>
      </c>
      <c r="D971" s="178">
        <v>70</v>
      </c>
      <c r="E971" s="178">
        <v>65</v>
      </c>
      <c r="F971" s="178"/>
      <c r="G971" s="178">
        <f>E971-D971</f>
        <v>-5</v>
      </c>
      <c r="H971" s="178"/>
      <c r="I971" s="178">
        <f>G971*10</f>
        <v>-50</v>
      </c>
      <c r="J971" s="178">
        <f t="shared" ref="J971:J980" si="62">I971*75</f>
        <v>-3750</v>
      </c>
    </row>
    <row r="972" spans="2:10">
      <c r="B972" s="223"/>
      <c r="C972" s="178" t="s">
        <v>1063</v>
      </c>
      <c r="D972" s="178">
        <v>58</v>
      </c>
      <c r="E972" s="178">
        <v>51</v>
      </c>
      <c r="F972" s="178"/>
      <c r="G972" s="178">
        <f>E972-D972</f>
        <v>-7</v>
      </c>
      <c r="H972" s="178"/>
      <c r="I972" s="178">
        <f>G972*2</f>
        <v>-14</v>
      </c>
      <c r="J972" s="178">
        <f t="shared" si="62"/>
        <v>-1050</v>
      </c>
    </row>
    <row r="973" spans="2:10">
      <c r="B973" s="223"/>
      <c r="C973" s="178"/>
      <c r="D973" s="178"/>
      <c r="E973" s="178"/>
      <c r="F973" s="178"/>
      <c r="G973" s="178"/>
      <c r="H973" s="178"/>
      <c r="I973" s="178"/>
      <c r="J973" s="178"/>
    </row>
    <row r="974" spans="2:10">
      <c r="B974" s="223"/>
      <c r="C974" s="178" t="s">
        <v>1388</v>
      </c>
      <c r="D974" s="178"/>
      <c r="E974" s="178"/>
      <c r="F974" s="178"/>
      <c r="G974" s="178"/>
      <c r="H974" s="178"/>
      <c r="I974" s="178"/>
      <c r="J974" s="178"/>
    </row>
    <row r="975" spans="2:10">
      <c r="B975" s="223"/>
      <c r="C975" s="178" t="s">
        <v>1003</v>
      </c>
      <c r="D975" s="178">
        <v>101</v>
      </c>
      <c r="E975" s="178">
        <v>95</v>
      </c>
      <c r="F975" s="178"/>
      <c r="G975" s="178">
        <f>E975-D975</f>
        <v>-6</v>
      </c>
      <c r="H975" s="178"/>
      <c r="I975" s="178">
        <f>G975*10</f>
        <v>-60</v>
      </c>
      <c r="J975" s="178">
        <f t="shared" si="62"/>
        <v>-4500</v>
      </c>
    </row>
    <row r="976" spans="2:10">
      <c r="B976" s="223"/>
      <c r="C976" s="178" t="s">
        <v>1003</v>
      </c>
      <c r="D976" s="178">
        <v>130</v>
      </c>
      <c r="E976" s="178"/>
      <c r="F976" s="178">
        <v>175</v>
      </c>
      <c r="G976" s="178">
        <f>F976-D976</f>
        <v>45</v>
      </c>
      <c r="H976" s="178"/>
      <c r="I976" s="178">
        <f>G976*10</f>
        <v>450</v>
      </c>
      <c r="J976" s="178">
        <f t="shared" si="62"/>
        <v>33750</v>
      </c>
    </row>
    <row r="977" spans="2:10">
      <c r="B977" s="223"/>
      <c r="C977" s="178" t="s">
        <v>1003</v>
      </c>
      <c r="D977" s="178">
        <v>168</v>
      </c>
      <c r="E977" s="178"/>
      <c r="F977" s="178">
        <v>199</v>
      </c>
      <c r="G977" s="178">
        <f>F977-D977</f>
        <v>31</v>
      </c>
      <c r="H977" s="178"/>
      <c r="I977" s="178">
        <f>G977*10</f>
        <v>310</v>
      </c>
      <c r="J977" s="178">
        <f t="shared" si="62"/>
        <v>23250</v>
      </c>
    </row>
    <row r="978" spans="2:10">
      <c r="B978" s="223"/>
      <c r="C978" s="178"/>
      <c r="D978" s="178"/>
      <c r="E978" s="178"/>
      <c r="F978" s="178"/>
      <c r="G978" s="178"/>
      <c r="H978" s="178"/>
      <c r="I978" s="178"/>
      <c r="J978" s="178"/>
    </row>
    <row r="979" spans="2:10">
      <c r="B979" s="223"/>
      <c r="C979" s="178" t="s">
        <v>1394</v>
      </c>
      <c r="D979" s="178"/>
      <c r="E979" s="178"/>
      <c r="F979" s="178"/>
      <c r="G979" s="178"/>
      <c r="H979" s="178"/>
      <c r="I979" s="178"/>
      <c r="J979" s="178"/>
    </row>
    <row r="980" spans="2:10">
      <c r="B980" s="224"/>
      <c r="C980" s="178" t="s">
        <v>1063</v>
      </c>
      <c r="D980" s="178">
        <v>60</v>
      </c>
      <c r="E980" s="178">
        <v>46</v>
      </c>
      <c r="F980" s="178"/>
      <c r="G980" s="178">
        <f>E980-D980</f>
        <v>-14</v>
      </c>
      <c r="H980" s="178"/>
      <c r="I980" s="178">
        <f>G980*2</f>
        <v>-28</v>
      </c>
      <c r="J980" s="178">
        <f t="shared" si="62"/>
        <v>-2100</v>
      </c>
    </row>
    <row r="981" spans="2:10">
      <c r="B981" s="178"/>
      <c r="C981" s="178"/>
      <c r="D981" s="230" t="s">
        <v>1306</v>
      </c>
      <c r="E981" s="231"/>
      <c r="F981" s="232"/>
      <c r="G981" s="178">
        <f>SUM(G970:G980)</f>
        <v>36</v>
      </c>
      <c r="H981" s="178" t="s">
        <v>638</v>
      </c>
      <c r="I981" s="178">
        <f>SUM(I970:I980)</f>
        <v>528</v>
      </c>
      <c r="J981" s="178">
        <f>SUM(J970:J980)</f>
        <v>39600</v>
      </c>
    </row>
    <row r="982" spans="2:10">
      <c r="B982" s="177" t="s">
        <v>88</v>
      </c>
      <c r="C982" s="178">
        <v>2019</v>
      </c>
      <c r="D982" s="178" t="s">
        <v>969</v>
      </c>
      <c r="E982" s="178" t="s">
        <v>994</v>
      </c>
      <c r="F982" s="179"/>
      <c r="G982" s="179"/>
      <c r="H982" s="179"/>
      <c r="I982" s="226" t="s">
        <v>527</v>
      </c>
      <c r="J982" s="227"/>
    </row>
    <row r="983" spans="2:10">
      <c r="B983" s="181"/>
      <c r="C983" s="181"/>
      <c r="D983" s="181"/>
      <c r="E983" s="182"/>
      <c r="F983" s="182"/>
      <c r="G983" s="182" t="s">
        <v>4</v>
      </c>
      <c r="H983" s="183" t="s">
        <v>9</v>
      </c>
      <c r="I983" s="228"/>
      <c r="J983" s="229"/>
    </row>
    <row r="984" spans="2:10">
      <c r="B984" s="184" t="s">
        <v>0</v>
      </c>
      <c r="C984" s="184" t="s">
        <v>1</v>
      </c>
      <c r="D984" s="184" t="s">
        <v>10</v>
      </c>
      <c r="E984" s="184" t="s">
        <v>7</v>
      </c>
      <c r="F984" s="184" t="s">
        <v>11</v>
      </c>
      <c r="G984" s="184" t="s">
        <v>12</v>
      </c>
      <c r="H984" s="185"/>
      <c r="I984" s="186" t="s">
        <v>525</v>
      </c>
      <c r="J984" s="187" t="s">
        <v>526</v>
      </c>
    </row>
    <row r="985" spans="2:10">
      <c r="B985" s="222" t="s">
        <v>1398</v>
      </c>
      <c r="C985" s="178" t="s">
        <v>1399</v>
      </c>
      <c r="D985" s="178"/>
      <c r="E985" s="178"/>
      <c r="F985" s="178"/>
      <c r="G985" s="178"/>
      <c r="H985" s="178"/>
      <c r="I985" s="178"/>
      <c r="J985" s="178"/>
    </row>
    <row r="986" spans="2:10">
      <c r="B986" s="223"/>
      <c r="C986" s="178" t="s">
        <v>1003</v>
      </c>
      <c r="D986" s="178">
        <v>148</v>
      </c>
      <c r="E986" s="178"/>
      <c r="F986" s="178">
        <v>170</v>
      </c>
      <c r="G986" s="178">
        <f>F986-D986</f>
        <v>22</v>
      </c>
      <c r="H986" s="178"/>
      <c r="I986" s="178">
        <f>G986*10</f>
        <v>220</v>
      </c>
      <c r="J986" s="178">
        <f>I986*75</f>
        <v>16500</v>
      </c>
    </row>
    <row r="987" spans="2:10">
      <c r="B987" s="223"/>
      <c r="C987" s="178" t="s">
        <v>1003</v>
      </c>
      <c r="D987" s="178">
        <v>159</v>
      </c>
      <c r="E987" s="178"/>
      <c r="F987" s="178">
        <v>176</v>
      </c>
      <c r="G987" s="178">
        <f>F987-D987</f>
        <v>17</v>
      </c>
      <c r="H987" s="178"/>
      <c r="I987" s="178">
        <f>G987*10</f>
        <v>170</v>
      </c>
      <c r="J987" s="178">
        <f t="shared" ref="J987:J1000" si="63">I987*75</f>
        <v>12750</v>
      </c>
    </row>
    <row r="988" spans="2:10">
      <c r="B988" s="223"/>
      <c r="C988" s="178"/>
      <c r="D988" s="178"/>
      <c r="E988" s="178"/>
      <c r="F988" s="178"/>
      <c r="G988" s="178"/>
      <c r="H988" s="178"/>
      <c r="I988" s="178"/>
      <c r="J988" s="178"/>
    </row>
    <row r="989" spans="2:10">
      <c r="B989" s="223"/>
      <c r="C989" s="178" t="s">
        <v>1400</v>
      </c>
      <c r="D989" s="178"/>
      <c r="E989" s="178"/>
      <c r="F989" s="178"/>
      <c r="G989" s="178"/>
      <c r="H989" s="178"/>
      <c r="I989" s="178"/>
      <c r="J989" s="178"/>
    </row>
    <row r="990" spans="2:10">
      <c r="B990" s="223"/>
      <c r="C990" s="178" t="s">
        <v>1003</v>
      </c>
      <c r="D990" s="178">
        <v>75</v>
      </c>
      <c r="E990" s="178"/>
      <c r="F990" s="178">
        <v>86</v>
      </c>
      <c r="G990" s="178">
        <f>F990-D990</f>
        <v>11</v>
      </c>
      <c r="H990" s="178" t="s">
        <v>1047</v>
      </c>
      <c r="I990" s="178">
        <f>G990*5</f>
        <v>55</v>
      </c>
      <c r="J990" s="178">
        <f t="shared" si="63"/>
        <v>4125</v>
      </c>
    </row>
    <row r="991" spans="2:10">
      <c r="B991" s="223"/>
      <c r="C991" s="178"/>
      <c r="D991" s="178"/>
      <c r="E991" s="178"/>
      <c r="F991" s="178">
        <v>93</v>
      </c>
      <c r="G991" s="178">
        <f>F991-D990</f>
        <v>18</v>
      </c>
      <c r="H991" s="178" t="s">
        <v>1047</v>
      </c>
      <c r="I991" s="178">
        <f>G991*5</f>
        <v>90</v>
      </c>
      <c r="J991" s="178">
        <f t="shared" si="63"/>
        <v>6750</v>
      </c>
    </row>
    <row r="992" spans="2:10">
      <c r="B992" s="223"/>
      <c r="C992" s="178" t="s">
        <v>1003</v>
      </c>
      <c r="D992" s="178">
        <v>91</v>
      </c>
      <c r="E992" s="178">
        <v>84</v>
      </c>
      <c r="F992" s="178"/>
      <c r="G992" s="178">
        <f>E992-D992</f>
        <v>-7</v>
      </c>
      <c r="H992" s="178"/>
      <c r="I992" s="178">
        <f>G992*10</f>
        <v>-70</v>
      </c>
      <c r="J992" s="178">
        <f t="shared" si="63"/>
        <v>-5250</v>
      </c>
    </row>
    <row r="993" spans="2:10">
      <c r="B993" s="223"/>
      <c r="C993" s="178" t="s">
        <v>1003</v>
      </c>
      <c r="D993" s="178">
        <v>89</v>
      </c>
      <c r="E993" s="178">
        <v>80</v>
      </c>
      <c r="F993" s="178"/>
      <c r="G993" s="178">
        <f>E993-D993</f>
        <v>-9</v>
      </c>
      <c r="H993" s="178"/>
      <c r="I993" s="178">
        <f>G993*10</f>
        <v>-90</v>
      </c>
      <c r="J993" s="178">
        <f t="shared" si="63"/>
        <v>-6750</v>
      </c>
    </row>
    <row r="994" spans="2:10">
      <c r="B994" s="223"/>
      <c r="C994" s="178" t="s">
        <v>1003</v>
      </c>
      <c r="D994" s="178">
        <v>95</v>
      </c>
      <c r="E994" s="178"/>
      <c r="F994" s="178">
        <v>115</v>
      </c>
      <c r="G994" s="178">
        <f>F994-D994</f>
        <v>20</v>
      </c>
      <c r="H994" s="178"/>
      <c r="I994" s="178">
        <f>G994*10</f>
        <v>200</v>
      </c>
      <c r="J994" s="178">
        <f>I994*75</f>
        <v>15000</v>
      </c>
    </row>
    <row r="995" spans="2:10">
      <c r="B995" s="223"/>
      <c r="C995" s="178"/>
      <c r="D995" s="178"/>
      <c r="E995" s="178"/>
      <c r="F995" s="178"/>
      <c r="G995" s="178"/>
      <c r="H995" s="178"/>
      <c r="I995" s="178"/>
      <c r="J995" s="178"/>
    </row>
    <row r="996" spans="2:10">
      <c r="B996" s="223"/>
      <c r="C996" s="178" t="s">
        <v>1401</v>
      </c>
      <c r="D996" s="178"/>
      <c r="E996" s="178"/>
      <c r="F996" s="178"/>
      <c r="G996" s="178"/>
      <c r="H996" s="178"/>
      <c r="I996" s="178"/>
      <c r="J996" s="178"/>
    </row>
    <row r="997" spans="2:10">
      <c r="B997" s="223"/>
      <c r="C997" s="178" t="s">
        <v>1003</v>
      </c>
      <c r="D997" s="178">
        <v>92</v>
      </c>
      <c r="E997" s="178">
        <v>83</v>
      </c>
      <c r="F997" s="178"/>
      <c r="G997" s="178">
        <f>E997-D997</f>
        <v>-9</v>
      </c>
      <c r="H997" s="178"/>
      <c r="I997" s="178">
        <f>G997*10</f>
        <v>-90</v>
      </c>
      <c r="J997" s="178">
        <f t="shared" si="63"/>
        <v>-6750</v>
      </c>
    </row>
    <row r="998" spans="2:10">
      <c r="B998" s="223"/>
      <c r="C998" s="178"/>
      <c r="D998" s="178"/>
      <c r="E998" s="178"/>
      <c r="F998" s="178"/>
      <c r="G998" s="178"/>
      <c r="H998" s="178"/>
      <c r="I998" s="178"/>
      <c r="J998" s="178"/>
    </row>
    <row r="999" spans="2:10">
      <c r="B999" s="223"/>
      <c r="C999" s="178" t="s">
        <v>1402</v>
      </c>
      <c r="D999" s="178"/>
      <c r="E999" s="178"/>
      <c r="F999" s="178"/>
      <c r="G999" s="178"/>
      <c r="H999" s="178"/>
      <c r="I999" s="178"/>
      <c r="J999" s="178"/>
    </row>
    <row r="1000" spans="2:10">
      <c r="B1000" s="224"/>
      <c r="C1000" s="178" t="s">
        <v>1003</v>
      </c>
      <c r="D1000" s="178">
        <v>93</v>
      </c>
      <c r="E1000" s="178"/>
      <c r="F1000" s="178">
        <v>110</v>
      </c>
      <c r="G1000" s="178">
        <f>F1000-D1000</f>
        <v>17</v>
      </c>
      <c r="H1000" s="178"/>
      <c r="I1000" s="178">
        <f>G1000*10</f>
        <v>170</v>
      </c>
      <c r="J1000" s="178">
        <f t="shared" si="63"/>
        <v>12750</v>
      </c>
    </row>
    <row r="1001" spans="2:10">
      <c r="B1001" s="178"/>
      <c r="C1001" s="178"/>
      <c r="D1001" s="230" t="s">
        <v>1306</v>
      </c>
      <c r="E1001" s="231"/>
      <c r="F1001" s="232"/>
      <c r="G1001" s="178">
        <f>SUM(G986:G1000)</f>
        <v>80</v>
      </c>
      <c r="H1001" s="178" t="s">
        <v>638</v>
      </c>
      <c r="I1001" s="178">
        <f>SUM(I986:I1000)</f>
        <v>655</v>
      </c>
      <c r="J1001" s="178">
        <f>SUM(J986:J1000)</f>
        <v>49125</v>
      </c>
    </row>
    <row r="1002" spans="2:10">
      <c r="B1002" s="177" t="s">
        <v>88</v>
      </c>
      <c r="C1002" s="178">
        <v>2019</v>
      </c>
      <c r="D1002" s="178" t="s">
        <v>969</v>
      </c>
      <c r="E1002" s="178" t="s">
        <v>994</v>
      </c>
      <c r="F1002" s="179"/>
      <c r="G1002" s="179"/>
      <c r="H1002" s="179"/>
      <c r="I1002" s="226" t="s">
        <v>527</v>
      </c>
      <c r="J1002" s="227"/>
    </row>
    <row r="1003" spans="2:10">
      <c r="B1003" s="181"/>
      <c r="C1003" s="181"/>
      <c r="D1003" s="181"/>
      <c r="E1003" s="182"/>
      <c r="F1003" s="182"/>
      <c r="G1003" s="182" t="s">
        <v>4</v>
      </c>
      <c r="H1003" s="183" t="s">
        <v>9</v>
      </c>
      <c r="I1003" s="228"/>
      <c r="J1003" s="229"/>
    </row>
    <row r="1004" spans="2:10">
      <c r="B1004" s="184" t="s">
        <v>0</v>
      </c>
      <c r="C1004" s="184" t="s">
        <v>1</v>
      </c>
      <c r="D1004" s="184" t="s">
        <v>10</v>
      </c>
      <c r="E1004" s="184" t="s">
        <v>7</v>
      </c>
      <c r="F1004" s="184" t="s">
        <v>11</v>
      </c>
      <c r="G1004" s="184" t="s">
        <v>12</v>
      </c>
      <c r="H1004" s="185"/>
      <c r="I1004" s="186" t="s">
        <v>525</v>
      </c>
      <c r="J1004" s="187" t="s">
        <v>526</v>
      </c>
    </row>
    <row r="1005" spans="2:10">
      <c r="B1005" s="222" t="s">
        <v>1407</v>
      </c>
      <c r="C1005" s="178" t="s">
        <v>1402</v>
      </c>
      <c r="D1005" s="178"/>
      <c r="E1005" s="178"/>
      <c r="F1005" s="178"/>
      <c r="G1005" s="178"/>
      <c r="H1005" s="178"/>
      <c r="I1005" s="178"/>
      <c r="J1005" s="178"/>
    </row>
    <row r="1006" spans="2:10">
      <c r="B1006" s="223"/>
      <c r="C1006" s="178" t="s">
        <v>1003</v>
      </c>
      <c r="D1006" s="178">
        <v>120</v>
      </c>
      <c r="E1006" s="178"/>
      <c r="F1006" s="178">
        <v>137</v>
      </c>
      <c r="G1006" s="178">
        <f>F1006-D1006</f>
        <v>17</v>
      </c>
      <c r="H1006" s="178"/>
      <c r="I1006" s="178">
        <f>G1006*10</f>
        <v>170</v>
      </c>
      <c r="J1006" s="178">
        <f>I1006*75</f>
        <v>12750</v>
      </c>
    </row>
    <row r="1007" spans="2:10">
      <c r="B1007" s="223"/>
      <c r="C1007" s="178" t="s">
        <v>1003</v>
      </c>
      <c r="D1007" s="178">
        <v>127</v>
      </c>
      <c r="E1007" s="178">
        <v>124</v>
      </c>
      <c r="F1007" s="178"/>
      <c r="G1007" s="178">
        <f>E1007-D1007</f>
        <v>-3</v>
      </c>
      <c r="H1007" s="178"/>
      <c r="I1007" s="178">
        <f t="shared" ref="I1007:I1017" si="64">G1007*10</f>
        <v>-30</v>
      </c>
      <c r="J1007" s="178">
        <f t="shared" ref="J1007:J1017" si="65">I1007*75</f>
        <v>-2250</v>
      </c>
    </row>
    <row r="1008" spans="2:10">
      <c r="B1008" s="223"/>
      <c r="C1008" s="178" t="s">
        <v>1003</v>
      </c>
      <c r="D1008" s="178">
        <v>134</v>
      </c>
      <c r="E1008" s="178"/>
      <c r="F1008" s="178">
        <v>152</v>
      </c>
      <c r="G1008" s="178">
        <f>F1008-D1008</f>
        <v>18</v>
      </c>
      <c r="H1008" s="178"/>
      <c r="I1008" s="178">
        <f t="shared" si="64"/>
        <v>180</v>
      </c>
      <c r="J1008" s="178">
        <f t="shared" si="65"/>
        <v>13500</v>
      </c>
    </row>
    <row r="1009" spans="2:10">
      <c r="B1009" s="223"/>
      <c r="C1009" s="178"/>
      <c r="D1009" s="178"/>
      <c r="E1009" s="178"/>
      <c r="F1009" s="178"/>
      <c r="G1009" s="178"/>
      <c r="H1009" s="178"/>
      <c r="I1009" s="178"/>
      <c r="J1009" s="178"/>
    </row>
    <row r="1010" spans="2:10">
      <c r="B1010" s="223"/>
      <c r="C1010" s="178" t="s">
        <v>1408</v>
      </c>
      <c r="D1010" s="178"/>
      <c r="E1010" s="178"/>
      <c r="F1010" s="178"/>
      <c r="G1010" s="178"/>
      <c r="H1010" s="178"/>
      <c r="I1010" s="178"/>
      <c r="J1010" s="178"/>
    </row>
    <row r="1011" spans="2:10">
      <c r="B1011" s="223"/>
      <c r="C1011" s="178" t="s">
        <v>1003</v>
      </c>
      <c r="D1011" s="178">
        <v>123</v>
      </c>
      <c r="E1011" s="178"/>
      <c r="F1011" s="178">
        <v>131</v>
      </c>
      <c r="G1011" s="178">
        <f>F1011-D1011</f>
        <v>8</v>
      </c>
      <c r="H1011" s="178"/>
      <c r="I1011" s="178">
        <f t="shared" si="64"/>
        <v>80</v>
      </c>
      <c r="J1011" s="178">
        <f t="shared" si="65"/>
        <v>6000</v>
      </c>
    </row>
    <row r="1012" spans="2:10">
      <c r="B1012" s="223"/>
      <c r="C1012" s="178" t="s">
        <v>1003</v>
      </c>
      <c r="D1012" s="178">
        <v>129</v>
      </c>
      <c r="E1012" s="178">
        <v>120</v>
      </c>
      <c r="F1012" s="178"/>
      <c r="G1012" s="178">
        <f>E1012-D1012</f>
        <v>-9</v>
      </c>
      <c r="H1012" s="178"/>
      <c r="I1012" s="178">
        <f t="shared" si="64"/>
        <v>-90</v>
      </c>
      <c r="J1012" s="178">
        <f t="shared" si="65"/>
        <v>-6750</v>
      </c>
    </row>
    <row r="1013" spans="2:10">
      <c r="B1013" s="223"/>
      <c r="C1013" s="178" t="s">
        <v>1003</v>
      </c>
      <c r="D1013" s="178">
        <v>90</v>
      </c>
      <c r="E1013" s="178"/>
      <c r="F1013" s="178">
        <v>99</v>
      </c>
      <c r="G1013" s="178">
        <f>F1013-D1013</f>
        <v>9</v>
      </c>
      <c r="H1013" s="178"/>
      <c r="I1013" s="178">
        <f t="shared" si="64"/>
        <v>90</v>
      </c>
      <c r="J1013" s="178">
        <f t="shared" si="65"/>
        <v>6750</v>
      </c>
    </row>
    <row r="1014" spans="2:10">
      <c r="B1014" s="223"/>
      <c r="C1014" s="178" t="s">
        <v>1003</v>
      </c>
      <c r="D1014" s="178">
        <v>89</v>
      </c>
      <c r="E1014" s="178">
        <v>82</v>
      </c>
      <c r="F1014" s="178"/>
      <c r="G1014" s="178">
        <f>E1014-D1014</f>
        <v>-7</v>
      </c>
      <c r="H1014" s="178"/>
      <c r="I1014" s="178">
        <f t="shared" si="64"/>
        <v>-70</v>
      </c>
      <c r="J1014" s="178">
        <f t="shared" si="65"/>
        <v>-5250</v>
      </c>
    </row>
    <row r="1015" spans="2:10">
      <c r="B1015" s="223"/>
      <c r="C1015" s="178" t="s">
        <v>1003</v>
      </c>
      <c r="D1015" s="178">
        <v>99</v>
      </c>
      <c r="E1015" s="178"/>
      <c r="F1015" s="178">
        <v>117</v>
      </c>
      <c r="G1015" s="178">
        <f>F1015-D1015</f>
        <v>18</v>
      </c>
      <c r="H1015" s="178"/>
      <c r="I1015" s="178">
        <f t="shared" si="64"/>
        <v>180</v>
      </c>
      <c r="J1015" s="178">
        <f t="shared" si="65"/>
        <v>13500</v>
      </c>
    </row>
    <row r="1016" spans="2:10">
      <c r="B1016" s="223"/>
      <c r="C1016" s="178" t="s">
        <v>1003</v>
      </c>
      <c r="D1016" s="178">
        <v>110</v>
      </c>
      <c r="E1016" s="178"/>
      <c r="F1016" s="178">
        <v>126</v>
      </c>
      <c r="G1016" s="178">
        <f>F1016-D1016</f>
        <v>16</v>
      </c>
      <c r="H1016" s="178"/>
      <c r="I1016" s="178">
        <f t="shared" si="64"/>
        <v>160</v>
      </c>
      <c r="J1016" s="178">
        <f t="shared" si="65"/>
        <v>12000</v>
      </c>
    </row>
    <row r="1017" spans="2:10">
      <c r="B1017" s="223"/>
      <c r="C1017" s="178" t="s">
        <v>1003</v>
      </c>
      <c r="D1017" s="178">
        <v>109</v>
      </c>
      <c r="E1017" s="178"/>
      <c r="F1017" s="178">
        <v>116</v>
      </c>
      <c r="G1017" s="178">
        <f>F1017-D1017</f>
        <v>7</v>
      </c>
      <c r="H1017" s="178"/>
      <c r="I1017" s="178">
        <f t="shared" si="64"/>
        <v>70</v>
      </c>
      <c r="J1017" s="178">
        <f t="shared" si="65"/>
        <v>5250</v>
      </c>
    </row>
    <row r="1018" spans="2:10">
      <c r="B1018" s="224"/>
      <c r="C1018" s="178" t="s">
        <v>1067</v>
      </c>
      <c r="D1018" s="178">
        <v>100</v>
      </c>
      <c r="E1018" s="178"/>
      <c r="F1018" s="178"/>
      <c r="G1018" s="178"/>
      <c r="H1018" s="178" t="s">
        <v>1194</v>
      </c>
      <c r="I1018" s="178"/>
      <c r="J1018" s="178"/>
    </row>
    <row r="1019" spans="2:10">
      <c r="B1019" s="178"/>
      <c r="C1019" s="178"/>
      <c r="D1019" s="230" t="s">
        <v>1306</v>
      </c>
      <c r="E1019" s="231"/>
      <c r="F1019" s="232"/>
      <c r="G1019" s="178">
        <f>SUM(G1006:G1018)</f>
        <v>74</v>
      </c>
      <c r="H1019" s="178" t="s">
        <v>638</v>
      </c>
      <c r="I1019" s="178">
        <f>SUM(I1006:I1018)</f>
        <v>740</v>
      </c>
      <c r="J1019" s="178">
        <f>SUM(J1006:J1018)</f>
        <v>55500</v>
      </c>
    </row>
    <row r="1020" spans="2:10">
      <c r="B1020" s="177" t="s">
        <v>88</v>
      </c>
      <c r="C1020" s="178">
        <v>2019</v>
      </c>
      <c r="D1020" s="178" t="s">
        <v>969</v>
      </c>
      <c r="E1020" s="178" t="s">
        <v>994</v>
      </c>
      <c r="F1020" s="179"/>
      <c r="G1020" s="179"/>
      <c r="H1020" s="179"/>
      <c r="I1020" s="226" t="s">
        <v>527</v>
      </c>
      <c r="J1020" s="227"/>
    </row>
    <row r="1021" spans="2:10">
      <c r="B1021" s="181"/>
      <c r="C1021" s="181"/>
      <c r="D1021" s="181"/>
      <c r="E1021" s="182"/>
      <c r="F1021" s="182"/>
      <c r="G1021" s="182" t="s">
        <v>4</v>
      </c>
      <c r="H1021" s="183" t="s">
        <v>9</v>
      </c>
      <c r="I1021" s="228"/>
      <c r="J1021" s="229"/>
    </row>
    <row r="1022" spans="2:10">
      <c r="B1022" s="184" t="s">
        <v>0</v>
      </c>
      <c r="C1022" s="184" t="s">
        <v>1</v>
      </c>
      <c r="D1022" s="184" t="s">
        <v>10</v>
      </c>
      <c r="E1022" s="184" t="s">
        <v>7</v>
      </c>
      <c r="F1022" s="184" t="s">
        <v>11</v>
      </c>
      <c r="G1022" s="184" t="s">
        <v>12</v>
      </c>
      <c r="H1022" s="185"/>
      <c r="I1022" s="186" t="s">
        <v>525</v>
      </c>
      <c r="J1022" s="187" t="s">
        <v>526</v>
      </c>
    </row>
    <row r="1023" spans="2:10">
      <c r="B1023" s="222" t="s">
        <v>1413</v>
      </c>
      <c r="C1023" s="178" t="s">
        <v>1408</v>
      </c>
      <c r="D1023" s="178"/>
      <c r="E1023" s="178"/>
      <c r="F1023" s="178"/>
      <c r="G1023" s="178"/>
      <c r="H1023" s="178"/>
      <c r="I1023" s="178"/>
      <c r="J1023" s="178"/>
    </row>
    <row r="1024" spans="2:10">
      <c r="B1024" s="223"/>
      <c r="C1024" s="178" t="s">
        <v>1414</v>
      </c>
      <c r="D1024" s="178"/>
      <c r="E1024" s="178"/>
      <c r="F1024" s="178">
        <v>119</v>
      </c>
      <c r="G1024" s="178">
        <f>F1024-100</f>
        <v>19</v>
      </c>
      <c r="H1024" s="178"/>
      <c r="I1024" s="178">
        <f>G1024*5</f>
        <v>95</v>
      </c>
      <c r="J1024" s="178">
        <f>I1024*75</f>
        <v>7125</v>
      </c>
    </row>
    <row r="1025" spans="2:10">
      <c r="B1025" s="223"/>
      <c r="C1025" s="178" t="s">
        <v>1003</v>
      </c>
      <c r="D1025" s="178">
        <v>109</v>
      </c>
      <c r="E1025" s="178"/>
      <c r="F1025" s="178">
        <v>119</v>
      </c>
      <c r="G1025" s="178">
        <f>F1025-D1025</f>
        <v>10</v>
      </c>
      <c r="H1025" s="178"/>
      <c r="I1025" s="178">
        <f>G1025*10</f>
        <v>100</v>
      </c>
      <c r="J1025" s="178">
        <f t="shared" ref="J1025:J1036" si="66">I1025*75</f>
        <v>7500</v>
      </c>
    </row>
    <row r="1026" spans="2:10">
      <c r="B1026" s="223"/>
      <c r="C1026" s="178" t="s">
        <v>1003</v>
      </c>
      <c r="D1026" s="178">
        <v>107</v>
      </c>
      <c r="E1026" s="178">
        <v>100</v>
      </c>
      <c r="F1026" s="178"/>
      <c r="G1026" s="178">
        <f>E1026-D1026</f>
        <v>-7</v>
      </c>
      <c r="H1026" s="178"/>
      <c r="I1026" s="178">
        <f>G1026*10</f>
        <v>-70</v>
      </c>
      <c r="J1026" s="178">
        <f t="shared" si="66"/>
        <v>-5250</v>
      </c>
    </row>
    <row r="1027" spans="2:10">
      <c r="B1027" s="223"/>
      <c r="C1027" s="178" t="s">
        <v>1003</v>
      </c>
      <c r="D1027" s="178">
        <v>108</v>
      </c>
      <c r="E1027" s="178"/>
      <c r="F1027" s="178">
        <v>124</v>
      </c>
      <c r="G1027" s="178">
        <f>F1027-D1027</f>
        <v>16</v>
      </c>
      <c r="H1027" s="178"/>
      <c r="I1027" s="178">
        <f>G1027*10</f>
        <v>160</v>
      </c>
      <c r="J1027" s="178">
        <f t="shared" si="66"/>
        <v>12000</v>
      </c>
    </row>
    <row r="1028" spans="2:10">
      <c r="B1028" s="223"/>
      <c r="C1028" s="178" t="s">
        <v>1003</v>
      </c>
      <c r="D1028" s="178">
        <v>113</v>
      </c>
      <c r="E1028" s="178">
        <v>110</v>
      </c>
      <c r="F1028" s="178"/>
      <c r="G1028" s="178">
        <f>E1028-D1028</f>
        <v>-3</v>
      </c>
      <c r="H1028" s="178"/>
      <c r="I1028" s="178">
        <f>G1028*10</f>
        <v>-30</v>
      </c>
      <c r="J1028" s="178">
        <f t="shared" si="66"/>
        <v>-2250</v>
      </c>
    </row>
    <row r="1029" spans="2:10">
      <c r="B1029" s="223"/>
      <c r="C1029" s="178" t="s">
        <v>1067</v>
      </c>
      <c r="D1029" s="178">
        <v>120</v>
      </c>
      <c r="E1029" s="178">
        <v>113</v>
      </c>
      <c r="F1029" s="178"/>
      <c r="G1029" s="178">
        <f>E1029-D1029</f>
        <v>-7</v>
      </c>
      <c r="H1029" s="178"/>
      <c r="I1029" s="178">
        <f>G1029*5</f>
        <v>-35</v>
      </c>
      <c r="J1029" s="178">
        <f t="shared" si="66"/>
        <v>-2625</v>
      </c>
    </row>
    <row r="1030" spans="2:10">
      <c r="B1030" s="223"/>
      <c r="C1030" s="178"/>
      <c r="D1030" s="178"/>
      <c r="E1030" s="178"/>
      <c r="F1030" s="178"/>
      <c r="G1030" s="178"/>
      <c r="H1030" s="178"/>
      <c r="I1030" s="178"/>
      <c r="J1030" s="178"/>
    </row>
    <row r="1031" spans="2:10">
      <c r="B1031" s="223"/>
      <c r="C1031" s="178" t="s">
        <v>1415</v>
      </c>
      <c r="D1031" s="178"/>
      <c r="E1031" s="178"/>
      <c r="F1031" s="178"/>
      <c r="G1031" s="178"/>
      <c r="H1031" s="178"/>
      <c r="I1031" s="178"/>
      <c r="J1031" s="178"/>
    </row>
    <row r="1032" spans="2:10">
      <c r="B1032" s="223"/>
      <c r="C1032" s="178" t="s">
        <v>1003</v>
      </c>
      <c r="D1032" s="178">
        <v>100</v>
      </c>
      <c r="E1032" s="178"/>
      <c r="F1032" s="178">
        <v>108</v>
      </c>
      <c r="G1032" s="178">
        <f>F1032-D1032</f>
        <v>8</v>
      </c>
      <c r="H1032" s="178"/>
      <c r="I1032" s="178">
        <f>G1032*10</f>
        <v>80</v>
      </c>
      <c r="J1032" s="178">
        <f t="shared" si="66"/>
        <v>6000</v>
      </c>
    </row>
    <row r="1033" spans="2:10">
      <c r="B1033" s="223"/>
      <c r="C1033" s="178" t="s">
        <v>1003</v>
      </c>
      <c r="D1033" s="178">
        <v>87</v>
      </c>
      <c r="E1033" s="178">
        <v>80</v>
      </c>
      <c r="F1033" s="178"/>
      <c r="G1033" s="178">
        <f>E1033-D1033</f>
        <v>-7</v>
      </c>
      <c r="H1033" s="178"/>
      <c r="I1033" s="178">
        <f>G1033*10</f>
        <v>-70</v>
      </c>
      <c r="J1033" s="178">
        <f t="shared" si="66"/>
        <v>-5250</v>
      </c>
    </row>
    <row r="1034" spans="2:10">
      <c r="B1034" s="223"/>
      <c r="C1034" s="178"/>
      <c r="D1034" s="178"/>
      <c r="E1034" s="178"/>
      <c r="F1034" s="178"/>
      <c r="G1034" s="178"/>
      <c r="H1034" s="178"/>
      <c r="I1034" s="178"/>
      <c r="J1034" s="178"/>
    </row>
    <row r="1035" spans="2:10">
      <c r="B1035" s="223"/>
      <c r="C1035" s="178" t="s">
        <v>1416</v>
      </c>
      <c r="D1035" s="178"/>
      <c r="E1035" s="178"/>
      <c r="F1035" s="178"/>
      <c r="G1035" s="178"/>
      <c r="H1035" s="178"/>
      <c r="I1035" s="178"/>
      <c r="J1035" s="178"/>
    </row>
    <row r="1036" spans="2:10">
      <c r="B1036" s="223"/>
      <c r="C1036" s="178" t="s">
        <v>1055</v>
      </c>
      <c r="D1036" s="178">
        <v>55</v>
      </c>
      <c r="E1036" s="178"/>
      <c r="F1036" s="178">
        <v>74</v>
      </c>
      <c r="G1036" s="178">
        <f>F1036-D1036</f>
        <v>19</v>
      </c>
      <c r="H1036" s="178" t="s">
        <v>1336</v>
      </c>
      <c r="I1036" s="178">
        <f>G1036*15</f>
        <v>285</v>
      </c>
      <c r="J1036" s="178">
        <f t="shared" si="66"/>
        <v>21375</v>
      </c>
    </row>
    <row r="1037" spans="2:10">
      <c r="B1037" s="224"/>
      <c r="C1037" s="178"/>
      <c r="D1037" s="178"/>
      <c r="E1037" s="178"/>
      <c r="F1037" s="178"/>
      <c r="G1037" s="178"/>
      <c r="H1037" s="178" t="s">
        <v>1417</v>
      </c>
      <c r="I1037" s="178"/>
      <c r="J1037" s="178"/>
    </row>
    <row r="1038" spans="2:10">
      <c r="B1038" s="178"/>
      <c r="C1038" s="178"/>
      <c r="D1038" s="230" t="s">
        <v>1306</v>
      </c>
      <c r="E1038" s="231"/>
      <c r="F1038" s="232"/>
      <c r="G1038" s="178">
        <f>SUM(G1024:G1037)</f>
        <v>48</v>
      </c>
      <c r="H1038" s="178" t="s">
        <v>638</v>
      </c>
      <c r="I1038" s="178">
        <f>SUM(I1024:I1037)</f>
        <v>515</v>
      </c>
      <c r="J1038" s="178">
        <f>SUM(J1024:J1037)</f>
        <v>38625</v>
      </c>
    </row>
    <row r="1039" spans="2:10">
      <c r="B1039" s="177" t="s">
        <v>88</v>
      </c>
      <c r="C1039" s="178">
        <v>2019</v>
      </c>
      <c r="D1039" s="178" t="s">
        <v>969</v>
      </c>
      <c r="E1039" s="178" t="s">
        <v>994</v>
      </c>
      <c r="F1039" s="179"/>
      <c r="G1039" s="179"/>
      <c r="H1039" s="179"/>
      <c r="I1039" s="226" t="s">
        <v>527</v>
      </c>
      <c r="J1039" s="227"/>
    </row>
    <row r="1040" spans="2:10">
      <c r="B1040" s="181"/>
      <c r="C1040" s="181"/>
      <c r="D1040" s="181"/>
      <c r="E1040" s="182"/>
      <c r="F1040" s="182"/>
      <c r="G1040" s="182" t="s">
        <v>4</v>
      </c>
      <c r="H1040" s="183" t="s">
        <v>9</v>
      </c>
      <c r="I1040" s="228"/>
      <c r="J1040" s="229"/>
    </row>
    <row r="1041" spans="2:10">
      <c r="B1041" s="184" t="s">
        <v>0</v>
      </c>
      <c r="C1041" s="184" t="s">
        <v>1</v>
      </c>
      <c r="D1041" s="184" t="s">
        <v>10</v>
      </c>
      <c r="E1041" s="184" t="s">
        <v>7</v>
      </c>
      <c r="F1041" s="184" t="s">
        <v>11</v>
      </c>
      <c r="G1041" s="184" t="s">
        <v>12</v>
      </c>
      <c r="H1041" s="185"/>
      <c r="I1041" s="186" t="s">
        <v>525</v>
      </c>
      <c r="J1041" s="187" t="s">
        <v>526</v>
      </c>
    </row>
    <row r="1042" spans="2:10">
      <c r="B1042" s="222" t="s">
        <v>1420</v>
      </c>
      <c r="C1042" s="178" t="s">
        <v>1416</v>
      </c>
      <c r="D1042" s="178"/>
      <c r="E1042" s="178"/>
      <c r="F1042" s="178"/>
      <c r="G1042" s="178"/>
      <c r="H1042" s="178"/>
      <c r="I1042" s="178"/>
      <c r="J1042" s="178"/>
    </row>
    <row r="1043" spans="2:10">
      <c r="B1043" s="223"/>
      <c r="C1043" s="178" t="s">
        <v>1421</v>
      </c>
      <c r="D1043" s="178"/>
      <c r="E1043" s="178">
        <v>55</v>
      </c>
      <c r="F1043" s="178"/>
      <c r="G1043" s="178">
        <v>0</v>
      </c>
      <c r="H1043" s="178"/>
      <c r="I1043" s="178">
        <v>0</v>
      </c>
      <c r="J1043" s="178">
        <v>0</v>
      </c>
    </row>
    <row r="1044" spans="2:10">
      <c r="B1044" s="223"/>
      <c r="C1044" s="178" t="s">
        <v>1003</v>
      </c>
      <c r="D1044" s="178">
        <v>72</v>
      </c>
      <c r="E1044" s="178">
        <v>62</v>
      </c>
      <c r="F1044" s="178"/>
      <c r="G1044" s="178">
        <f>E1044-D1044</f>
        <v>-10</v>
      </c>
      <c r="H1044" s="178"/>
      <c r="I1044" s="178">
        <f>G1044*10</f>
        <v>-100</v>
      </c>
      <c r="J1044" s="178">
        <f>I1044*75</f>
        <v>-7500</v>
      </c>
    </row>
    <row r="1045" spans="2:10">
      <c r="B1045" s="223"/>
      <c r="C1045" s="178" t="s">
        <v>1288</v>
      </c>
      <c r="D1045" s="178">
        <v>66</v>
      </c>
      <c r="E1045" s="178">
        <v>57</v>
      </c>
      <c r="F1045" s="178"/>
      <c r="G1045" s="178">
        <f t="shared" ref="G1045:G1050" si="67">E1045-D1045</f>
        <v>-9</v>
      </c>
      <c r="H1045" s="178"/>
      <c r="I1045" s="178">
        <f>G1045*2</f>
        <v>-18</v>
      </c>
      <c r="J1045" s="178">
        <f t="shared" ref="J1045:J1053" si="68">I1045*75</f>
        <v>-1350</v>
      </c>
    </row>
    <row r="1046" spans="2:10">
      <c r="B1046" s="223"/>
      <c r="C1046" s="178" t="s">
        <v>1063</v>
      </c>
      <c r="D1046" s="178">
        <v>66</v>
      </c>
      <c r="E1046" s="178">
        <v>58</v>
      </c>
      <c r="F1046" s="178"/>
      <c r="G1046" s="178">
        <f t="shared" si="67"/>
        <v>-8</v>
      </c>
      <c r="H1046" s="178"/>
      <c r="I1046" s="178">
        <f>G1046*2</f>
        <v>-16</v>
      </c>
      <c r="J1046" s="178">
        <f t="shared" si="68"/>
        <v>-1200</v>
      </c>
    </row>
    <row r="1047" spans="2:10">
      <c r="B1047" s="223"/>
      <c r="C1047" s="178"/>
      <c r="D1047" s="178"/>
      <c r="E1047" s="178"/>
      <c r="F1047" s="178"/>
      <c r="G1047" s="178"/>
      <c r="H1047" s="178"/>
      <c r="I1047" s="178"/>
      <c r="J1047" s="178"/>
    </row>
    <row r="1048" spans="2:10">
      <c r="B1048" s="223"/>
      <c r="C1048" s="178"/>
      <c r="D1048" s="178"/>
      <c r="E1048" s="178"/>
      <c r="F1048" s="178"/>
      <c r="G1048" s="178"/>
      <c r="H1048" s="178"/>
      <c r="I1048" s="178"/>
      <c r="J1048" s="178"/>
    </row>
    <row r="1049" spans="2:10">
      <c r="B1049" s="223"/>
      <c r="C1049" s="178" t="s">
        <v>1408</v>
      </c>
      <c r="D1049" s="178"/>
      <c r="E1049" s="178"/>
      <c r="F1049" s="178"/>
      <c r="G1049" s="178"/>
      <c r="H1049" s="178"/>
      <c r="I1049" s="178"/>
      <c r="J1049" s="178"/>
    </row>
    <row r="1050" spans="2:10">
      <c r="B1050" s="223"/>
      <c r="C1050" s="178" t="s">
        <v>1067</v>
      </c>
      <c r="D1050" s="178">
        <v>75</v>
      </c>
      <c r="E1050" s="178">
        <v>68</v>
      </c>
      <c r="F1050" s="178"/>
      <c r="G1050" s="178">
        <f t="shared" si="67"/>
        <v>-7</v>
      </c>
      <c r="H1050" s="178"/>
      <c r="I1050" s="178">
        <f>G1050*5</f>
        <v>-35</v>
      </c>
      <c r="J1050" s="178">
        <f t="shared" si="68"/>
        <v>-2625</v>
      </c>
    </row>
    <row r="1051" spans="2:10">
      <c r="B1051" s="223"/>
      <c r="C1051" s="178"/>
      <c r="D1051" s="178"/>
      <c r="E1051" s="178"/>
      <c r="F1051" s="178"/>
      <c r="G1051" s="178"/>
      <c r="H1051" s="178"/>
      <c r="I1051" s="178"/>
      <c r="J1051" s="178"/>
    </row>
    <row r="1052" spans="2:10">
      <c r="B1052" s="223"/>
      <c r="C1052" s="178" t="s">
        <v>1415</v>
      </c>
      <c r="D1052" s="178"/>
      <c r="E1052" s="178"/>
      <c r="F1052" s="178"/>
      <c r="G1052" s="178"/>
      <c r="H1052" s="178"/>
      <c r="I1052" s="178"/>
      <c r="J1052" s="178"/>
    </row>
    <row r="1053" spans="2:10">
      <c r="B1053" s="224"/>
      <c r="C1053" s="178" t="s">
        <v>1003</v>
      </c>
      <c r="D1053" s="178">
        <v>116</v>
      </c>
      <c r="E1053" s="178"/>
      <c r="F1053" s="178">
        <v>170</v>
      </c>
      <c r="G1053" s="178">
        <f>F1053-D1053</f>
        <v>54</v>
      </c>
      <c r="H1053" s="178"/>
      <c r="I1053" s="178">
        <f>G1053*10</f>
        <v>540</v>
      </c>
      <c r="J1053" s="178">
        <f t="shared" si="68"/>
        <v>40500</v>
      </c>
    </row>
    <row r="1054" spans="2:10">
      <c r="B1054" s="178"/>
      <c r="C1054" s="178"/>
      <c r="D1054" s="230" t="s">
        <v>1306</v>
      </c>
      <c r="E1054" s="231"/>
      <c r="F1054" s="232"/>
      <c r="G1054" s="178">
        <f>SUM(G1043:G1053)</f>
        <v>20</v>
      </c>
      <c r="H1054" s="178" t="s">
        <v>638</v>
      </c>
      <c r="I1054" s="178">
        <f>SUM(I1043:I1053)</f>
        <v>371</v>
      </c>
      <c r="J1054" s="178">
        <f>SUM(J1043:J1053)</f>
        <v>27825</v>
      </c>
    </row>
    <row r="1055" spans="2:10">
      <c r="B1055" s="177" t="s">
        <v>88</v>
      </c>
      <c r="C1055" s="178">
        <v>2019</v>
      </c>
      <c r="D1055" s="178" t="s">
        <v>969</v>
      </c>
      <c r="E1055" s="178" t="s">
        <v>994</v>
      </c>
      <c r="F1055" s="179"/>
      <c r="G1055" s="179"/>
      <c r="H1055" s="179"/>
      <c r="I1055" s="226" t="s">
        <v>527</v>
      </c>
      <c r="J1055" s="227"/>
    </row>
    <row r="1056" spans="2:10">
      <c r="B1056" s="181"/>
      <c r="C1056" s="181"/>
      <c r="D1056" s="181"/>
      <c r="E1056" s="182"/>
      <c r="F1056" s="182"/>
      <c r="G1056" s="182" t="s">
        <v>4</v>
      </c>
      <c r="H1056" s="183" t="s">
        <v>9</v>
      </c>
      <c r="I1056" s="228"/>
      <c r="J1056" s="229"/>
    </row>
    <row r="1057" spans="2:10">
      <c r="B1057" s="184" t="s">
        <v>0</v>
      </c>
      <c r="C1057" s="184" t="s">
        <v>1</v>
      </c>
      <c r="D1057" s="184" t="s">
        <v>10</v>
      </c>
      <c r="E1057" s="184" t="s">
        <v>7</v>
      </c>
      <c r="F1057" s="184" t="s">
        <v>11</v>
      </c>
      <c r="G1057" s="184" t="s">
        <v>12</v>
      </c>
      <c r="H1057" s="185"/>
      <c r="I1057" s="186" t="s">
        <v>525</v>
      </c>
      <c r="J1057" s="187" t="s">
        <v>526</v>
      </c>
    </row>
    <row r="1058" spans="2:10">
      <c r="B1058" s="222" t="s">
        <v>1422</v>
      </c>
      <c r="C1058" s="178" t="s">
        <v>1416</v>
      </c>
      <c r="D1058" s="178"/>
      <c r="E1058" s="178"/>
      <c r="F1058" s="178"/>
      <c r="G1058" s="178"/>
      <c r="H1058" s="178"/>
      <c r="I1058" s="178"/>
      <c r="J1058" s="178"/>
    </row>
    <row r="1059" spans="2:10">
      <c r="B1059" s="223"/>
      <c r="C1059" s="178" t="s">
        <v>1003</v>
      </c>
      <c r="D1059" s="178">
        <v>108</v>
      </c>
      <c r="E1059" s="178"/>
      <c r="F1059" s="178">
        <v>119</v>
      </c>
      <c r="G1059" s="178">
        <f>F1059-D1059</f>
        <v>11</v>
      </c>
      <c r="H1059" s="178"/>
      <c r="I1059" s="178">
        <f>G1059*10</f>
        <v>110</v>
      </c>
      <c r="J1059" s="178">
        <f>I1059*75</f>
        <v>8250</v>
      </c>
    </row>
    <row r="1060" spans="2:10">
      <c r="B1060" s="223"/>
      <c r="C1060" s="178" t="s">
        <v>1003</v>
      </c>
      <c r="D1060" s="178">
        <v>108</v>
      </c>
      <c r="E1060" s="178"/>
      <c r="F1060" s="178">
        <v>114</v>
      </c>
      <c r="G1060" s="178">
        <f>F1060-D1060</f>
        <v>6</v>
      </c>
      <c r="H1060" s="178"/>
      <c r="I1060" s="178">
        <f t="shared" ref="I1060:I1062" si="69">G1060*10</f>
        <v>60</v>
      </c>
      <c r="J1060" s="178">
        <f t="shared" ref="J1060:J1069" si="70">I1060*75</f>
        <v>4500</v>
      </c>
    </row>
    <row r="1061" spans="2:10">
      <c r="B1061" s="223"/>
      <c r="C1061" s="178" t="s">
        <v>1003</v>
      </c>
      <c r="D1061" s="178">
        <v>104</v>
      </c>
      <c r="E1061" s="178"/>
      <c r="F1061" s="178">
        <v>110</v>
      </c>
      <c r="G1061" s="178">
        <f>F1061-D1061</f>
        <v>6</v>
      </c>
      <c r="H1061" s="178"/>
      <c r="I1061" s="178">
        <f t="shared" si="69"/>
        <v>60</v>
      </c>
      <c r="J1061" s="178">
        <f t="shared" si="70"/>
        <v>4500</v>
      </c>
    </row>
    <row r="1062" spans="2:10">
      <c r="B1062" s="223"/>
      <c r="C1062" s="178" t="s">
        <v>1003</v>
      </c>
      <c r="D1062" s="178">
        <v>105</v>
      </c>
      <c r="E1062" s="178">
        <v>96</v>
      </c>
      <c r="F1062" s="178"/>
      <c r="G1062" s="178">
        <f>E1062-D1062</f>
        <v>-9</v>
      </c>
      <c r="H1062" s="178"/>
      <c r="I1062" s="178">
        <f t="shared" si="69"/>
        <v>-90</v>
      </c>
      <c r="J1062" s="178">
        <f t="shared" si="70"/>
        <v>-6750</v>
      </c>
    </row>
    <row r="1063" spans="2:10">
      <c r="B1063" s="223"/>
      <c r="C1063" s="178"/>
      <c r="D1063" s="178"/>
      <c r="E1063" s="178"/>
      <c r="F1063" s="178"/>
      <c r="G1063" s="178"/>
      <c r="H1063" s="178"/>
      <c r="I1063" s="178"/>
      <c r="J1063" s="178"/>
    </row>
    <row r="1064" spans="2:10">
      <c r="B1064" s="223"/>
      <c r="C1064" s="178" t="s">
        <v>1423</v>
      </c>
      <c r="D1064" s="178"/>
      <c r="E1064" s="178"/>
      <c r="F1064" s="178"/>
      <c r="G1064" s="178"/>
      <c r="H1064" s="178"/>
      <c r="I1064" s="178"/>
      <c r="J1064" s="178"/>
    </row>
    <row r="1065" spans="2:10">
      <c r="B1065" s="223"/>
      <c r="C1065" s="178" t="s">
        <v>1055</v>
      </c>
      <c r="D1065" s="178">
        <v>62</v>
      </c>
      <c r="E1065" s="178"/>
      <c r="F1065" s="178">
        <v>75</v>
      </c>
      <c r="G1065" s="178">
        <f>F1065-D1065</f>
        <v>13</v>
      </c>
      <c r="H1065" s="178"/>
      <c r="I1065" s="178">
        <f>G1065*20</f>
        <v>260</v>
      </c>
      <c r="J1065" s="178">
        <f t="shared" si="70"/>
        <v>19500</v>
      </c>
    </row>
    <row r="1066" spans="2:10">
      <c r="B1066" s="223"/>
      <c r="C1066" s="178" t="s">
        <v>1055</v>
      </c>
      <c r="D1066" s="178">
        <v>69</v>
      </c>
      <c r="E1066" s="178"/>
      <c r="F1066" s="178">
        <v>81</v>
      </c>
      <c r="G1066" s="178">
        <f t="shared" ref="G1066:G1069" si="71">F1066-D1066</f>
        <v>12</v>
      </c>
      <c r="H1066" s="178"/>
      <c r="I1066" s="178">
        <f t="shared" ref="I1066:I1069" si="72">G1066*20</f>
        <v>240</v>
      </c>
      <c r="J1066" s="178">
        <f t="shared" si="70"/>
        <v>18000</v>
      </c>
    </row>
    <row r="1067" spans="2:10">
      <c r="B1067" s="223"/>
      <c r="C1067" s="178" t="s">
        <v>1055</v>
      </c>
      <c r="D1067" s="178">
        <v>78</v>
      </c>
      <c r="E1067" s="178"/>
      <c r="F1067" s="178">
        <v>95</v>
      </c>
      <c r="G1067" s="178">
        <f t="shared" si="71"/>
        <v>17</v>
      </c>
      <c r="H1067" s="178"/>
      <c r="I1067" s="178">
        <f t="shared" si="72"/>
        <v>340</v>
      </c>
      <c r="J1067" s="178">
        <f t="shared" si="70"/>
        <v>25500</v>
      </c>
    </row>
    <row r="1068" spans="2:10">
      <c r="B1068" s="223"/>
      <c r="C1068" s="178" t="s">
        <v>1055</v>
      </c>
      <c r="D1068" s="178">
        <v>92</v>
      </c>
      <c r="E1068" s="178"/>
      <c r="F1068" s="178">
        <v>118</v>
      </c>
      <c r="G1068" s="178">
        <f t="shared" si="71"/>
        <v>26</v>
      </c>
      <c r="H1068" s="178"/>
      <c r="I1068" s="178">
        <f t="shared" si="72"/>
        <v>520</v>
      </c>
      <c r="J1068" s="178">
        <f t="shared" si="70"/>
        <v>39000</v>
      </c>
    </row>
    <row r="1069" spans="2:10">
      <c r="B1069" s="224"/>
      <c r="C1069" s="178" t="s">
        <v>1055</v>
      </c>
      <c r="D1069" s="178">
        <v>114</v>
      </c>
      <c r="E1069" s="178"/>
      <c r="F1069" s="178">
        <v>136</v>
      </c>
      <c r="G1069" s="178">
        <f t="shared" si="71"/>
        <v>22</v>
      </c>
      <c r="H1069" s="178"/>
      <c r="I1069" s="178">
        <f t="shared" si="72"/>
        <v>440</v>
      </c>
      <c r="J1069" s="178">
        <f t="shared" si="70"/>
        <v>33000</v>
      </c>
    </row>
    <row r="1070" spans="2:10">
      <c r="B1070" s="178"/>
      <c r="C1070" s="178"/>
      <c r="D1070" s="230" t="s">
        <v>1306</v>
      </c>
      <c r="E1070" s="231"/>
      <c r="F1070" s="232"/>
      <c r="G1070" s="178">
        <f>SUM(G1059:G1069)</f>
        <v>104</v>
      </c>
      <c r="H1070" s="178" t="s">
        <v>638</v>
      </c>
      <c r="I1070" s="178">
        <f>SUM(I1059:I1069)</f>
        <v>1940</v>
      </c>
      <c r="J1070" s="178">
        <f>SUM(J1059:J1069)</f>
        <v>145500</v>
      </c>
    </row>
    <row r="1071" spans="2:10">
      <c r="B1071" s="177" t="s">
        <v>88</v>
      </c>
      <c r="C1071" s="178">
        <v>2019</v>
      </c>
      <c r="D1071" s="178" t="s">
        <v>969</v>
      </c>
      <c r="E1071" s="178" t="s">
        <v>994</v>
      </c>
      <c r="F1071" s="179"/>
      <c r="G1071" s="179"/>
      <c r="H1071" s="179"/>
      <c r="I1071" s="226" t="s">
        <v>527</v>
      </c>
      <c r="J1071" s="227"/>
    </row>
    <row r="1072" spans="2:10">
      <c r="B1072" s="181"/>
      <c r="C1072" s="181"/>
      <c r="D1072" s="181"/>
      <c r="E1072" s="182"/>
      <c r="F1072" s="182"/>
      <c r="G1072" s="182" t="s">
        <v>4</v>
      </c>
      <c r="H1072" s="183" t="s">
        <v>9</v>
      </c>
      <c r="I1072" s="228"/>
      <c r="J1072" s="229"/>
    </row>
    <row r="1073" spans="2:10">
      <c r="B1073" s="184" t="s">
        <v>0</v>
      </c>
      <c r="C1073" s="184" t="s">
        <v>1</v>
      </c>
      <c r="D1073" s="184" t="s">
        <v>10</v>
      </c>
      <c r="E1073" s="184" t="s">
        <v>7</v>
      </c>
      <c r="F1073" s="184" t="s">
        <v>11</v>
      </c>
      <c r="G1073" s="184" t="s">
        <v>12</v>
      </c>
      <c r="H1073" s="185"/>
      <c r="I1073" s="186" t="s">
        <v>525</v>
      </c>
      <c r="J1073" s="187" t="s">
        <v>526</v>
      </c>
    </row>
    <row r="1074" spans="2:10">
      <c r="B1074" s="222" t="s">
        <v>1427</v>
      </c>
      <c r="C1074" s="178" t="s">
        <v>1423</v>
      </c>
      <c r="D1074" s="178"/>
      <c r="E1074" s="178"/>
      <c r="F1074" s="178"/>
      <c r="G1074" s="178"/>
      <c r="H1074" s="178"/>
      <c r="I1074" s="178"/>
      <c r="J1074" s="178"/>
    </row>
    <row r="1075" spans="2:10">
      <c r="B1075" s="223"/>
      <c r="C1075" s="178" t="s">
        <v>1003</v>
      </c>
      <c r="D1075" s="178">
        <v>88</v>
      </c>
      <c r="E1075" s="178"/>
      <c r="F1075" s="178">
        <v>99</v>
      </c>
      <c r="G1075" s="178">
        <f>F1075-D1075</f>
        <v>11</v>
      </c>
      <c r="H1075" s="178"/>
      <c r="I1075" s="178">
        <f>G1075*10</f>
        <v>110</v>
      </c>
      <c r="J1075" s="178">
        <f>I1075*75</f>
        <v>8250</v>
      </c>
    </row>
    <row r="1076" spans="2:10">
      <c r="B1076" s="223"/>
      <c r="C1076" s="178" t="s">
        <v>1003</v>
      </c>
      <c r="D1076" s="178">
        <v>100</v>
      </c>
      <c r="E1076" s="178">
        <v>90</v>
      </c>
      <c r="F1076" s="178"/>
      <c r="G1076" s="178">
        <f>E1076-D1076</f>
        <v>-10</v>
      </c>
      <c r="H1076" s="178"/>
      <c r="I1076" s="178">
        <f t="shared" ref="I1076:I1085" si="73">G1076*10</f>
        <v>-100</v>
      </c>
      <c r="J1076" s="178">
        <f t="shared" ref="J1076:J1085" si="74">I1076*75</f>
        <v>-7500</v>
      </c>
    </row>
    <row r="1077" spans="2:10">
      <c r="B1077" s="223"/>
      <c r="C1077" s="178" t="s">
        <v>1003</v>
      </c>
      <c r="D1077" s="178">
        <v>90</v>
      </c>
      <c r="E1077" s="178"/>
      <c r="F1077" s="178">
        <v>99</v>
      </c>
      <c r="G1077" s="178">
        <f>F1077-D1077</f>
        <v>9</v>
      </c>
      <c r="H1077" s="178"/>
      <c r="I1077" s="178">
        <f t="shared" si="73"/>
        <v>90</v>
      </c>
      <c r="J1077" s="178">
        <f t="shared" si="74"/>
        <v>6750</v>
      </c>
    </row>
    <row r="1078" spans="2:10">
      <c r="B1078" s="223"/>
      <c r="C1078" s="178" t="s">
        <v>1003</v>
      </c>
      <c r="D1078" s="178">
        <v>90</v>
      </c>
      <c r="E1078" s="178">
        <v>83</v>
      </c>
      <c r="F1078" s="178"/>
      <c r="G1078" s="178">
        <f>E1078-D1078</f>
        <v>-7</v>
      </c>
      <c r="H1078" s="178"/>
      <c r="I1078" s="178">
        <f t="shared" si="73"/>
        <v>-70</v>
      </c>
      <c r="J1078" s="178">
        <f t="shared" si="74"/>
        <v>-5250</v>
      </c>
    </row>
    <row r="1079" spans="2:10">
      <c r="B1079" s="223"/>
      <c r="C1079" s="178"/>
      <c r="D1079" s="178"/>
      <c r="E1079" s="178"/>
      <c r="F1079" s="178"/>
      <c r="G1079" s="178"/>
      <c r="H1079" s="178"/>
      <c r="I1079" s="178"/>
      <c r="J1079" s="178"/>
    </row>
    <row r="1080" spans="2:10">
      <c r="B1080" s="223"/>
      <c r="C1080" s="178"/>
      <c r="D1080" s="178"/>
      <c r="E1080" s="178"/>
      <c r="F1080" s="178"/>
      <c r="G1080" s="178"/>
      <c r="H1080" s="178"/>
      <c r="I1080" s="178"/>
      <c r="J1080" s="178"/>
    </row>
    <row r="1081" spans="2:10">
      <c r="B1081" s="223"/>
      <c r="C1081" s="178" t="s">
        <v>1415</v>
      </c>
      <c r="D1081" s="178"/>
      <c r="E1081" s="178"/>
      <c r="F1081" s="178"/>
      <c r="G1081" s="178"/>
      <c r="H1081" s="178"/>
      <c r="I1081" s="178"/>
      <c r="J1081" s="178"/>
    </row>
    <row r="1082" spans="2:10">
      <c r="B1082" s="223"/>
      <c r="C1082" s="178" t="s">
        <v>1003</v>
      </c>
      <c r="D1082" s="178">
        <v>89</v>
      </c>
      <c r="E1082" s="178"/>
      <c r="F1082" s="178">
        <v>99</v>
      </c>
      <c r="G1082" s="178">
        <f>F1082-D1082</f>
        <v>10</v>
      </c>
      <c r="H1082" s="178"/>
      <c r="I1082" s="178">
        <f t="shared" si="73"/>
        <v>100</v>
      </c>
      <c r="J1082" s="178">
        <f t="shared" si="74"/>
        <v>7500</v>
      </c>
    </row>
    <row r="1083" spans="2:10">
      <c r="B1083" s="223"/>
      <c r="C1083" s="178" t="s">
        <v>1003</v>
      </c>
      <c r="D1083" s="178">
        <v>110</v>
      </c>
      <c r="E1083" s="178"/>
      <c r="F1083" s="178">
        <v>123</v>
      </c>
      <c r="G1083" s="178">
        <f>F1083-D1083</f>
        <v>13</v>
      </c>
      <c r="H1083" s="178"/>
      <c r="I1083" s="178">
        <f t="shared" si="73"/>
        <v>130</v>
      </c>
      <c r="J1083" s="178">
        <f t="shared" si="74"/>
        <v>9750</v>
      </c>
    </row>
    <row r="1084" spans="2:10">
      <c r="B1084" s="223"/>
      <c r="C1084" s="178" t="s">
        <v>1003</v>
      </c>
      <c r="D1084" s="178">
        <v>112</v>
      </c>
      <c r="E1084" s="178"/>
      <c r="F1084" s="178">
        <v>128</v>
      </c>
      <c r="G1084" s="178">
        <f>F1084-D1084</f>
        <v>16</v>
      </c>
      <c r="H1084" s="178"/>
      <c r="I1084" s="178">
        <f t="shared" si="73"/>
        <v>160</v>
      </c>
      <c r="J1084" s="178">
        <f t="shared" si="74"/>
        <v>12000</v>
      </c>
    </row>
    <row r="1085" spans="2:10">
      <c r="B1085" s="224"/>
      <c r="C1085" s="178" t="s">
        <v>1003</v>
      </c>
      <c r="D1085" s="178">
        <v>124</v>
      </c>
      <c r="E1085" s="178"/>
      <c r="F1085" s="178">
        <v>150</v>
      </c>
      <c r="G1085" s="178">
        <f>F1085-D1085</f>
        <v>26</v>
      </c>
      <c r="H1085" s="178"/>
      <c r="I1085" s="178">
        <f t="shared" si="73"/>
        <v>260</v>
      </c>
      <c r="J1085" s="178">
        <f t="shared" si="74"/>
        <v>19500</v>
      </c>
    </row>
    <row r="1086" spans="2:10">
      <c r="B1086" s="178"/>
      <c r="C1086" s="178"/>
      <c r="D1086" s="230" t="s">
        <v>1306</v>
      </c>
      <c r="E1086" s="231"/>
      <c r="F1086" s="232"/>
      <c r="G1086" s="178">
        <f>SUM(G1075:G1085)</f>
        <v>68</v>
      </c>
      <c r="H1086" s="178" t="s">
        <v>638</v>
      </c>
      <c r="I1086" s="178">
        <f>SUM(I1075:I1085)</f>
        <v>680</v>
      </c>
      <c r="J1086" s="178">
        <f>SUM(J1075:J1085)</f>
        <v>51000</v>
      </c>
    </row>
    <row r="1087" spans="2:10">
      <c r="B1087" s="177" t="s">
        <v>88</v>
      </c>
      <c r="C1087" s="178">
        <v>2019</v>
      </c>
      <c r="D1087" s="178" t="s">
        <v>969</v>
      </c>
      <c r="E1087" s="178" t="s">
        <v>994</v>
      </c>
      <c r="F1087" s="179"/>
      <c r="G1087" s="179"/>
      <c r="H1087" s="179"/>
      <c r="I1087" s="226" t="s">
        <v>527</v>
      </c>
      <c r="J1087" s="227"/>
    </row>
    <row r="1088" spans="2:10">
      <c r="B1088" s="181"/>
      <c r="C1088" s="181"/>
      <c r="D1088" s="181"/>
      <c r="E1088" s="182"/>
      <c r="F1088" s="182"/>
      <c r="G1088" s="182" t="s">
        <v>4</v>
      </c>
      <c r="H1088" s="183" t="s">
        <v>9</v>
      </c>
      <c r="I1088" s="228"/>
      <c r="J1088" s="229"/>
    </row>
    <row r="1089" spans="2:10">
      <c r="B1089" s="184" t="s">
        <v>0</v>
      </c>
      <c r="C1089" s="184" t="s">
        <v>1</v>
      </c>
      <c r="D1089" s="184" t="s">
        <v>10</v>
      </c>
      <c r="E1089" s="184" t="s">
        <v>7</v>
      </c>
      <c r="F1089" s="184" t="s">
        <v>11</v>
      </c>
      <c r="G1089" s="184" t="s">
        <v>12</v>
      </c>
      <c r="H1089" s="185"/>
      <c r="I1089" s="186" t="s">
        <v>525</v>
      </c>
      <c r="J1089" s="187" t="s">
        <v>526</v>
      </c>
    </row>
    <row r="1090" spans="2:10">
      <c r="B1090" s="222" t="s">
        <v>1428</v>
      </c>
      <c r="C1090" s="178" t="s">
        <v>1429</v>
      </c>
      <c r="D1090" s="178"/>
      <c r="E1090" s="178"/>
      <c r="F1090" s="178"/>
      <c r="G1090" s="178"/>
      <c r="H1090" s="178"/>
      <c r="I1090" s="178"/>
      <c r="J1090" s="178"/>
    </row>
    <row r="1091" spans="2:10">
      <c r="B1091" s="223"/>
      <c r="C1091" s="178" t="s">
        <v>1003</v>
      </c>
      <c r="D1091" s="178">
        <v>99</v>
      </c>
      <c r="E1091" s="178">
        <v>93</v>
      </c>
      <c r="F1091" s="178"/>
      <c r="G1091" s="178">
        <f>E1091-D1091</f>
        <v>-6</v>
      </c>
      <c r="H1091" s="178"/>
      <c r="I1091" s="178">
        <f>G1091*10</f>
        <v>-60</v>
      </c>
      <c r="J1091" s="178">
        <f>I1091*75</f>
        <v>-4500</v>
      </c>
    </row>
    <row r="1092" spans="2:10">
      <c r="B1092" s="223"/>
      <c r="C1092" s="178" t="s">
        <v>1003</v>
      </c>
      <c r="D1092" s="178">
        <v>90</v>
      </c>
      <c r="E1092" s="178"/>
      <c r="F1092" s="178">
        <v>100</v>
      </c>
      <c r="G1092" s="178">
        <f>F1092-D1092</f>
        <v>10</v>
      </c>
      <c r="H1092" s="178"/>
      <c r="I1092" s="178">
        <f t="shared" ref="I1092:I1101" si="75">G1092*10</f>
        <v>100</v>
      </c>
      <c r="J1092" s="178">
        <f t="shared" ref="J1092:J1101" si="76">I1092*75</f>
        <v>7500</v>
      </c>
    </row>
    <row r="1093" spans="2:10">
      <c r="B1093" s="223"/>
      <c r="C1093" s="178" t="s">
        <v>1003</v>
      </c>
      <c r="D1093" s="178">
        <v>91</v>
      </c>
      <c r="E1093" s="178"/>
      <c r="F1093" s="178">
        <v>116</v>
      </c>
      <c r="G1093" s="178">
        <f t="shared" ref="G1093:G1095" si="77">F1093-D1093</f>
        <v>25</v>
      </c>
      <c r="H1093" s="178"/>
      <c r="I1093" s="178">
        <f t="shared" si="75"/>
        <v>250</v>
      </c>
      <c r="J1093" s="178">
        <f t="shared" si="76"/>
        <v>18750</v>
      </c>
    </row>
    <row r="1094" spans="2:10">
      <c r="B1094" s="223"/>
      <c r="C1094" s="178" t="s">
        <v>1003</v>
      </c>
      <c r="D1094" s="178">
        <v>114</v>
      </c>
      <c r="E1094" s="178"/>
      <c r="F1094" s="178">
        <v>127</v>
      </c>
      <c r="G1094" s="178">
        <f t="shared" si="77"/>
        <v>13</v>
      </c>
      <c r="H1094" s="178"/>
      <c r="I1094" s="178">
        <f t="shared" si="75"/>
        <v>130</v>
      </c>
      <c r="J1094" s="178">
        <f t="shared" si="76"/>
        <v>9750</v>
      </c>
    </row>
    <row r="1095" spans="2:10">
      <c r="B1095" s="223"/>
      <c r="C1095" s="178" t="s">
        <v>1003</v>
      </c>
      <c r="D1095" s="178">
        <v>113</v>
      </c>
      <c r="E1095" s="178"/>
      <c r="F1095" s="178">
        <v>122</v>
      </c>
      <c r="G1095" s="178">
        <f t="shared" si="77"/>
        <v>9</v>
      </c>
      <c r="H1095" s="178"/>
      <c r="I1095" s="178">
        <f t="shared" si="75"/>
        <v>90</v>
      </c>
      <c r="J1095" s="178">
        <f t="shared" si="76"/>
        <v>6750</v>
      </c>
    </row>
    <row r="1096" spans="2:10">
      <c r="B1096" s="223"/>
      <c r="C1096" s="178" t="s">
        <v>1003</v>
      </c>
      <c r="D1096" s="178">
        <v>106</v>
      </c>
      <c r="E1096" s="178">
        <v>99</v>
      </c>
      <c r="F1096" s="178"/>
      <c r="G1096" s="178">
        <f>E1096-D1096</f>
        <v>-7</v>
      </c>
      <c r="H1096" s="178"/>
      <c r="I1096" s="178">
        <f t="shared" si="75"/>
        <v>-70</v>
      </c>
      <c r="J1096" s="178">
        <f t="shared" si="76"/>
        <v>-5250</v>
      </c>
    </row>
    <row r="1097" spans="2:10">
      <c r="B1097" s="223"/>
      <c r="C1097" s="178" t="s">
        <v>1003</v>
      </c>
      <c r="D1097" s="178">
        <v>138</v>
      </c>
      <c r="E1097" s="178"/>
      <c r="F1097" s="178">
        <v>155</v>
      </c>
      <c r="G1097" s="178">
        <f>F1097-D1097</f>
        <v>17</v>
      </c>
      <c r="H1097" s="178"/>
      <c r="I1097" s="178">
        <f t="shared" si="75"/>
        <v>170</v>
      </c>
      <c r="J1097" s="178">
        <f t="shared" si="76"/>
        <v>12750</v>
      </c>
    </row>
    <row r="1098" spans="2:10">
      <c r="B1098" s="223"/>
      <c r="C1098" s="178" t="s">
        <v>1003</v>
      </c>
      <c r="D1098" s="178">
        <v>139</v>
      </c>
      <c r="E1098" s="178"/>
      <c r="F1098" s="178">
        <v>162</v>
      </c>
      <c r="G1098" s="178">
        <f t="shared" ref="G1098:G1101" si="78">F1098-D1098</f>
        <v>23</v>
      </c>
      <c r="H1098" s="178"/>
      <c r="I1098" s="178">
        <f t="shared" si="75"/>
        <v>230</v>
      </c>
      <c r="J1098" s="178">
        <f t="shared" si="76"/>
        <v>17250</v>
      </c>
    </row>
    <row r="1099" spans="2:10">
      <c r="B1099" s="223"/>
      <c r="C1099" s="178" t="s">
        <v>1003</v>
      </c>
      <c r="D1099" s="178">
        <v>155</v>
      </c>
      <c r="E1099" s="178"/>
      <c r="F1099" s="178">
        <v>178</v>
      </c>
      <c r="G1099" s="178">
        <f t="shared" si="78"/>
        <v>23</v>
      </c>
      <c r="H1099" s="178"/>
      <c r="I1099" s="178">
        <f t="shared" si="75"/>
        <v>230</v>
      </c>
      <c r="J1099" s="178">
        <f t="shared" si="76"/>
        <v>17250</v>
      </c>
    </row>
    <row r="1100" spans="2:10">
      <c r="B1100" s="223"/>
      <c r="C1100" s="178" t="s">
        <v>1003</v>
      </c>
      <c r="D1100" s="178">
        <v>173</v>
      </c>
      <c r="E1100" s="178"/>
      <c r="F1100" s="178">
        <v>205</v>
      </c>
      <c r="G1100" s="178">
        <f t="shared" si="78"/>
        <v>32</v>
      </c>
      <c r="H1100" s="178"/>
      <c r="I1100" s="178">
        <f t="shared" si="75"/>
        <v>320</v>
      </c>
      <c r="J1100" s="178">
        <f t="shared" si="76"/>
        <v>24000</v>
      </c>
    </row>
    <row r="1101" spans="2:10">
      <c r="B1101" s="223"/>
      <c r="C1101" s="178" t="s">
        <v>1003</v>
      </c>
      <c r="D1101" s="178">
        <v>165</v>
      </c>
      <c r="E1101" s="178"/>
      <c r="F1101" s="178">
        <v>200</v>
      </c>
      <c r="G1101" s="178">
        <f t="shared" si="78"/>
        <v>35</v>
      </c>
      <c r="H1101" s="178"/>
      <c r="I1101" s="178">
        <f t="shared" si="75"/>
        <v>350</v>
      </c>
      <c r="J1101" s="178">
        <f t="shared" si="76"/>
        <v>26250</v>
      </c>
    </row>
    <row r="1102" spans="2:10">
      <c r="B1102" s="223"/>
      <c r="C1102" s="178"/>
      <c r="D1102" s="178"/>
      <c r="E1102" s="178"/>
      <c r="F1102" s="178"/>
      <c r="G1102" s="178"/>
      <c r="H1102" s="178"/>
      <c r="I1102" s="178"/>
      <c r="J1102" s="178"/>
    </row>
    <row r="1103" spans="2:10">
      <c r="B1103" s="223"/>
      <c r="C1103" s="178" t="s">
        <v>1478</v>
      </c>
      <c r="D1103" s="178"/>
      <c r="E1103" s="178"/>
      <c r="F1103" s="178"/>
      <c r="G1103" s="178"/>
      <c r="H1103" s="178"/>
      <c r="I1103" s="178"/>
      <c r="J1103" s="178"/>
    </row>
    <row r="1104" spans="2:10">
      <c r="B1104" s="223"/>
      <c r="C1104" s="178" t="s">
        <v>1481</v>
      </c>
      <c r="D1104" s="178"/>
      <c r="E1104" s="178"/>
      <c r="F1104" s="178">
        <v>180</v>
      </c>
      <c r="G1104" s="178">
        <f>F1104-43</f>
        <v>137</v>
      </c>
      <c r="H1104" s="178"/>
      <c r="I1104" s="178">
        <f>G1104*10</f>
        <v>1370</v>
      </c>
      <c r="J1104" s="178">
        <f>I1104*75</f>
        <v>102750</v>
      </c>
    </row>
    <row r="1105" spans="2:10">
      <c r="B1105" s="223"/>
      <c r="C1105" s="178"/>
      <c r="D1105" s="178"/>
      <c r="E1105" s="178"/>
      <c r="F1105" s="178"/>
      <c r="G1105" s="178"/>
      <c r="H1105" s="178"/>
      <c r="I1105" s="178"/>
      <c r="J1105" s="178"/>
    </row>
    <row r="1106" spans="2:10">
      <c r="B1106" s="223"/>
      <c r="C1106" s="178" t="s">
        <v>1479</v>
      </c>
      <c r="D1106" s="178"/>
      <c r="E1106" s="178"/>
      <c r="F1106" s="178"/>
      <c r="G1106" s="178"/>
      <c r="H1106" s="178"/>
      <c r="I1106" s="178"/>
      <c r="J1106" s="178"/>
    </row>
    <row r="1107" spans="2:10">
      <c r="B1107" s="223"/>
      <c r="C1107" s="178" t="s">
        <v>1482</v>
      </c>
      <c r="D1107" s="178"/>
      <c r="E1107" s="178"/>
      <c r="F1107" s="178">
        <v>151</v>
      </c>
      <c r="G1107" s="178">
        <f>F1107-92</f>
        <v>59</v>
      </c>
      <c r="H1107" s="178"/>
      <c r="I1107" s="178">
        <f>G1107*10</f>
        <v>590</v>
      </c>
      <c r="J1107" s="178">
        <f>I1107*75</f>
        <v>44250</v>
      </c>
    </row>
    <row r="1108" spans="2:10">
      <c r="B1108" s="223"/>
      <c r="C1108" s="178"/>
      <c r="D1108" s="178"/>
      <c r="E1108" s="178"/>
      <c r="F1108" s="178"/>
      <c r="G1108" s="178"/>
      <c r="H1108" s="178"/>
      <c r="I1108" s="178"/>
      <c r="J1108" s="178"/>
    </row>
    <row r="1109" spans="2:10">
      <c r="B1109" s="223"/>
      <c r="C1109" s="178" t="s">
        <v>1480</v>
      </c>
      <c r="D1109" s="178"/>
      <c r="E1109" s="178"/>
      <c r="F1109" s="178"/>
      <c r="G1109" s="178"/>
      <c r="H1109" s="178"/>
      <c r="I1109" s="178"/>
      <c r="J1109" s="178"/>
    </row>
    <row r="1110" spans="2:10">
      <c r="B1110" s="224"/>
      <c r="C1110" s="178" t="s">
        <v>1483</v>
      </c>
      <c r="D1110" s="178"/>
      <c r="E1110" s="178"/>
      <c r="F1110" s="178">
        <v>110</v>
      </c>
      <c r="G1110" s="178">
        <f>F1110-67.55</f>
        <v>42.45</v>
      </c>
      <c r="H1110" s="178"/>
      <c r="I1110" s="178">
        <f>G1110*10</f>
        <v>424.5</v>
      </c>
      <c r="J1110" s="178">
        <f>I1110*75</f>
        <v>31837.5</v>
      </c>
    </row>
    <row r="1111" spans="2:10">
      <c r="B1111" s="178"/>
      <c r="C1111" s="178"/>
      <c r="D1111" s="230" t="s">
        <v>1306</v>
      </c>
      <c r="E1111" s="231"/>
      <c r="F1111" s="232"/>
      <c r="G1111" s="178">
        <f>SUM(G1091:G1110)</f>
        <v>412.45</v>
      </c>
      <c r="H1111" s="178" t="s">
        <v>638</v>
      </c>
      <c r="I1111" s="178">
        <f>SUM(I1091:I1110)</f>
        <v>4124.5</v>
      </c>
      <c r="J1111" s="178">
        <f>SUM(J1091:J1110)</f>
        <v>309337.5</v>
      </c>
    </row>
    <row r="1112" spans="2:10">
      <c r="B1112" s="177" t="s">
        <v>88</v>
      </c>
      <c r="C1112" s="178">
        <v>2019</v>
      </c>
      <c r="D1112" s="178" t="s">
        <v>969</v>
      </c>
      <c r="E1112" s="178" t="s">
        <v>994</v>
      </c>
      <c r="F1112" s="179"/>
      <c r="G1112" s="179"/>
      <c r="H1112" s="179"/>
      <c r="I1112" s="226" t="s">
        <v>527</v>
      </c>
      <c r="J1112" s="227"/>
    </row>
    <row r="1113" spans="2:10">
      <c r="B1113" s="181"/>
      <c r="C1113" s="181"/>
      <c r="D1113" s="181"/>
      <c r="E1113" s="182"/>
      <c r="F1113" s="182"/>
      <c r="G1113" s="182" t="s">
        <v>4</v>
      </c>
      <c r="H1113" s="183" t="s">
        <v>9</v>
      </c>
      <c r="I1113" s="228"/>
      <c r="J1113" s="229"/>
    </row>
    <row r="1114" spans="2:10">
      <c r="B1114" s="184" t="s">
        <v>0</v>
      </c>
      <c r="C1114" s="184" t="s">
        <v>1</v>
      </c>
      <c r="D1114" s="184" t="s">
        <v>10</v>
      </c>
      <c r="E1114" s="184" t="s">
        <v>7</v>
      </c>
      <c r="F1114" s="184" t="s">
        <v>11</v>
      </c>
      <c r="G1114" s="184" t="s">
        <v>12</v>
      </c>
      <c r="H1114" s="185"/>
      <c r="I1114" s="186" t="s">
        <v>525</v>
      </c>
      <c r="J1114" s="187" t="s">
        <v>526</v>
      </c>
    </row>
    <row r="1115" spans="2:10">
      <c r="B1115" s="222" t="s">
        <v>1433</v>
      </c>
      <c r="C1115" s="178" t="s">
        <v>1434</v>
      </c>
      <c r="D1115" s="178"/>
      <c r="E1115" s="178"/>
      <c r="F1115" s="178"/>
      <c r="G1115" s="178"/>
      <c r="H1115" s="178"/>
      <c r="I1115" s="178"/>
      <c r="J1115" s="178"/>
    </row>
    <row r="1116" spans="2:10">
      <c r="B1116" s="223"/>
      <c r="C1116" s="178" t="s">
        <v>1003</v>
      </c>
      <c r="D1116" s="178">
        <v>113</v>
      </c>
      <c r="E1116" s="178"/>
      <c r="F1116" s="178">
        <v>122</v>
      </c>
      <c r="G1116" s="178">
        <v>9</v>
      </c>
      <c r="H1116" s="178"/>
      <c r="I1116" s="178">
        <v>90</v>
      </c>
      <c r="J1116" s="178">
        <f>I1116*75</f>
        <v>6750</v>
      </c>
    </row>
    <row r="1117" spans="2:10">
      <c r="B1117" s="223"/>
      <c r="C1117" s="178" t="s">
        <v>1003</v>
      </c>
      <c r="D1117" s="178">
        <v>124</v>
      </c>
      <c r="E1117" s="178">
        <v>115</v>
      </c>
      <c r="F1117" s="178"/>
      <c r="G1117" s="178">
        <v>-9</v>
      </c>
      <c r="H1117" s="178"/>
      <c r="I1117" s="178">
        <v>-90</v>
      </c>
      <c r="J1117" s="178">
        <f t="shared" ref="J1117:J1122" si="79">I1117*75</f>
        <v>-6750</v>
      </c>
    </row>
    <row r="1118" spans="2:10">
      <c r="B1118" s="223"/>
      <c r="C1118" s="178" t="s">
        <v>1003</v>
      </c>
      <c r="D1118" s="178">
        <v>115</v>
      </c>
      <c r="E1118" s="178">
        <v>112</v>
      </c>
      <c r="F1118" s="178"/>
      <c r="G1118" s="178">
        <v>-3</v>
      </c>
      <c r="H1118" s="178"/>
      <c r="I1118" s="178">
        <v>-30</v>
      </c>
      <c r="J1118" s="178">
        <f t="shared" si="79"/>
        <v>-2250</v>
      </c>
    </row>
    <row r="1119" spans="2:10">
      <c r="B1119" s="223"/>
      <c r="C1119" s="178" t="s">
        <v>1003</v>
      </c>
      <c r="D1119" s="178">
        <v>120</v>
      </c>
      <c r="E1119" s="178"/>
      <c r="F1119" s="178">
        <v>127</v>
      </c>
      <c r="G1119" s="178">
        <v>7</v>
      </c>
      <c r="H1119" s="178"/>
      <c r="I1119" s="178">
        <v>70</v>
      </c>
      <c r="J1119" s="178">
        <f t="shared" si="79"/>
        <v>5250</v>
      </c>
    </row>
    <row r="1120" spans="2:10">
      <c r="B1120" s="223"/>
      <c r="C1120" s="178" t="s">
        <v>1003</v>
      </c>
      <c r="D1120" s="178">
        <v>109</v>
      </c>
      <c r="E1120" s="178"/>
      <c r="F1120" s="178">
        <v>116</v>
      </c>
      <c r="G1120" s="178">
        <v>7</v>
      </c>
      <c r="H1120" s="178"/>
      <c r="I1120" s="178">
        <v>70</v>
      </c>
      <c r="J1120" s="178">
        <f t="shared" si="79"/>
        <v>5250</v>
      </c>
    </row>
    <row r="1121" spans="2:10">
      <c r="B1121" s="223"/>
      <c r="C1121" s="178" t="s">
        <v>1003</v>
      </c>
      <c r="D1121" s="178">
        <v>117</v>
      </c>
      <c r="E1121" s="178"/>
      <c r="F1121" s="178">
        <v>128</v>
      </c>
      <c r="G1121" s="178">
        <v>11</v>
      </c>
      <c r="H1121" s="178"/>
      <c r="I1121" s="178">
        <v>110</v>
      </c>
      <c r="J1121" s="178">
        <f t="shared" si="79"/>
        <v>8250</v>
      </c>
    </row>
    <row r="1122" spans="2:10">
      <c r="B1122" s="224"/>
      <c r="C1122" s="178" t="s">
        <v>1003</v>
      </c>
      <c r="D1122" s="178">
        <v>118</v>
      </c>
      <c r="E1122" s="178"/>
      <c r="F1122" s="178">
        <v>153</v>
      </c>
      <c r="G1122" s="178">
        <v>35</v>
      </c>
      <c r="H1122" s="178"/>
      <c r="I1122" s="178">
        <v>350</v>
      </c>
      <c r="J1122" s="178">
        <f t="shared" si="79"/>
        <v>26250</v>
      </c>
    </row>
    <row r="1123" spans="2:10">
      <c r="B1123" s="179"/>
      <c r="C1123" s="179"/>
      <c r="D1123" s="225" t="s">
        <v>1306</v>
      </c>
      <c r="E1123" s="225"/>
      <c r="F1123" s="225"/>
      <c r="G1123" s="178">
        <f>SUM(G1116:G1122)</f>
        <v>57</v>
      </c>
      <c r="H1123" s="178" t="s">
        <v>638</v>
      </c>
      <c r="I1123" s="178">
        <v>570</v>
      </c>
      <c r="J1123" s="178">
        <f>SUM(J1116:J1122)</f>
        <v>42750</v>
      </c>
    </row>
    <row r="1124" spans="2:10">
      <c r="B1124" s="177" t="s">
        <v>88</v>
      </c>
      <c r="C1124" s="178">
        <v>2019</v>
      </c>
      <c r="D1124" s="178" t="s">
        <v>969</v>
      </c>
      <c r="E1124" s="178" t="s">
        <v>994</v>
      </c>
      <c r="F1124" s="179"/>
      <c r="G1124" s="179"/>
      <c r="H1124" s="179"/>
      <c r="I1124" s="226" t="s">
        <v>527</v>
      </c>
      <c r="J1124" s="227"/>
    </row>
    <row r="1125" spans="2:10">
      <c r="B1125" s="181"/>
      <c r="C1125" s="181"/>
      <c r="D1125" s="181"/>
      <c r="E1125" s="182"/>
      <c r="F1125" s="182"/>
      <c r="G1125" s="182" t="s">
        <v>4</v>
      </c>
      <c r="H1125" s="183" t="s">
        <v>9</v>
      </c>
      <c r="I1125" s="228"/>
      <c r="J1125" s="229"/>
    </row>
    <row r="1126" spans="2:10">
      <c r="B1126" s="184" t="s">
        <v>0</v>
      </c>
      <c r="C1126" s="184" t="s">
        <v>1</v>
      </c>
      <c r="D1126" s="184" t="s">
        <v>10</v>
      </c>
      <c r="E1126" s="184" t="s">
        <v>7</v>
      </c>
      <c r="F1126" s="184" t="s">
        <v>11</v>
      </c>
      <c r="G1126" s="184" t="s">
        <v>12</v>
      </c>
      <c r="H1126" s="185"/>
      <c r="I1126" s="186" t="s">
        <v>525</v>
      </c>
      <c r="J1126" s="187" t="s">
        <v>526</v>
      </c>
    </row>
    <row r="1127" spans="2:10">
      <c r="B1127" s="222" t="s">
        <v>1435</v>
      </c>
      <c r="C1127" s="178" t="s">
        <v>1436</v>
      </c>
      <c r="D1127" s="178"/>
      <c r="E1127" s="178"/>
      <c r="F1127" s="178"/>
      <c r="G1127" s="178"/>
      <c r="H1127" s="178"/>
      <c r="I1127" s="178"/>
      <c r="J1127" s="178"/>
    </row>
    <row r="1128" spans="2:10">
      <c r="B1128" s="223"/>
      <c r="C1128" s="178" t="s">
        <v>1003</v>
      </c>
      <c r="D1128" s="178">
        <v>87</v>
      </c>
      <c r="E1128" s="178"/>
      <c r="F1128" s="178">
        <v>179</v>
      </c>
      <c r="G1128" s="178">
        <f>F1128-D1128</f>
        <v>92</v>
      </c>
      <c r="H1128" s="178"/>
      <c r="I1128" s="178">
        <v>920</v>
      </c>
      <c r="J1128" s="178">
        <f>I1128*75</f>
        <v>69000</v>
      </c>
    </row>
    <row r="1129" spans="2:10">
      <c r="B1129" s="223"/>
      <c r="C1129" s="178"/>
      <c r="D1129" s="178"/>
      <c r="E1129" s="178"/>
      <c r="F1129" s="178"/>
      <c r="G1129" s="178"/>
      <c r="H1129" s="178"/>
      <c r="I1129" s="178"/>
      <c r="J1129" s="178"/>
    </row>
    <row r="1130" spans="2:10">
      <c r="B1130" s="223"/>
      <c r="C1130" s="178" t="s">
        <v>1437</v>
      </c>
      <c r="D1130" s="178"/>
      <c r="E1130" s="178"/>
      <c r="F1130" s="178"/>
      <c r="G1130" s="178"/>
      <c r="H1130" s="178"/>
      <c r="I1130" s="178"/>
      <c r="J1130" s="178"/>
    </row>
    <row r="1131" spans="2:10">
      <c r="B1131" s="223"/>
      <c r="C1131" s="178" t="s">
        <v>1003</v>
      </c>
      <c r="D1131" s="178">
        <v>106</v>
      </c>
      <c r="E1131" s="178"/>
      <c r="F1131" s="178">
        <v>136</v>
      </c>
      <c r="G1131" s="178">
        <f>F1131-D1131</f>
        <v>30</v>
      </c>
      <c r="H1131" s="178"/>
      <c r="I1131" s="178">
        <v>300</v>
      </c>
      <c r="J1131" s="178">
        <f>I1131*75</f>
        <v>22500</v>
      </c>
    </row>
    <row r="1132" spans="2:10">
      <c r="B1132" s="224"/>
      <c r="C1132" s="178"/>
      <c r="D1132" s="178">
        <v>130</v>
      </c>
      <c r="E1132" s="178"/>
      <c r="F1132" s="178">
        <v>180</v>
      </c>
      <c r="G1132" s="178">
        <f>F1132-D1132</f>
        <v>50</v>
      </c>
      <c r="H1132" s="178"/>
      <c r="I1132" s="178">
        <v>500</v>
      </c>
      <c r="J1132" s="178">
        <f>I1132*75</f>
        <v>37500</v>
      </c>
    </row>
    <row r="1133" spans="2:10">
      <c r="B1133" s="178"/>
      <c r="C1133" s="178"/>
      <c r="D1133" s="225" t="s">
        <v>1306</v>
      </c>
      <c r="E1133" s="225"/>
      <c r="F1133" s="225"/>
      <c r="G1133" s="178">
        <f>SUM(G1128:G1132)</f>
        <v>172</v>
      </c>
      <c r="H1133" s="178" t="s">
        <v>638</v>
      </c>
      <c r="I1133" s="178">
        <f>SUM(I1128:I1132)</f>
        <v>1720</v>
      </c>
      <c r="J1133" s="178">
        <f>SUM(J1128:J1132)</f>
        <v>129000</v>
      </c>
    </row>
    <row r="1134" spans="2:10">
      <c r="B1134" s="177" t="s">
        <v>88</v>
      </c>
      <c r="C1134" s="178">
        <v>2019</v>
      </c>
      <c r="D1134" s="178" t="s">
        <v>969</v>
      </c>
      <c r="E1134" s="178" t="s">
        <v>994</v>
      </c>
      <c r="F1134" s="179"/>
      <c r="G1134" s="179"/>
      <c r="H1134" s="179"/>
      <c r="I1134" s="226" t="s">
        <v>527</v>
      </c>
      <c r="J1134" s="227"/>
    </row>
    <row r="1135" spans="2:10">
      <c r="B1135" s="181"/>
      <c r="C1135" s="181"/>
      <c r="D1135" s="181"/>
      <c r="E1135" s="182"/>
      <c r="F1135" s="182"/>
      <c r="G1135" s="182" t="s">
        <v>4</v>
      </c>
      <c r="H1135" s="183" t="s">
        <v>9</v>
      </c>
      <c r="I1135" s="228"/>
      <c r="J1135" s="229"/>
    </row>
    <row r="1136" spans="2:10">
      <c r="B1136" s="184" t="s">
        <v>0</v>
      </c>
      <c r="C1136" s="184" t="s">
        <v>1</v>
      </c>
      <c r="D1136" s="184" t="s">
        <v>10</v>
      </c>
      <c r="E1136" s="184" t="s">
        <v>7</v>
      </c>
      <c r="F1136" s="184" t="s">
        <v>11</v>
      </c>
      <c r="G1136" s="184" t="s">
        <v>12</v>
      </c>
      <c r="H1136" s="185"/>
      <c r="I1136" s="186" t="s">
        <v>525</v>
      </c>
      <c r="J1136" s="187" t="s">
        <v>526</v>
      </c>
    </row>
    <row r="1137" spans="2:10">
      <c r="B1137" s="222" t="s">
        <v>1450</v>
      </c>
      <c r="C1137" s="178" t="s">
        <v>1451</v>
      </c>
      <c r="D1137" s="178"/>
      <c r="E1137" s="178"/>
      <c r="F1137" s="178"/>
      <c r="G1137" s="178"/>
      <c r="H1137" s="178"/>
      <c r="I1137" s="178"/>
      <c r="J1137" s="178"/>
    </row>
    <row r="1138" spans="2:10">
      <c r="B1138" s="223"/>
      <c r="C1138" s="178" t="s">
        <v>1003</v>
      </c>
      <c r="D1138" s="178">
        <v>114</v>
      </c>
      <c r="E1138" s="178">
        <v>100</v>
      </c>
      <c r="F1138" s="178"/>
      <c r="G1138" s="178">
        <f>-14</f>
        <v>-14</v>
      </c>
      <c r="H1138" s="178"/>
      <c r="I1138" s="178">
        <f>G1138*10</f>
        <v>-140</v>
      </c>
      <c r="J1138" s="178">
        <f>I1138*75</f>
        <v>-10500</v>
      </c>
    </row>
    <row r="1139" spans="2:10">
      <c r="B1139" s="223"/>
      <c r="C1139" s="178"/>
      <c r="D1139" s="178"/>
      <c r="E1139" s="178"/>
      <c r="F1139" s="178"/>
      <c r="G1139" s="178"/>
      <c r="H1139" s="178"/>
      <c r="I1139" s="178"/>
      <c r="J1139" s="178"/>
    </row>
    <row r="1140" spans="2:10">
      <c r="B1140" s="223"/>
      <c r="C1140" s="178" t="s">
        <v>1452</v>
      </c>
      <c r="D1140" s="178"/>
      <c r="E1140" s="178"/>
      <c r="F1140" s="178"/>
      <c r="G1140" s="178"/>
      <c r="H1140" s="178"/>
      <c r="I1140" s="178"/>
      <c r="J1140" s="178"/>
    </row>
    <row r="1141" spans="2:10">
      <c r="B1141" s="223"/>
      <c r="C1141" s="178" t="s">
        <v>1003</v>
      </c>
      <c r="D1141" s="178">
        <v>33.200000000000003</v>
      </c>
      <c r="E1141" s="178"/>
      <c r="F1141" s="178"/>
      <c r="G1141" s="178"/>
      <c r="H1141" s="178" t="s">
        <v>1064</v>
      </c>
      <c r="I1141" s="178"/>
      <c r="J1141" s="178"/>
    </row>
    <row r="1142" spans="2:10">
      <c r="B1142" s="223"/>
      <c r="C1142" s="178"/>
      <c r="D1142" s="178"/>
      <c r="E1142" s="178"/>
      <c r="F1142" s="178"/>
      <c r="G1142" s="178"/>
      <c r="H1142" s="178"/>
      <c r="I1142" s="178"/>
      <c r="J1142" s="178"/>
    </row>
    <row r="1143" spans="2:10">
      <c r="B1143" s="223"/>
      <c r="C1143" s="178" t="s">
        <v>1453</v>
      </c>
      <c r="D1143" s="178"/>
      <c r="E1143" s="178"/>
      <c r="F1143" s="178"/>
      <c r="G1143" s="178"/>
      <c r="H1143" s="178"/>
      <c r="I1143" s="178"/>
      <c r="J1143" s="178"/>
    </row>
    <row r="1144" spans="2:10">
      <c r="B1144" s="224"/>
      <c r="C1144" s="178" t="s">
        <v>1380</v>
      </c>
      <c r="D1144" s="178">
        <v>10.55</v>
      </c>
      <c r="E1144" s="178"/>
      <c r="F1144" s="178"/>
      <c r="G1144" s="178"/>
      <c r="H1144" s="178" t="s">
        <v>1064</v>
      </c>
      <c r="I1144" s="178"/>
      <c r="J1144" s="178"/>
    </row>
    <row r="1145" spans="2:10">
      <c r="B1145" s="178"/>
      <c r="C1145" s="178"/>
      <c r="D1145" s="178"/>
      <c r="E1145" s="178"/>
      <c r="F1145" s="178"/>
      <c r="G1145" s="178">
        <f>SUM(G1138:G1144)</f>
        <v>-14</v>
      </c>
      <c r="H1145" s="178" t="s">
        <v>1162</v>
      </c>
      <c r="I1145" s="178">
        <f>SUM(I1138:I1144)</f>
        <v>-140</v>
      </c>
      <c r="J1145" s="178">
        <f>SUM(J1138:J1144)</f>
        <v>-10500</v>
      </c>
    </row>
    <row r="1147" spans="2:10">
      <c r="B1147" s="177" t="s">
        <v>88</v>
      </c>
      <c r="C1147" s="178">
        <v>2019</v>
      </c>
      <c r="D1147" s="178" t="s">
        <v>969</v>
      </c>
      <c r="E1147" s="178" t="s">
        <v>994</v>
      </c>
      <c r="F1147" s="179"/>
      <c r="G1147" s="179"/>
      <c r="H1147" s="179"/>
      <c r="I1147" s="226" t="s">
        <v>527</v>
      </c>
      <c r="J1147" s="227"/>
    </row>
    <row r="1148" spans="2:10">
      <c r="B1148" s="181"/>
      <c r="C1148" s="181"/>
      <c r="D1148" s="181"/>
      <c r="E1148" s="182"/>
      <c r="F1148" s="182"/>
      <c r="G1148" s="182" t="s">
        <v>4</v>
      </c>
      <c r="H1148" s="183" t="s">
        <v>9</v>
      </c>
      <c r="I1148" s="228"/>
      <c r="J1148" s="229"/>
    </row>
    <row r="1149" spans="2:10">
      <c r="B1149" s="184" t="s">
        <v>0</v>
      </c>
      <c r="C1149" s="184" t="s">
        <v>1</v>
      </c>
      <c r="D1149" s="184" t="s">
        <v>10</v>
      </c>
      <c r="E1149" s="184" t="s">
        <v>7</v>
      </c>
      <c r="F1149" s="184" t="s">
        <v>11</v>
      </c>
      <c r="G1149" s="184" t="s">
        <v>12</v>
      </c>
      <c r="H1149" s="185"/>
      <c r="I1149" s="186" t="s">
        <v>525</v>
      </c>
      <c r="J1149" s="187" t="s">
        <v>526</v>
      </c>
    </row>
    <row r="1150" spans="2:10">
      <c r="B1150" s="222" t="s">
        <v>1454</v>
      </c>
      <c r="C1150" s="178" t="s">
        <v>1453</v>
      </c>
      <c r="D1150" s="178"/>
      <c r="E1150" s="178"/>
      <c r="F1150" s="178"/>
      <c r="G1150" s="178"/>
      <c r="H1150" s="178"/>
      <c r="I1150" s="178"/>
      <c r="J1150" s="178"/>
    </row>
    <row r="1151" spans="2:10">
      <c r="B1151" s="224"/>
      <c r="C1151" s="178" t="s">
        <v>1455</v>
      </c>
      <c r="D1151" s="178"/>
      <c r="E1151" s="178"/>
      <c r="F1151" s="178">
        <v>20</v>
      </c>
      <c r="G1151" s="178">
        <f>F1151-10.55</f>
        <v>9.4499999999999993</v>
      </c>
      <c r="H1151" s="178" t="s">
        <v>1456</v>
      </c>
      <c r="I1151" s="178">
        <f>G1151*20</f>
        <v>189</v>
      </c>
      <c r="J1151" s="178">
        <f>I1151*75</f>
        <v>14175</v>
      </c>
    </row>
    <row r="1152" spans="2:10">
      <c r="B1152" s="178"/>
      <c r="C1152" s="178"/>
      <c r="D1152" s="225" t="s">
        <v>1306</v>
      </c>
      <c r="E1152" s="225"/>
      <c r="F1152" s="225"/>
      <c r="G1152" s="178">
        <f>SUM(G1151)</f>
        <v>9.4499999999999993</v>
      </c>
      <c r="H1152" s="178" t="s">
        <v>638</v>
      </c>
      <c r="I1152" s="178">
        <f>SUM(I1151)</f>
        <v>189</v>
      </c>
      <c r="J1152" s="178">
        <f>SUM(J1151)</f>
        <v>14175</v>
      </c>
    </row>
    <row r="1153" spans="2:10">
      <c r="B1153" s="177" t="s">
        <v>88</v>
      </c>
      <c r="C1153" s="178">
        <v>2019</v>
      </c>
      <c r="D1153" s="178" t="s">
        <v>969</v>
      </c>
      <c r="E1153" s="178" t="s">
        <v>994</v>
      </c>
      <c r="F1153" s="179"/>
      <c r="G1153" s="179"/>
      <c r="H1153" s="179"/>
      <c r="I1153" s="226" t="s">
        <v>527</v>
      </c>
      <c r="J1153" s="227"/>
    </row>
    <row r="1154" spans="2:10">
      <c r="B1154" s="181"/>
      <c r="C1154" s="181"/>
      <c r="D1154" s="181"/>
      <c r="E1154" s="182"/>
      <c r="F1154" s="182"/>
      <c r="G1154" s="182" t="s">
        <v>4</v>
      </c>
      <c r="H1154" s="183" t="s">
        <v>9</v>
      </c>
      <c r="I1154" s="228"/>
      <c r="J1154" s="229"/>
    </row>
    <row r="1155" spans="2:10">
      <c r="B1155" s="184" t="s">
        <v>0</v>
      </c>
      <c r="C1155" s="184" t="s">
        <v>1</v>
      </c>
      <c r="D1155" s="184" t="s">
        <v>10</v>
      </c>
      <c r="E1155" s="184" t="s">
        <v>7</v>
      </c>
      <c r="F1155" s="184" t="s">
        <v>11</v>
      </c>
      <c r="G1155" s="184" t="s">
        <v>12</v>
      </c>
      <c r="H1155" s="185"/>
      <c r="I1155" s="186" t="s">
        <v>525</v>
      </c>
      <c r="J1155" s="187" t="s">
        <v>526</v>
      </c>
    </row>
    <row r="1156" spans="2:10">
      <c r="B1156" s="222" t="s">
        <v>1457</v>
      </c>
      <c r="C1156" s="178" t="s">
        <v>1453</v>
      </c>
      <c r="D1156" s="178"/>
      <c r="E1156" s="178"/>
      <c r="F1156" s="178"/>
      <c r="G1156" s="178"/>
      <c r="H1156" s="178"/>
      <c r="I1156" s="178"/>
      <c r="J1156" s="178"/>
    </row>
    <row r="1157" spans="2:10">
      <c r="B1157" s="223"/>
      <c r="C1157" s="178" t="s">
        <v>1458</v>
      </c>
      <c r="D1157" s="178"/>
      <c r="E1157" s="178"/>
      <c r="F1157" s="178">
        <v>22</v>
      </c>
      <c r="G1157" s="178">
        <f>22-10.55</f>
        <v>11.45</v>
      </c>
      <c r="H1157" s="178" t="s">
        <v>1153</v>
      </c>
      <c r="I1157" s="178">
        <f>G1157*10</f>
        <v>114.5</v>
      </c>
      <c r="J1157" s="178">
        <f>I1157*75</f>
        <v>8587.5</v>
      </c>
    </row>
    <row r="1158" spans="2:10">
      <c r="B1158" s="223"/>
      <c r="C1158" s="178"/>
      <c r="D1158" s="178"/>
      <c r="E1158" s="178"/>
      <c r="F1158" s="178"/>
      <c r="G1158" s="178"/>
      <c r="H1158" s="178" t="s">
        <v>1186</v>
      </c>
      <c r="I1158" s="178"/>
      <c r="J1158" s="178"/>
    </row>
    <row r="1159" spans="2:10">
      <c r="B1159" s="223"/>
      <c r="C1159" s="178" t="s">
        <v>1083</v>
      </c>
      <c r="D1159" s="178">
        <v>9</v>
      </c>
      <c r="E1159" s="178"/>
      <c r="F1159" s="178"/>
      <c r="G1159" s="178"/>
      <c r="H1159" s="178" t="s">
        <v>1064</v>
      </c>
      <c r="I1159" s="178"/>
      <c r="J1159" s="178"/>
    </row>
    <row r="1160" spans="2:10">
      <c r="B1160" s="223"/>
      <c r="C1160" s="178"/>
      <c r="D1160" s="178"/>
      <c r="E1160" s="178"/>
      <c r="F1160" s="178"/>
      <c r="G1160" s="178"/>
      <c r="H1160" s="178"/>
      <c r="I1160" s="178"/>
      <c r="J1160" s="178"/>
    </row>
    <row r="1161" spans="2:10">
      <c r="B1161" s="223"/>
      <c r="C1161" s="178" t="s">
        <v>1452</v>
      </c>
      <c r="D1161" s="178"/>
      <c r="E1161" s="178"/>
      <c r="F1161" s="178"/>
      <c r="G1161" s="178"/>
      <c r="H1161" s="178"/>
      <c r="I1161" s="178"/>
      <c r="J1161" s="178"/>
    </row>
    <row r="1162" spans="2:10">
      <c r="B1162" s="223"/>
      <c r="C1162" s="178" t="s">
        <v>1462</v>
      </c>
      <c r="D1162" s="178"/>
      <c r="E1162" s="178"/>
      <c r="F1162" s="178">
        <v>60</v>
      </c>
      <c r="G1162" s="178">
        <f>60-33.5</f>
        <v>26.5</v>
      </c>
      <c r="H1162" s="178" t="s">
        <v>1047</v>
      </c>
      <c r="I1162" s="178">
        <f>G1162*5</f>
        <v>132.5</v>
      </c>
      <c r="J1162" s="178">
        <f>I1162*75</f>
        <v>9937.5</v>
      </c>
    </row>
    <row r="1163" spans="2:10">
      <c r="B1163" s="223"/>
      <c r="C1163" s="178"/>
      <c r="D1163" s="178"/>
      <c r="E1163" s="178"/>
      <c r="F1163" s="178"/>
      <c r="G1163" s="178"/>
      <c r="H1163" s="178" t="s">
        <v>1194</v>
      </c>
      <c r="I1163" s="178"/>
      <c r="J1163" s="178"/>
    </row>
    <row r="1164" spans="2:10">
      <c r="B1164" s="223"/>
      <c r="C1164" s="178" t="s">
        <v>1459</v>
      </c>
      <c r="D1164" s="178"/>
      <c r="E1164" s="178"/>
      <c r="F1164" s="178"/>
      <c r="G1164" s="178"/>
      <c r="H1164" s="178"/>
      <c r="I1164" s="178"/>
      <c r="J1164" s="178"/>
    </row>
    <row r="1165" spans="2:10">
      <c r="B1165" s="223"/>
      <c r="C1165" s="178" t="s">
        <v>1003</v>
      </c>
      <c r="D1165" s="178">
        <v>119</v>
      </c>
      <c r="E1165" s="178"/>
      <c r="F1165" s="178">
        <v>134</v>
      </c>
      <c r="G1165" s="178">
        <f>F1165-D1165</f>
        <v>15</v>
      </c>
      <c r="H1165" s="178"/>
      <c r="I1165" s="178">
        <f>G1165*10</f>
        <v>150</v>
      </c>
      <c r="J1165" s="178">
        <f>I1165*75</f>
        <v>11250</v>
      </c>
    </row>
    <row r="1166" spans="2:10">
      <c r="B1166" s="223"/>
      <c r="C1166" s="178" t="s">
        <v>1003</v>
      </c>
      <c r="D1166" s="178">
        <v>126</v>
      </c>
      <c r="E1166" s="178"/>
      <c r="F1166" s="178">
        <v>144</v>
      </c>
      <c r="G1166" s="178">
        <f>F1166-D1166</f>
        <v>18</v>
      </c>
      <c r="H1166" s="178"/>
      <c r="I1166" s="178">
        <f t="shared" ref="I1166:I1170" si="80">G1166*10</f>
        <v>180</v>
      </c>
      <c r="J1166" s="178">
        <f t="shared" ref="J1166:J1170" si="81">I1166*75</f>
        <v>13500</v>
      </c>
    </row>
    <row r="1167" spans="2:10">
      <c r="B1167" s="223"/>
      <c r="C1167" s="178"/>
      <c r="D1167" s="178"/>
      <c r="E1167" s="178"/>
      <c r="F1167" s="178"/>
      <c r="G1167" s="178"/>
      <c r="H1167" s="178"/>
      <c r="I1167" s="178"/>
      <c r="J1167" s="178"/>
    </row>
    <row r="1168" spans="2:10">
      <c r="B1168" s="223"/>
      <c r="C1168" s="178" t="s">
        <v>1460</v>
      </c>
      <c r="D1168" s="178"/>
      <c r="E1168" s="178"/>
      <c r="F1168" s="178"/>
      <c r="G1168" s="178"/>
      <c r="H1168" s="178"/>
      <c r="I1168" s="178"/>
      <c r="J1168" s="178"/>
    </row>
    <row r="1169" spans="2:10">
      <c r="B1169" s="223"/>
      <c r="C1169" s="178" t="s">
        <v>1003</v>
      </c>
      <c r="D1169" s="178">
        <v>98</v>
      </c>
      <c r="E1169" s="178"/>
      <c r="F1169" s="178">
        <v>110</v>
      </c>
      <c r="G1169" s="178">
        <f>F1169-D1169</f>
        <v>12</v>
      </c>
      <c r="H1169" s="178"/>
      <c r="I1169" s="178">
        <f t="shared" si="80"/>
        <v>120</v>
      </c>
      <c r="J1169" s="178">
        <f t="shared" si="81"/>
        <v>9000</v>
      </c>
    </row>
    <row r="1170" spans="2:10">
      <c r="B1170" s="224"/>
      <c r="C1170" s="178" t="s">
        <v>1003</v>
      </c>
      <c r="D1170" s="178">
        <v>94</v>
      </c>
      <c r="E1170" s="178"/>
      <c r="F1170" s="178">
        <v>103</v>
      </c>
      <c r="G1170" s="178">
        <f>F1170-D1170</f>
        <v>9</v>
      </c>
      <c r="H1170" s="178"/>
      <c r="I1170" s="178">
        <f t="shared" si="80"/>
        <v>90</v>
      </c>
      <c r="J1170" s="178">
        <f t="shared" si="81"/>
        <v>6750</v>
      </c>
    </row>
    <row r="1171" spans="2:10">
      <c r="B1171" s="178"/>
      <c r="C1171" s="178"/>
      <c r="D1171" s="225" t="s">
        <v>1306</v>
      </c>
      <c r="E1171" s="225"/>
      <c r="F1171" s="225"/>
      <c r="G1171" s="178">
        <f>SUM(G1157:G1170)</f>
        <v>91.95</v>
      </c>
      <c r="H1171" s="178" t="s">
        <v>638</v>
      </c>
      <c r="I1171" s="178">
        <f>SUM(I1157:I1170)</f>
        <v>787</v>
      </c>
      <c r="J1171" s="178">
        <f>SUM(J1157:J1170)</f>
        <v>59025</v>
      </c>
    </row>
    <row r="1172" spans="2:10">
      <c r="B1172" s="177" t="s">
        <v>88</v>
      </c>
      <c r="C1172" s="178">
        <v>2019</v>
      </c>
      <c r="D1172" s="178" t="s">
        <v>969</v>
      </c>
      <c r="E1172" s="178" t="s">
        <v>994</v>
      </c>
      <c r="F1172" s="179"/>
      <c r="G1172" s="179"/>
      <c r="H1172" s="179"/>
      <c r="I1172" s="226" t="s">
        <v>527</v>
      </c>
      <c r="J1172" s="227"/>
    </row>
    <row r="1173" spans="2:10">
      <c r="B1173" s="181"/>
      <c r="C1173" s="181"/>
      <c r="D1173" s="181"/>
      <c r="E1173" s="182"/>
      <c r="F1173" s="182"/>
      <c r="G1173" s="182" t="s">
        <v>4</v>
      </c>
      <c r="H1173" s="183" t="s">
        <v>9</v>
      </c>
      <c r="I1173" s="228"/>
      <c r="J1173" s="229"/>
    </row>
    <row r="1174" spans="2:10">
      <c r="B1174" s="184" t="s">
        <v>0</v>
      </c>
      <c r="C1174" s="184" t="s">
        <v>1</v>
      </c>
      <c r="D1174" s="184" t="s">
        <v>10</v>
      </c>
      <c r="E1174" s="184" t="s">
        <v>7</v>
      </c>
      <c r="F1174" s="184" t="s">
        <v>11</v>
      </c>
      <c r="G1174" s="184" t="s">
        <v>12</v>
      </c>
      <c r="H1174" s="185"/>
      <c r="I1174" s="186" t="s">
        <v>525</v>
      </c>
      <c r="J1174" s="187" t="s">
        <v>526</v>
      </c>
    </row>
    <row r="1175" spans="2:10">
      <c r="B1175" s="222" t="s">
        <v>1461</v>
      </c>
      <c r="C1175" s="178" t="s">
        <v>1452</v>
      </c>
      <c r="D1175" s="178"/>
      <c r="E1175" s="178"/>
      <c r="F1175" s="178"/>
      <c r="G1175" s="178"/>
      <c r="H1175" s="178"/>
      <c r="I1175" s="178"/>
      <c r="J1175" s="178"/>
    </row>
    <row r="1176" spans="2:10">
      <c r="B1176" s="223"/>
      <c r="C1176" s="178" t="s">
        <v>1463</v>
      </c>
      <c r="D1176" s="178"/>
      <c r="E1176" s="178">
        <v>12</v>
      </c>
      <c r="F1176" s="178"/>
      <c r="G1176" s="178">
        <f>E1176-33.2</f>
        <v>-21.200000000000003</v>
      </c>
      <c r="H1176" s="178"/>
      <c r="I1176" s="178">
        <f>G1176*5</f>
        <v>-106.00000000000001</v>
      </c>
      <c r="J1176" s="178">
        <f>I1176*75</f>
        <v>-7950.0000000000009</v>
      </c>
    </row>
    <row r="1177" spans="2:10">
      <c r="B1177" s="223"/>
      <c r="C1177" s="178"/>
      <c r="D1177" s="178"/>
      <c r="E1177" s="178"/>
      <c r="F1177" s="178"/>
      <c r="G1177" s="178"/>
      <c r="H1177" s="178"/>
      <c r="I1177" s="178"/>
      <c r="J1177" s="178"/>
    </row>
    <row r="1178" spans="2:10">
      <c r="B1178" s="223"/>
      <c r="C1178" s="178" t="s">
        <v>1453</v>
      </c>
      <c r="D1178" s="178"/>
      <c r="E1178" s="178"/>
      <c r="F1178" s="178"/>
      <c r="G1178" s="178"/>
      <c r="H1178" s="178"/>
      <c r="I1178" s="178"/>
      <c r="J1178" s="178"/>
    </row>
    <row r="1179" spans="2:10">
      <c r="B1179" s="223"/>
      <c r="C1179" s="178" t="s">
        <v>1464</v>
      </c>
      <c r="D1179" s="178"/>
      <c r="E1179" s="178">
        <v>4</v>
      </c>
      <c r="F1179" s="178"/>
      <c r="G1179" s="178">
        <f>E1179-9.75</f>
        <v>-5.75</v>
      </c>
      <c r="H1179" s="178"/>
      <c r="I1179" s="178">
        <f>G1179*40</f>
        <v>-230</v>
      </c>
      <c r="J1179" s="178">
        <f>I1179*75</f>
        <v>-17250</v>
      </c>
    </row>
    <row r="1180" spans="2:10">
      <c r="B1180" s="223"/>
      <c r="C1180" s="178"/>
      <c r="D1180" s="178"/>
      <c r="E1180" s="178"/>
      <c r="F1180" s="178"/>
      <c r="G1180" s="178"/>
      <c r="H1180" s="178"/>
      <c r="I1180" s="178"/>
      <c r="J1180" s="178"/>
    </row>
    <row r="1181" spans="2:10">
      <c r="B1181" s="223"/>
      <c r="C1181" s="178" t="s">
        <v>1465</v>
      </c>
      <c r="D1181" s="178"/>
      <c r="E1181" s="178"/>
      <c r="F1181" s="178"/>
      <c r="G1181" s="178"/>
      <c r="H1181" s="178"/>
      <c r="I1181" s="178"/>
      <c r="J1181" s="178"/>
    </row>
    <row r="1182" spans="2:10">
      <c r="B1182" s="223"/>
      <c r="C1182" s="178" t="s">
        <v>1003</v>
      </c>
      <c r="D1182" s="178">
        <v>76</v>
      </c>
      <c r="E1182" s="178"/>
      <c r="F1182" s="178">
        <v>108</v>
      </c>
      <c r="G1182" s="178">
        <f>F1182-D1182</f>
        <v>32</v>
      </c>
      <c r="H1182" s="178"/>
      <c r="I1182" s="178">
        <f>G1182*10</f>
        <v>320</v>
      </c>
      <c r="J1182" s="178">
        <f>I1182*75</f>
        <v>24000</v>
      </c>
    </row>
    <row r="1183" spans="2:10">
      <c r="B1183" s="223"/>
      <c r="C1183" s="178" t="s">
        <v>1003</v>
      </c>
      <c r="D1183" s="178">
        <v>108</v>
      </c>
      <c r="E1183" s="178"/>
      <c r="F1183" s="178">
        <v>118</v>
      </c>
      <c r="G1183" s="178">
        <f>F1183-D1183</f>
        <v>10</v>
      </c>
      <c r="H1183" s="178"/>
      <c r="I1183" s="178">
        <f t="shared" ref="I1183:I1185" si="82">G1183*10</f>
        <v>100</v>
      </c>
      <c r="J1183" s="178">
        <f t="shared" ref="J1183:J1185" si="83">I1183*75</f>
        <v>7500</v>
      </c>
    </row>
    <row r="1184" spans="2:10">
      <c r="B1184" s="223"/>
      <c r="C1184" s="178" t="s">
        <v>1003</v>
      </c>
      <c r="D1184" s="178">
        <v>118</v>
      </c>
      <c r="E1184" s="178">
        <v>113</v>
      </c>
      <c r="F1184" s="178"/>
      <c r="G1184" s="178">
        <f>E1184-D1184</f>
        <v>-5</v>
      </c>
      <c r="H1184" s="178"/>
      <c r="I1184" s="178">
        <f t="shared" si="82"/>
        <v>-50</v>
      </c>
      <c r="J1184" s="178">
        <f t="shared" si="83"/>
        <v>-3750</v>
      </c>
    </row>
    <row r="1185" spans="2:10">
      <c r="B1185" s="223"/>
      <c r="C1185" s="178" t="s">
        <v>1003</v>
      </c>
      <c r="D1185" s="178">
        <v>111</v>
      </c>
      <c r="E1185" s="178"/>
      <c r="F1185" s="178">
        <v>125</v>
      </c>
      <c r="G1185" s="178">
        <f>F1185-D1185</f>
        <v>14</v>
      </c>
      <c r="H1185" s="178"/>
      <c r="I1185" s="178">
        <f t="shared" si="82"/>
        <v>140</v>
      </c>
      <c r="J1185" s="178">
        <f t="shared" si="83"/>
        <v>10500</v>
      </c>
    </row>
    <row r="1186" spans="2:10">
      <c r="B1186" s="223"/>
      <c r="C1186" s="178"/>
      <c r="D1186" s="178"/>
      <c r="E1186" s="178"/>
      <c r="F1186" s="178"/>
      <c r="G1186" s="178"/>
      <c r="H1186" s="178"/>
      <c r="I1186" s="178"/>
      <c r="J1186" s="178"/>
    </row>
    <row r="1187" spans="2:10">
      <c r="B1187" s="223"/>
      <c r="C1187" s="178" t="s">
        <v>1436</v>
      </c>
      <c r="D1187" s="178"/>
      <c r="E1187" s="178"/>
      <c r="F1187" s="178"/>
      <c r="G1187" s="178"/>
      <c r="H1187" s="178"/>
      <c r="I1187" s="178"/>
      <c r="J1187" s="178"/>
    </row>
    <row r="1188" spans="2:10">
      <c r="B1188" s="224"/>
      <c r="C1188" s="178" t="s">
        <v>1003</v>
      </c>
      <c r="D1188" s="178">
        <v>37</v>
      </c>
      <c r="E1188" s="178"/>
      <c r="F1188" s="178"/>
      <c r="G1188" s="178"/>
      <c r="H1188" s="178" t="s">
        <v>1064</v>
      </c>
      <c r="I1188" s="178"/>
      <c r="J1188" s="178"/>
    </row>
    <row r="1189" spans="2:10">
      <c r="B1189" s="178"/>
      <c r="C1189" s="178"/>
      <c r="D1189" s="225" t="s">
        <v>1306</v>
      </c>
      <c r="E1189" s="225"/>
      <c r="F1189" s="225"/>
      <c r="G1189" s="178">
        <f>SUM(G1176:G1188)</f>
        <v>24.049999999999997</v>
      </c>
      <c r="H1189" s="178" t="s">
        <v>638</v>
      </c>
      <c r="I1189" s="178">
        <f>SUM(I1176:I1188)</f>
        <v>174</v>
      </c>
      <c r="J1189" s="178">
        <f>SUM(J1176:J1188)</f>
        <v>13050</v>
      </c>
    </row>
    <row r="1190" spans="2:10">
      <c r="B1190" s="177" t="s">
        <v>88</v>
      </c>
      <c r="C1190" s="178">
        <v>2019</v>
      </c>
      <c r="D1190" s="178" t="s">
        <v>969</v>
      </c>
      <c r="E1190" s="178" t="s">
        <v>994</v>
      </c>
      <c r="F1190" s="179"/>
      <c r="G1190" s="179"/>
      <c r="H1190" s="179"/>
      <c r="I1190" s="226" t="s">
        <v>527</v>
      </c>
      <c r="J1190" s="227"/>
    </row>
    <row r="1191" spans="2:10">
      <c r="B1191" s="181"/>
      <c r="C1191" s="181"/>
      <c r="D1191" s="181"/>
      <c r="E1191" s="182"/>
      <c r="F1191" s="182"/>
      <c r="G1191" s="182" t="s">
        <v>4</v>
      </c>
      <c r="H1191" s="183" t="s">
        <v>9</v>
      </c>
      <c r="I1191" s="228"/>
      <c r="J1191" s="229"/>
    </row>
    <row r="1192" spans="2:10">
      <c r="B1192" s="184" t="s">
        <v>0</v>
      </c>
      <c r="C1192" s="184" t="s">
        <v>1</v>
      </c>
      <c r="D1192" s="184" t="s">
        <v>10</v>
      </c>
      <c r="E1192" s="184" t="s">
        <v>7</v>
      </c>
      <c r="F1192" s="184" t="s">
        <v>11</v>
      </c>
      <c r="G1192" s="184" t="s">
        <v>12</v>
      </c>
      <c r="H1192" s="185"/>
      <c r="I1192" s="186" t="s">
        <v>525</v>
      </c>
      <c r="J1192" s="187" t="s">
        <v>526</v>
      </c>
    </row>
    <row r="1193" spans="2:10">
      <c r="B1193" s="222" t="s">
        <v>1466</v>
      </c>
      <c r="C1193" s="178" t="s">
        <v>1436</v>
      </c>
      <c r="D1193" s="178"/>
      <c r="E1193" s="178"/>
      <c r="F1193" s="178"/>
      <c r="G1193" s="178"/>
      <c r="H1193" s="178"/>
      <c r="I1193" s="178"/>
      <c r="J1193" s="178"/>
    </row>
    <row r="1194" spans="2:10">
      <c r="B1194" s="223"/>
      <c r="C1194" s="178" t="s">
        <v>1467</v>
      </c>
      <c r="D1194" s="178"/>
      <c r="E1194" s="178"/>
      <c r="F1194" s="178">
        <v>62</v>
      </c>
      <c r="G1194" s="178">
        <f>F1194-37</f>
        <v>25</v>
      </c>
      <c r="H1194" s="178"/>
      <c r="I1194" s="178">
        <f>G1194*10</f>
        <v>250</v>
      </c>
      <c r="J1194" s="178">
        <f>I1194*75</f>
        <v>18750</v>
      </c>
    </row>
    <row r="1195" spans="2:10">
      <c r="B1195" s="223"/>
      <c r="C1195" s="178"/>
      <c r="D1195" s="178"/>
      <c r="E1195" s="178"/>
      <c r="F1195" s="178"/>
      <c r="G1195" s="178"/>
      <c r="H1195" s="178"/>
      <c r="I1195" s="178"/>
      <c r="J1195" s="178"/>
    </row>
    <row r="1196" spans="2:10">
      <c r="B1196" s="223"/>
      <c r="C1196" s="178" t="s">
        <v>1447</v>
      </c>
      <c r="D1196" s="178"/>
      <c r="E1196" s="178"/>
      <c r="F1196" s="178"/>
      <c r="G1196" s="178"/>
      <c r="H1196" s="178"/>
      <c r="I1196" s="178"/>
      <c r="J1196" s="178"/>
    </row>
    <row r="1197" spans="2:10">
      <c r="B1197" s="223"/>
      <c r="C1197" s="178" t="s">
        <v>1003</v>
      </c>
      <c r="D1197" s="178">
        <v>91</v>
      </c>
      <c r="E1197" s="178"/>
      <c r="F1197" s="178">
        <v>104</v>
      </c>
      <c r="G1197" s="178">
        <f>F1197-D1197</f>
        <v>13</v>
      </c>
      <c r="H1197" s="178"/>
      <c r="I1197" s="178">
        <f>G1197*10</f>
        <v>130</v>
      </c>
      <c r="J1197" s="178">
        <f>I1197*75</f>
        <v>9750</v>
      </c>
    </row>
    <row r="1198" spans="2:10">
      <c r="B1198" s="223"/>
      <c r="C1198" s="178" t="s">
        <v>1003</v>
      </c>
      <c r="D1198" s="178">
        <v>93</v>
      </c>
      <c r="E1198" s="178"/>
      <c r="F1198" s="178">
        <v>105</v>
      </c>
      <c r="G1198" s="178">
        <f t="shared" ref="G1198:G1199" si="84">F1198-D1198</f>
        <v>12</v>
      </c>
      <c r="H1198" s="178"/>
      <c r="I1198" s="178">
        <f t="shared" ref="I1198:I1201" si="85">G1198*10</f>
        <v>120</v>
      </c>
      <c r="J1198" s="178">
        <f t="shared" ref="J1198:J1201" si="86">I1198*75</f>
        <v>9000</v>
      </c>
    </row>
    <row r="1199" spans="2:10">
      <c r="B1199" s="223"/>
      <c r="C1199" s="178" t="s">
        <v>1003</v>
      </c>
      <c r="D1199" s="178">
        <v>90</v>
      </c>
      <c r="E1199" s="178"/>
      <c r="F1199" s="178">
        <v>102</v>
      </c>
      <c r="G1199" s="178">
        <f t="shared" si="84"/>
        <v>12</v>
      </c>
      <c r="H1199" s="178"/>
      <c r="I1199" s="178">
        <f t="shared" si="85"/>
        <v>120</v>
      </c>
      <c r="J1199" s="178">
        <f t="shared" si="86"/>
        <v>9000</v>
      </c>
    </row>
    <row r="1200" spans="2:10">
      <c r="B1200" s="223"/>
      <c r="C1200" s="178" t="s">
        <v>1003</v>
      </c>
      <c r="D1200" s="178">
        <v>95</v>
      </c>
      <c r="E1200" s="178">
        <v>85</v>
      </c>
      <c r="F1200" s="178"/>
      <c r="G1200" s="178">
        <f>E1200-D1200</f>
        <v>-10</v>
      </c>
      <c r="H1200" s="178"/>
      <c r="I1200" s="178">
        <f t="shared" si="85"/>
        <v>-100</v>
      </c>
      <c r="J1200" s="178">
        <f t="shared" si="86"/>
        <v>-7500</v>
      </c>
    </row>
    <row r="1201" spans="2:10">
      <c r="B1201" s="223"/>
      <c r="C1201" s="178" t="s">
        <v>1003</v>
      </c>
      <c r="D1201" s="178">
        <v>88</v>
      </c>
      <c r="E1201" s="178">
        <v>80</v>
      </c>
      <c r="F1201" s="178"/>
      <c r="G1201" s="178">
        <f>E1201-D1201</f>
        <v>-8</v>
      </c>
      <c r="H1201" s="178"/>
      <c r="I1201" s="178">
        <f t="shared" si="85"/>
        <v>-80</v>
      </c>
      <c r="J1201" s="178">
        <f t="shared" si="86"/>
        <v>-6000</v>
      </c>
    </row>
    <row r="1202" spans="2:10">
      <c r="B1202" s="224"/>
      <c r="C1202" s="178" t="s">
        <v>1067</v>
      </c>
      <c r="D1202" s="178">
        <v>80</v>
      </c>
      <c r="E1202" s="178"/>
      <c r="F1202" s="178"/>
      <c r="G1202" s="178"/>
      <c r="H1202" s="178" t="s">
        <v>1064</v>
      </c>
      <c r="I1202" s="178"/>
      <c r="J1202" s="178"/>
    </row>
    <row r="1203" spans="2:10">
      <c r="B1203" s="178"/>
      <c r="C1203" s="178"/>
      <c r="D1203" s="225" t="s">
        <v>1306</v>
      </c>
      <c r="E1203" s="225"/>
      <c r="F1203" s="225"/>
      <c r="G1203" s="178">
        <f>SUM(G1194:G1202)</f>
        <v>44</v>
      </c>
      <c r="H1203" s="178" t="s">
        <v>638</v>
      </c>
      <c r="I1203" s="178">
        <f>SUM(I1194:I1202)</f>
        <v>440</v>
      </c>
      <c r="J1203" s="178">
        <f>SUM(J1194:J1202)</f>
        <v>33000</v>
      </c>
    </row>
    <row r="1205" spans="2:10">
      <c r="B1205" s="177" t="s">
        <v>88</v>
      </c>
      <c r="C1205" s="178">
        <v>2019</v>
      </c>
      <c r="D1205" s="178" t="s">
        <v>969</v>
      </c>
      <c r="E1205" s="178" t="s">
        <v>994</v>
      </c>
      <c r="F1205" s="179"/>
      <c r="G1205" s="179"/>
      <c r="H1205" s="179"/>
      <c r="I1205" s="226" t="s">
        <v>527</v>
      </c>
      <c r="J1205" s="227"/>
    </row>
    <row r="1206" spans="2:10">
      <c r="B1206" s="181"/>
      <c r="C1206" s="181"/>
      <c r="D1206" s="181"/>
      <c r="E1206" s="182"/>
      <c r="F1206" s="182"/>
      <c r="G1206" s="182" t="s">
        <v>4</v>
      </c>
      <c r="H1206" s="183" t="s">
        <v>9</v>
      </c>
      <c r="I1206" s="228"/>
      <c r="J1206" s="229"/>
    </row>
    <row r="1207" spans="2:10">
      <c r="B1207" s="184" t="s">
        <v>0</v>
      </c>
      <c r="C1207" s="184" t="s">
        <v>1</v>
      </c>
      <c r="D1207" s="184" t="s">
        <v>10</v>
      </c>
      <c r="E1207" s="184" t="s">
        <v>7</v>
      </c>
      <c r="F1207" s="184" t="s">
        <v>11</v>
      </c>
      <c r="G1207" s="184" t="s">
        <v>12</v>
      </c>
      <c r="H1207" s="185"/>
      <c r="I1207" s="186" t="s">
        <v>525</v>
      </c>
      <c r="J1207" s="187" t="s">
        <v>526</v>
      </c>
    </row>
    <row r="1208" spans="2:10">
      <c r="B1208" s="222" t="s">
        <v>1441</v>
      </c>
      <c r="C1208" s="178" t="s">
        <v>1447</v>
      </c>
      <c r="D1208" s="178"/>
      <c r="E1208" s="178"/>
      <c r="F1208" s="178"/>
      <c r="G1208" s="178"/>
      <c r="H1208" s="178"/>
      <c r="I1208" s="178"/>
      <c r="J1208" s="178"/>
    </row>
    <row r="1209" spans="2:10">
      <c r="B1209" s="223"/>
      <c r="C1209" s="178" t="s">
        <v>1449</v>
      </c>
      <c r="D1209" s="178"/>
      <c r="E1209" s="178"/>
      <c r="F1209" s="178">
        <v>93</v>
      </c>
      <c r="G1209" s="178">
        <f>F1209-80</f>
        <v>13</v>
      </c>
      <c r="H1209" s="178"/>
      <c r="I1209" s="178">
        <f>G1209*5</f>
        <v>65</v>
      </c>
      <c r="J1209" s="178">
        <f>I1209*75</f>
        <v>4875</v>
      </c>
    </row>
    <row r="1210" spans="2:10">
      <c r="B1210" s="223"/>
      <c r="C1210" s="178" t="s">
        <v>1003</v>
      </c>
      <c r="D1210" s="178">
        <v>69</v>
      </c>
      <c r="E1210" s="178"/>
      <c r="F1210" s="178">
        <v>85</v>
      </c>
      <c r="G1210" s="178">
        <f>F1210-D1210</f>
        <v>16</v>
      </c>
      <c r="H1210" s="178"/>
      <c r="I1210" s="178">
        <f>G1210*10</f>
        <v>160</v>
      </c>
      <c r="J1210" s="178">
        <f t="shared" ref="J1210:J1218" si="87">I1210*75</f>
        <v>12000</v>
      </c>
    </row>
    <row r="1211" spans="2:10">
      <c r="B1211" s="223"/>
      <c r="C1211" s="178" t="s">
        <v>1003</v>
      </c>
      <c r="D1211" s="178">
        <v>68</v>
      </c>
      <c r="E1211" s="178"/>
      <c r="F1211" s="178">
        <v>94</v>
      </c>
      <c r="G1211" s="178">
        <f>F1211-D1211</f>
        <v>26</v>
      </c>
      <c r="H1211" s="178"/>
      <c r="I1211" s="178">
        <v>260</v>
      </c>
      <c r="J1211" s="178">
        <f t="shared" si="87"/>
        <v>19500</v>
      </c>
    </row>
    <row r="1212" spans="2:10">
      <c r="B1212" s="223"/>
      <c r="C1212" s="178" t="s">
        <v>1003</v>
      </c>
      <c r="D1212" s="178">
        <v>75</v>
      </c>
      <c r="E1212" s="178"/>
      <c r="F1212" s="178">
        <v>86</v>
      </c>
      <c r="G1212" s="178">
        <f>F1212-D1212</f>
        <v>11</v>
      </c>
      <c r="H1212" s="178" t="s">
        <v>1047</v>
      </c>
      <c r="I1212" s="178">
        <v>110</v>
      </c>
      <c r="J1212" s="178">
        <f t="shared" si="87"/>
        <v>8250</v>
      </c>
    </row>
    <row r="1213" spans="2:10">
      <c r="B1213" s="223"/>
      <c r="C1213" s="178"/>
      <c r="D1213" s="178"/>
      <c r="E1213" s="178"/>
      <c r="F1213" s="178"/>
      <c r="G1213" s="178"/>
      <c r="H1213" s="178" t="s">
        <v>1194</v>
      </c>
      <c r="I1213" s="178"/>
      <c r="J1213" s="178"/>
    </row>
    <row r="1214" spans="2:10">
      <c r="B1214" s="223"/>
      <c r="C1214" s="178" t="s">
        <v>1448</v>
      </c>
      <c r="D1214" s="178"/>
      <c r="E1214" s="178"/>
      <c r="F1214" s="178"/>
      <c r="G1214" s="178"/>
      <c r="H1214" s="178"/>
      <c r="I1214" s="178"/>
      <c r="J1214" s="178"/>
    </row>
    <row r="1215" spans="2:10">
      <c r="B1215" s="223"/>
      <c r="C1215" s="178" t="s">
        <v>1003</v>
      </c>
      <c r="D1215" s="178">
        <v>114</v>
      </c>
      <c r="E1215" s="178"/>
      <c r="F1215" s="178">
        <v>128</v>
      </c>
      <c r="G1215" s="178">
        <f>F1215-D1215</f>
        <v>14</v>
      </c>
      <c r="H1215" s="178"/>
      <c r="I1215" s="178">
        <v>140</v>
      </c>
      <c r="J1215" s="178">
        <f t="shared" si="87"/>
        <v>10500</v>
      </c>
    </row>
    <row r="1216" spans="2:10">
      <c r="B1216" s="223"/>
      <c r="C1216" s="178" t="s">
        <v>1003</v>
      </c>
      <c r="D1216" s="178">
        <v>118</v>
      </c>
      <c r="E1216" s="178"/>
      <c r="F1216" s="178">
        <v>135</v>
      </c>
      <c r="G1216" s="178">
        <f>F1216-D1216</f>
        <v>17</v>
      </c>
      <c r="H1216" s="178"/>
      <c r="I1216" s="178">
        <v>170</v>
      </c>
      <c r="J1216" s="178">
        <f t="shared" si="87"/>
        <v>12750</v>
      </c>
    </row>
    <row r="1217" spans="2:10">
      <c r="B1217" s="223"/>
      <c r="C1217" s="178" t="s">
        <v>1003</v>
      </c>
      <c r="D1217" s="178">
        <v>140</v>
      </c>
      <c r="E1217" s="178"/>
      <c r="F1217" s="178">
        <v>153</v>
      </c>
      <c r="G1217" s="178">
        <f>F1217-D1217</f>
        <v>13</v>
      </c>
      <c r="H1217" s="178"/>
      <c r="I1217" s="178">
        <v>130</v>
      </c>
      <c r="J1217" s="178">
        <f t="shared" si="87"/>
        <v>9750</v>
      </c>
    </row>
    <row r="1218" spans="2:10">
      <c r="B1218" s="224"/>
      <c r="C1218" s="178" t="s">
        <v>1003</v>
      </c>
      <c r="D1218" s="178">
        <v>141</v>
      </c>
      <c r="E1218" s="178">
        <v>130</v>
      </c>
      <c r="F1218" s="178"/>
      <c r="G1218" s="178">
        <f>E1218-D1218</f>
        <v>-11</v>
      </c>
      <c r="H1218" s="178"/>
      <c r="I1218" s="178">
        <v>-110</v>
      </c>
      <c r="J1218" s="178">
        <f t="shared" si="87"/>
        <v>-8250</v>
      </c>
    </row>
    <row r="1219" spans="2:10">
      <c r="B1219" s="178"/>
      <c r="C1219" s="178"/>
      <c r="D1219" s="225" t="s">
        <v>1306</v>
      </c>
      <c r="E1219" s="225"/>
      <c r="F1219" s="225"/>
      <c r="G1219" s="178">
        <f>SUM(G1209:G1218)</f>
        <v>99</v>
      </c>
      <c r="H1219" s="178" t="s">
        <v>638</v>
      </c>
      <c r="I1219" s="178">
        <f>SUM(I1209:I1218)</f>
        <v>925</v>
      </c>
      <c r="J1219" s="178">
        <f>SUM(J1209:J1218)</f>
        <v>69375</v>
      </c>
    </row>
    <row r="1220" spans="2:10">
      <c r="B1220" s="177" t="s">
        <v>88</v>
      </c>
      <c r="C1220" s="178">
        <v>2019</v>
      </c>
      <c r="D1220" s="178" t="s">
        <v>969</v>
      </c>
      <c r="E1220" s="178" t="s">
        <v>994</v>
      </c>
      <c r="F1220" s="179"/>
      <c r="G1220" s="179"/>
      <c r="H1220" s="179"/>
      <c r="I1220" s="226" t="s">
        <v>527</v>
      </c>
      <c r="J1220" s="227"/>
    </row>
    <row r="1221" spans="2:10">
      <c r="B1221" s="181"/>
      <c r="C1221" s="181"/>
      <c r="D1221" s="181"/>
      <c r="E1221" s="182"/>
      <c r="F1221" s="182"/>
      <c r="G1221" s="182" t="s">
        <v>4</v>
      </c>
      <c r="H1221" s="183" t="s">
        <v>9</v>
      </c>
      <c r="I1221" s="228"/>
      <c r="J1221" s="229"/>
    </row>
    <row r="1222" spans="2:10">
      <c r="B1222" s="184" t="s">
        <v>0</v>
      </c>
      <c r="C1222" s="184" t="s">
        <v>1</v>
      </c>
      <c r="D1222" s="184" t="s">
        <v>10</v>
      </c>
      <c r="E1222" s="184" t="s">
        <v>7</v>
      </c>
      <c r="F1222" s="184" t="s">
        <v>11</v>
      </c>
      <c r="G1222" s="184" t="s">
        <v>12</v>
      </c>
      <c r="H1222" s="185"/>
      <c r="I1222" s="186" t="s">
        <v>525</v>
      </c>
      <c r="J1222" s="187" t="s">
        <v>526</v>
      </c>
    </row>
    <row r="1223" spans="2:10">
      <c r="B1223" s="222" t="s">
        <v>1468</v>
      </c>
      <c r="C1223" s="178" t="s">
        <v>1447</v>
      </c>
      <c r="D1223" s="178"/>
      <c r="E1223" s="178"/>
      <c r="F1223" s="178"/>
      <c r="G1223" s="178"/>
      <c r="H1223" s="178"/>
      <c r="I1223" s="178"/>
      <c r="J1223" s="178"/>
    </row>
    <row r="1224" spans="2:10">
      <c r="B1224" s="223"/>
      <c r="C1224" s="178" t="s">
        <v>1469</v>
      </c>
      <c r="D1224" s="178"/>
      <c r="E1224" s="178">
        <v>50</v>
      </c>
      <c r="F1224" s="178"/>
      <c r="G1224" s="178">
        <f>E1224-75</f>
        <v>-25</v>
      </c>
      <c r="H1224" s="178"/>
      <c r="I1224" s="178">
        <f>G1224*5</f>
        <v>-125</v>
      </c>
      <c r="J1224" s="178">
        <f>I1224*75</f>
        <v>-9375</v>
      </c>
    </row>
    <row r="1225" spans="2:10">
      <c r="B1225" s="223"/>
      <c r="C1225" s="178" t="s">
        <v>1003</v>
      </c>
      <c r="D1225" s="178">
        <v>53</v>
      </c>
      <c r="E1225" s="178">
        <v>48</v>
      </c>
      <c r="F1225" s="178"/>
      <c r="G1225" s="178">
        <f>E1225-D1225</f>
        <v>-5</v>
      </c>
      <c r="H1225" s="178"/>
      <c r="I1225" s="178">
        <f>G1225*10</f>
        <v>-50</v>
      </c>
      <c r="J1225" s="178">
        <f t="shared" ref="J1225:J1232" si="88">I1225*75</f>
        <v>-3750</v>
      </c>
    </row>
    <row r="1226" spans="2:10">
      <c r="B1226" s="223"/>
      <c r="C1226" s="178"/>
      <c r="D1226" s="178"/>
      <c r="E1226" s="178"/>
      <c r="F1226" s="178"/>
      <c r="G1226" s="178"/>
      <c r="H1226" s="178"/>
      <c r="I1226" s="178"/>
      <c r="J1226" s="178"/>
    </row>
    <row r="1227" spans="2:10">
      <c r="B1227" s="223"/>
      <c r="C1227" s="178" t="s">
        <v>1448</v>
      </c>
      <c r="D1227" s="178"/>
      <c r="E1227" s="178"/>
      <c r="F1227" s="178"/>
      <c r="G1227" s="178"/>
      <c r="H1227" s="178"/>
      <c r="I1227" s="178"/>
      <c r="J1227" s="178"/>
    </row>
    <row r="1228" spans="2:10">
      <c r="B1228" s="223"/>
      <c r="C1228" s="178" t="s">
        <v>1003</v>
      </c>
      <c r="D1228" s="178">
        <v>113</v>
      </c>
      <c r="E1228" s="178">
        <v>105</v>
      </c>
      <c r="F1228" s="178"/>
      <c r="G1228" s="178">
        <f>E1228-D1228</f>
        <v>-8</v>
      </c>
      <c r="H1228" s="178"/>
      <c r="I1228" s="178">
        <f>G1228*10</f>
        <v>-80</v>
      </c>
      <c r="J1228" s="178">
        <f t="shared" si="88"/>
        <v>-6000</v>
      </c>
    </row>
    <row r="1229" spans="2:10">
      <c r="B1229" s="223"/>
      <c r="C1229" s="178" t="s">
        <v>1003</v>
      </c>
      <c r="D1229" s="178">
        <v>111</v>
      </c>
      <c r="E1229" s="178"/>
      <c r="F1229" s="178">
        <v>127</v>
      </c>
      <c r="G1229" s="178">
        <f>F1229-D1229</f>
        <v>16</v>
      </c>
      <c r="H1229" s="178"/>
      <c r="I1229" s="178">
        <f t="shared" ref="I1229:I1232" si="89">G1229*10</f>
        <v>160</v>
      </c>
      <c r="J1229" s="178">
        <f t="shared" si="88"/>
        <v>12000</v>
      </c>
    </row>
    <row r="1230" spans="2:10">
      <c r="B1230" s="223"/>
      <c r="C1230" s="178" t="s">
        <v>1003</v>
      </c>
      <c r="D1230" s="178">
        <v>118</v>
      </c>
      <c r="E1230" s="178"/>
      <c r="F1230" s="178">
        <v>135</v>
      </c>
      <c r="G1230" s="178">
        <f t="shared" ref="G1230:G1232" si="90">F1230-D1230</f>
        <v>17</v>
      </c>
      <c r="H1230" s="178"/>
      <c r="I1230" s="178">
        <f t="shared" si="89"/>
        <v>170</v>
      </c>
      <c r="J1230" s="178">
        <f t="shared" si="88"/>
        <v>12750</v>
      </c>
    </row>
    <row r="1231" spans="2:10">
      <c r="B1231" s="223"/>
      <c r="C1231" s="178" t="s">
        <v>1003</v>
      </c>
      <c r="D1231" s="178">
        <v>119</v>
      </c>
      <c r="E1231" s="178"/>
      <c r="F1231" s="178">
        <v>137</v>
      </c>
      <c r="G1231" s="178">
        <f t="shared" si="90"/>
        <v>18</v>
      </c>
      <c r="H1231" s="178"/>
      <c r="I1231" s="178">
        <f t="shared" si="89"/>
        <v>180</v>
      </c>
      <c r="J1231" s="178">
        <f t="shared" si="88"/>
        <v>13500</v>
      </c>
    </row>
    <row r="1232" spans="2:10">
      <c r="B1232" s="223"/>
      <c r="C1232" s="178" t="s">
        <v>1003</v>
      </c>
      <c r="D1232" s="178">
        <v>140</v>
      </c>
      <c r="E1232" s="178"/>
      <c r="F1232" s="178">
        <v>155</v>
      </c>
      <c r="G1232" s="178">
        <f t="shared" si="90"/>
        <v>15</v>
      </c>
      <c r="H1232" s="178"/>
      <c r="I1232" s="178">
        <f t="shared" si="89"/>
        <v>150</v>
      </c>
      <c r="J1232" s="178">
        <f t="shared" si="88"/>
        <v>11250</v>
      </c>
    </row>
    <row r="1233" spans="2:10">
      <c r="B1233" s="223"/>
      <c r="C1233" s="178"/>
      <c r="D1233" s="178"/>
      <c r="E1233" s="178"/>
      <c r="F1233" s="178"/>
      <c r="G1233" s="178"/>
      <c r="H1233" s="178"/>
      <c r="I1233" s="178"/>
      <c r="J1233" s="178"/>
    </row>
    <row r="1234" spans="2:10">
      <c r="B1234" s="223"/>
      <c r="C1234" s="178" t="s">
        <v>1470</v>
      </c>
      <c r="D1234" s="178"/>
      <c r="E1234" s="178"/>
      <c r="F1234" s="178"/>
      <c r="G1234" s="178"/>
      <c r="H1234" s="178"/>
      <c r="I1234" s="178"/>
      <c r="J1234" s="178"/>
    </row>
    <row r="1235" spans="2:10">
      <c r="B1235" s="224"/>
      <c r="C1235" s="178" t="s">
        <v>1003</v>
      </c>
      <c r="D1235" s="178">
        <v>41</v>
      </c>
      <c r="E1235" s="178"/>
      <c r="F1235" s="178"/>
      <c r="G1235" s="178"/>
      <c r="H1235" s="178" t="s">
        <v>1354</v>
      </c>
      <c r="I1235" s="178"/>
      <c r="J1235" s="178"/>
    </row>
    <row r="1236" spans="2:10">
      <c r="B1236" s="178"/>
      <c r="C1236" s="178"/>
      <c r="D1236" s="225" t="s">
        <v>1306</v>
      </c>
      <c r="E1236" s="225"/>
      <c r="F1236" s="225"/>
      <c r="G1236" s="178">
        <f>SUM(G1224:G1235)</f>
        <v>28</v>
      </c>
      <c r="H1236" s="178" t="s">
        <v>638</v>
      </c>
      <c r="I1236" s="178">
        <f>SUM(I1224:I1235)</f>
        <v>405</v>
      </c>
      <c r="J1236" s="178">
        <f>SUM(J1224:J1235)</f>
        <v>30375</v>
      </c>
    </row>
    <row r="1238" spans="2:10">
      <c r="B1238" s="177" t="s">
        <v>88</v>
      </c>
      <c r="C1238" s="178">
        <v>2019</v>
      </c>
      <c r="D1238" s="178" t="s">
        <v>969</v>
      </c>
      <c r="E1238" s="178" t="s">
        <v>994</v>
      </c>
      <c r="F1238" s="179"/>
      <c r="G1238" s="179"/>
      <c r="H1238" s="179"/>
      <c r="I1238" s="226" t="s">
        <v>527</v>
      </c>
      <c r="J1238" s="227"/>
    </row>
    <row r="1239" spans="2:10">
      <c r="B1239" s="181"/>
      <c r="C1239" s="181"/>
      <c r="D1239" s="181"/>
      <c r="E1239" s="182"/>
      <c r="F1239" s="182"/>
      <c r="G1239" s="182" t="s">
        <v>4</v>
      </c>
      <c r="H1239" s="183" t="s">
        <v>9</v>
      </c>
      <c r="I1239" s="228"/>
      <c r="J1239" s="229"/>
    </row>
    <row r="1240" spans="2:10">
      <c r="B1240" s="184" t="s">
        <v>0</v>
      </c>
      <c r="C1240" s="184" t="s">
        <v>1</v>
      </c>
      <c r="D1240" s="184" t="s">
        <v>10</v>
      </c>
      <c r="E1240" s="184" t="s">
        <v>7</v>
      </c>
      <c r="F1240" s="184" t="s">
        <v>11</v>
      </c>
      <c r="G1240" s="184" t="s">
        <v>12</v>
      </c>
      <c r="H1240" s="185"/>
      <c r="I1240" s="186" t="s">
        <v>525</v>
      </c>
      <c r="J1240" s="187" t="s">
        <v>526</v>
      </c>
    </row>
    <row r="1241" spans="2:10">
      <c r="B1241" s="222" t="s">
        <v>1471</v>
      </c>
      <c r="C1241" s="178" t="s">
        <v>1470</v>
      </c>
      <c r="D1241" s="178"/>
      <c r="E1241" s="178"/>
      <c r="F1241" s="178"/>
      <c r="G1241" s="178"/>
      <c r="H1241" s="178"/>
      <c r="I1241" s="178"/>
      <c r="J1241" s="178"/>
    </row>
    <row r="1242" spans="2:10">
      <c r="B1242" s="223"/>
      <c r="C1242" s="178" t="s">
        <v>1472</v>
      </c>
      <c r="D1242" s="178"/>
      <c r="E1242" s="178"/>
      <c r="F1242" s="178">
        <v>52</v>
      </c>
      <c r="G1242" s="178">
        <f>F1242-41</f>
        <v>11</v>
      </c>
      <c r="H1242" s="178" t="s">
        <v>1047</v>
      </c>
      <c r="I1242" s="178">
        <f>G1242*5</f>
        <v>55</v>
      </c>
      <c r="J1242" s="178">
        <f>I1242*75</f>
        <v>4125</v>
      </c>
    </row>
    <row r="1243" spans="2:10">
      <c r="B1243" s="223"/>
      <c r="C1243" s="178"/>
      <c r="D1243" s="178"/>
      <c r="E1243" s="178"/>
      <c r="F1243" s="178"/>
      <c r="G1243" s="178"/>
      <c r="H1243" s="178" t="s">
        <v>1194</v>
      </c>
      <c r="I1243" s="178"/>
      <c r="J1243" s="178"/>
    </row>
    <row r="1244" spans="2:10">
      <c r="B1244" s="223"/>
      <c r="C1244" s="178" t="s">
        <v>1067</v>
      </c>
      <c r="D1244" s="178">
        <v>38</v>
      </c>
      <c r="E1244" s="178"/>
      <c r="F1244" s="178">
        <v>48</v>
      </c>
      <c r="G1244" s="178">
        <f>10</f>
        <v>10</v>
      </c>
      <c r="H1244" s="178"/>
      <c r="I1244" s="178">
        <f>G1244*5</f>
        <v>50</v>
      </c>
      <c r="J1244" s="178">
        <f>I1244*75</f>
        <v>3750</v>
      </c>
    </row>
    <row r="1245" spans="2:10">
      <c r="B1245" s="223"/>
      <c r="C1245" s="178" t="s">
        <v>1067</v>
      </c>
      <c r="D1245" s="178">
        <v>35</v>
      </c>
      <c r="E1245" s="178"/>
      <c r="F1245" s="178"/>
      <c r="G1245" s="178"/>
      <c r="H1245" s="178" t="s">
        <v>1194</v>
      </c>
      <c r="I1245" s="178"/>
      <c r="J1245" s="178"/>
    </row>
    <row r="1246" spans="2:10">
      <c r="B1246" s="223"/>
      <c r="C1246" s="178"/>
      <c r="D1246" s="178"/>
      <c r="E1246" s="178"/>
      <c r="F1246" s="178"/>
      <c r="G1246" s="178"/>
      <c r="H1246" s="178"/>
      <c r="I1246" s="178"/>
      <c r="J1246" s="178"/>
    </row>
    <row r="1247" spans="2:10">
      <c r="B1247" s="223"/>
      <c r="C1247" s="178" t="s">
        <v>1447</v>
      </c>
      <c r="D1247" s="178"/>
      <c r="E1247" s="178"/>
      <c r="F1247" s="178"/>
      <c r="G1247" s="178"/>
      <c r="H1247" s="178"/>
      <c r="I1247" s="178"/>
      <c r="J1247" s="178"/>
    </row>
    <row r="1248" spans="2:10">
      <c r="B1248" s="223"/>
      <c r="C1248" s="178" t="s">
        <v>1055</v>
      </c>
      <c r="D1248" s="178">
        <v>32</v>
      </c>
      <c r="E1248" s="178"/>
      <c r="F1248" s="178">
        <v>48</v>
      </c>
      <c r="G1248" s="178">
        <f>F1248-D1248</f>
        <v>16</v>
      </c>
      <c r="H1248" s="178"/>
      <c r="I1248" s="178">
        <f>G1248*20</f>
        <v>320</v>
      </c>
      <c r="J1248" s="178">
        <f>I1248*75</f>
        <v>24000</v>
      </c>
    </row>
    <row r="1249" spans="2:10">
      <c r="B1249" s="223"/>
      <c r="C1249" s="178" t="s">
        <v>1055</v>
      </c>
      <c r="D1249" s="178">
        <v>53</v>
      </c>
      <c r="E1249" s="178"/>
      <c r="F1249" s="178">
        <v>65</v>
      </c>
      <c r="G1249" s="178">
        <f t="shared" ref="G1249:G1250" si="91">F1249-D1249</f>
        <v>12</v>
      </c>
      <c r="H1249" s="178"/>
      <c r="I1249" s="178">
        <f t="shared" ref="I1249:I1250" si="92">G1249*20</f>
        <v>240</v>
      </c>
      <c r="J1249" s="178">
        <f t="shared" ref="J1249:J1250" si="93">I1249*75</f>
        <v>18000</v>
      </c>
    </row>
    <row r="1250" spans="2:10">
      <c r="B1250" s="223"/>
      <c r="C1250" s="178" t="s">
        <v>1055</v>
      </c>
      <c r="D1250" s="178">
        <v>46</v>
      </c>
      <c r="E1250" s="178"/>
      <c r="F1250" s="178">
        <v>55</v>
      </c>
      <c r="G1250" s="178">
        <f t="shared" si="91"/>
        <v>9</v>
      </c>
      <c r="H1250" s="178"/>
      <c r="I1250" s="178">
        <f t="shared" si="92"/>
        <v>180</v>
      </c>
      <c r="J1250" s="178">
        <f t="shared" si="93"/>
        <v>13500</v>
      </c>
    </row>
    <row r="1251" spans="2:10">
      <c r="B1251" s="224"/>
      <c r="C1251" s="178" t="s">
        <v>1055</v>
      </c>
      <c r="D1251" s="178">
        <v>50</v>
      </c>
      <c r="E1251" s="178">
        <v>45</v>
      </c>
      <c r="F1251" s="178"/>
      <c r="G1251" s="178">
        <f>E1251-D1251</f>
        <v>-5</v>
      </c>
      <c r="H1251" s="178"/>
      <c r="I1251" s="178">
        <f>G1251*20</f>
        <v>-100</v>
      </c>
      <c r="J1251" s="178">
        <f>I1251*75</f>
        <v>-7500</v>
      </c>
    </row>
    <row r="1252" spans="2:10">
      <c r="B1252" s="178"/>
      <c r="C1252" s="178"/>
      <c r="D1252" s="225" t="s">
        <v>1306</v>
      </c>
      <c r="E1252" s="225"/>
      <c r="F1252" s="225"/>
      <c r="G1252" s="178">
        <f>SUM(G1242:G1251)</f>
        <v>53</v>
      </c>
      <c r="H1252" s="178" t="s">
        <v>638</v>
      </c>
      <c r="I1252" s="178">
        <f>SUM(I1242:I1251)</f>
        <v>745</v>
      </c>
      <c r="J1252" s="178">
        <f>SUM(J1242:J1251)</f>
        <v>55875</v>
      </c>
    </row>
    <row r="1254" spans="2:10">
      <c r="B1254" s="177" t="s">
        <v>88</v>
      </c>
      <c r="C1254" s="178">
        <v>2019</v>
      </c>
      <c r="D1254" s="178" t="s">
        <v>969</v>
      </c>
      <c r="E1254" s="178" t="s">
        <v>994</v>
      </c>
      <c r="F1254" s="179"/>
      <c r="G1254" s="179"/>
      <c r="H1254" s="179"/>
      <c r="I1254" s="226" t="s">
        <v>527</v>
      </c>
      <c r="J1254" s="227"/>
    </row>
    <row r="1255" spans="2:10">
      <c r="B1255" s="181"/>
      <c r="C1255" s="181"/>
      <c r="D1255" s="181"/>
      <c r="E1255" s="182"/>
      <c r="F1255" s="182"/>
      <c r="G1255" s="182" t="s">
        <v>4</v>
      </c>
      <c r="H1255" s="183" t="s">
        <v>9</v>
      </c>
      <c r="I1255" s="228"/>
      <c r="J1255" s="229"/>
    </row>
    <row r="1256" spans="2:10">
      <c r="B1256" s="184" t="s">
        <v>0</v>
      </c>
      <c r="C1256" s="184" t="s">
        <v>1</v>
      </c>
      <c r="D1256" s="184" t="s">
        <v>10</v>
      </c>
      <c r="E1256" s="184" t="s">
        <v>7</v>
      </c>
      <c r="F1256" s="184" t="s">
        <v>11</v>
      </c>
      <c r="G1256" s="184" t="s">
        <v>12</v>
      </c>
      <c r="H1256" s="185"/>
      <c r="I1256" s="186" t="s">
        <v>525</v>
      </c>
      <c r="J1256" s="187" t="s">
        <v>526</v>
      </c>
    </row>
    <row r="1257" spans="2:10">
      <c r="B1257" s="222" t="s">
        <v>1473</v>
      </c>
      <c r="C1257" s="178" t="s">
        <v>1470</v>
      </c>
      <c r="D1257" s="178"/>
      <c r="E1257" s="178"/>
      <c r="F1257" s="178"/>
      <c r="G1257" s="178"/>
      <c r="H1257" s="178"/>
      <c r="I1257" s="178"/>
      <c r="J1257" s="178"/>
    </row>
    <row r="1258" spans="2:10">
      <c r="B1258" s="223"/>
      <c r="C1258" s="178" t="s">
        <v>1474</v>
      </c>
      <c r="D1258" s="178"/>
      <c r="E1258" s="178"/>
      <c r="F1258" s="178">
        <v>55</v>
      </c>
      <c r="G1258" s="178">
        <f>F1258-38</f>
        <v>17</v>
      </c>
      <c r="H1258" s="178"/>
      <c r="I1258" s="178">
        <f>G1258*10</f>
        <v>170</v>
      </c>
      <c r="J1258" s="178">
        <f>I1258*75</f>
        <v>12750</v>
      </c>
    </row>
    <row r="1259" spans="2:10">
      <c r="B1259" s="223"/>
      <c r="C1259" s="178" t="s">
        <v>1003</v>
      </c>
      <c r="D1259" s="178">
        <v>50</v>
      </c>
      <c r="E1259" s="178"/>
      <c r="F1259" s="178">
        <v>60</v>
      </c>
      <c r="G1259" s="178">
        <f>F1259-D1259</f>
        <v>10</v>
      </c>
      <c r="H1259" s="178"/>
      <c r="I1259" s="178">
        <f t="shared" ref="I1259:I1260" si="94">G1259*10</f>
        <v>100</v>
      </c>
      <c r="J1259" s="178">
        <f t="shared" ref="J1259:J1276" si="95">I1259*75</f>
        <v>7500</v>
      </c>
    </row>
    <row r="1260" spans="2:10">
      <c r="B1260" s="223"/>
      <c r="C1260" s="178" t="s">
        <v>1003</v>
      </c>
      <c r="D1260" s="178">
        <v>51</v>
      </c>
      <c r="E1260" s="178">
        <v>40</v>
      </c>
      <c r="F1260" s="178"/>
      <c r="G1260" s="178">
        <f>E1260-D1260</f>
        <v>-11</v>
      </c>
      <c r="H1260" s="178"/>
      <c r="I1260" s="178">
        <f t="shared" si="94"/>
        <v>-110</v>
      </c>
      <c r="J1260" s="178">
        <f t="shared" si="95"/>
        <v>-8250</v>
      </c>
    </row>
    <row r="1261" spans="2:10">
      <c r="B1261" s="223"/>
      <c r="C1261" s="178"/>
      <c r="D1261" s="178"/>
      <c r="E1261" s="178"/>
      <c r="F1261" s="178"/>
      <c r="G1261" s="178"/>
      <c r="H1261" s="178"/>
      <c r="I1261" s="178"/>
      <c r="J1261" s="178"/>
    </row>
    <row r="1262" spans="2:10">
      <c r="B1262" s="223"/>
      <c r="C1262" s="178" t="s">
        <v>1475</v>
      </c>
      <c r="D1262" s="178"/>
      <c r="E1262" s="178"/>
      <c r="F1262" s="178"/>
      <c r="G1262" s="178"/>
      <c r="H1262" s="178"/>
      <c r="I1262" s="178"/>
      <c r="J1262" s="178"/>
    </row>
    <row r="1263" spans="2:10">
      <c r="B1263" s="223"/>
      <c r="C1263" s="178" t="s">
        <v>1067</v>
      </c>
      <c r="D1263" s="178">
        <v>59</v>
      </c>
      <c r="E1263" s="178"/>
      <c r="F1263" s="178">
        <v>71</v>
      </c>
      <c r="G1263" s="178">
        <f>F1263-D1263</f>
        <v>12</v>
      </c>
      <c r="H1263" s="178"/>
      <c r="I1263" s="178">
        <f>G1263*5</f>
        <v>60</v>
      </c>
      <c r="J1263" s="178">
        <f t="shared" si="95"/>
        <v>4500</v>
      </c>
    </row>
    <row r="1264" spans="2:10">
      <c r="B1264" s="223"/>
      <c r="C1264" s="178" t="s">
        <v>1067</v>
      </c>
      <c r="D1264" s="178">
        <v>65</v>
      </c>
      <c r="E1264" s="178">
        <v>58</v>
      </c>
      <c r="F1264" s="178"/>
      <c r="G1264" s="178">
        <f>E1264-D1264</f>
        <v>-7</v>
      </c>
      <c r="H1264" s="178"/>
      <c r="I1264" s="178">
        <f t="shared" ref="I1264:I1265" si="96">G1264*5</f>
        <v>-35</v>
      </c>
      <c r="J1264" s="178">
        <f t="shared" si="95"/>
        <v>-2625</v>
      </c>
    </row>
    <row r="1265" spans="2:10">
      <c r="B1265" s="223"/>
      <c r="C1265" s="178" t="s">
        <v>1067</v>
      </c>
      <c r="D1265" s="178">
        <v>62</v>
      </c>
      <c r="E1265" s="178">
        <v>55</v>
      </c>
      <c r="F1265" s="178"/>
      <c r="G1265" s="178">
        <f>E1265-D1265</f>
        <v>-7</v>
      </c>
      <c r="H1265" s="178"/>
      <c r="I1265" s="178">
        <f t="shared" si="96"/>
        <v>-35</v>
      </c>
      <c r="J1265" s="178">
        <f t="shared" si="95"/>
        <v>-2625</v>
      </c>
    </row>
    <row r="1266" spans="2:10">
      <c r="B1266" s="223"/>
      <c r="C1266" s="178" t="s">
        <v>1067</v>
      </c>
      <c r="D1266" s="178">
        <v>51</v>
      </c>
      <c r="E1266" s="178"/>
      <c r="F1266" s="178"/>
      <c r="G1266" s="178"/>
      <c r="H1266" s="178" t="s">
        <v>1194</v>
      </c>
      <c r="I1266" s="178"/>
      <c r="J1266" s="178"/>
    </row>
    <row r="1267" spans="2:10">
      <c r="B1267" s="223"/>
      <c r="C1267" s="178" t="s">
        <v>1067</v>
      </c>
      <c r="D1267" s="178">
        <v>43</v>
      </c>
      <c r="E1267" s="178"/>
      <c r="F1267" s="178"/>
      <c r="G1267" s="178"/>
      <c r="H1267" s="178" t="s">
        <v>1194</v>
      </c>
      <c r="I1267" s="178"/>
      <c r="J1267" s="178"/>
    </row>
    <row r="1268" spans="2:10">
      <c r="B1268" s="223"/>
      <c r="C1268" s="178"/>
      <c r="D1268" s="178"/>
      <c r="E1268" s="178"/>
      <c r="F1268" s="178"/>
      <c r="G1268" s="178"/>
      <c r="H1268" s="178"/>
      <c r="I1268" s="178"/>
      <c r="J1268" s="178"/>
    </row>
    <row r="1269" spans="2:10">
      <c r="B1269" s="223"/>
      <c r="C1269" s="178" t="s">
        <v>1476</v>
      </c>
      <c r="D1269" s="178"/>
      <c r="E1269" s="178"/>
      <c r="F1269" s="178"/>
      <c r="G1269" s="178"/>
      <c r="H1269" s="178"/>
      <c r="I1269" s="178"/>
      <c r="J1269" s="178"/>
    </row>
    <row r="1270" spans="2:10">
      <c r="B1270" s="223"/>
      <c r="C1270" s="178" t="s">
        <v>1067</v>
      </c>
      <c r="D1270" s="178">
        <v>96</v>
      </c>
      <c r="E1270" s="178"/>
      <c r="F1270" s="178">
        <v>114</v>
      </c>
      <c r="G1270" s="178">
        <f>F1270-D1270</f>
        <v>18</v>
      </c>
      <c r="H1270" s="178"/>
      <c r="I1270" s="178">
        <f>G1270*5</f>
        <v>90</v>
      </c>
      <c r="J1270" s="178">
        <f t="shared" si="95"/>
        <v>6750</v>
      </c>
    </row>
    <row r="1271" spans="2:10">
      <c r="B1271" s="223"/>
      <c r="C1271" s="178" t="s">
        <v>1067</v>
      </c>
      <c r="D1271" s="178">
        <v>105</v>
      </c>
      <c r="E1271" s="178">
        <v>95</v>
      </c>
      <c r="F1271" s="178"/>
      <c r="G1271" s="178">
        <f>E1271-D1271</f>
        <v>-10</v>
      </c>
      <c r="H1271" s="178"/>
      <c r="I1271" s="178">
        <f>G1271*5</f>
        <v>-50</v>
      </c>
      <c r="J1271" s="178">
        <f t="shared" si="95"/>
        <v>-3750</v>
      </c>
    </row>
    <row r="1272" spans="2:10">
      <c r="B1272" s="223"/>
      <c r="C1272" s="178"/>
      <c r="D1272" s="178"/>
      <c r="E1272" s="178"/>
      <c r="F1272" s="178"/>
      <c r="G1272" s="178"/>
      <c r="H1272" s="178"/>
      <c r="I1272" s="178"/>
      <c r="J1272" s="178"/>
    </row>
    <row r="1273" spans="2:10">
      <c r="B1273" s="223"/>
      <c r="C1273" s="178" t="s">
        <v>1477</v>
      </c>
      <c r="D1273" s="178"/>
      <c r="E1273" s="178"/>
      <c r="F1273" s="178"/>
      <c r="G1273" s="178"/>
      <c r="H1273" s="178"/>
      <c r="I1273" s="178"/>
      <c r="J1273" s="178"/>
    </row>
    <row r="1274" spans="2:10">
      <c r="B1274" s="223"/>
      <c r="C1274" s="178" t="s">
        <v>1003</v>
      </c>
      <c r="D1274" s="178">
        <v>144</v>
      </c>
      <c r="E1274" s="178"/>
      <c r="F1274" s="178">
        <v>180</v>
      </c>
      <c r="G1274" s="178">
        <f>F1274-D1274</f>
        <v>36</v>
      </c>
      <c r="H1274" s="178"/>
      <c r="I1274" s="178">
        <f>G1274*10</f>
        <v>360</v>
      </c>
      <c r="J1274" s="178">
        <f t="shared" si="95"/>
        <v>27000</v>
      </c>
    </row>
    <row r="1275" spans="2:10">
      <c r="B1275" s="223"/>
      <c r="C1275" s="178" t="s">
        <v>1003</v>
      </c>
      <c r="D1275" s="178">
        <v>143</v>
      </c>
      <c r="E1275" s="178"/>
      <c r="F1275" s="178">
        <v>155</v>
      </c>
      <c r="G1275" s="178">
        <f t="shared" ref="G1275:G1276" si="97">F1275-D1275</f>
        <v>12</v>
      </c>
      <c r="H1275" s="178"/>
      <c r="I1275" s="178">
        <f t="shared" ref="I1275:I1276" si="98">G1275*10</f>
        <v>120</v>
      </c>
      <c r="J1275" s="178">
        <f t="shared" si="95"/>
        <v>9000</v>
      </c>
    </row>
    <row r="1276" spans="2:10">
      <c r="B1276" s="224"/>
      <c r="C1276" s="178" t="s">
        <v>1003</v>
      </c>
      <c r="D1276" s="178">
        <v>150</v>
      </c>
      <c r="E1276" s="178"/>
      <c r="F1276" s="178">
        <v>170</v>
      </c>
      <c r="G1276" s="178">
        <f t="shared" si="97"/>
        <v>20</v>
      </c>
      <c r="H1276" s="178"/>
      <c r="I1276" s="178">
        <f t="shared" si="98"/>
        <v>200</v>
      </c>
      <c r="J1276" s="178">
        <f t="shared" si="95"/>
        <v>15000</v>
      </c>
    </row>
    <row r="1277" spans="2:10">
      <c r="B1277" s="178"/>
      <c r="C1277" s="178"/>
      <c r="D1277" s="225" t="s">
        <v>1306</v>
      </c>
      <c r="E1277" s="225"/>
      <c r="F1277" s="225"/>
      <c r="G1277" s="178">
        <f>SUM(G1258:G1276)</f>
        <v>90</v>
      </c>
      <c r="H1277" s="178" t="s">
        <v>638</v>
      </c>
      <c r="I1277" s="178">
        <f>SUM(I1258:I1276)</f>
        <v>870</v>
      </c>
      <c r="J1277" s="178">
        <f>SUM(J1258:J1276)</f>
        <v>65250</v>
      </c>
    </row>
    <row r="1278" spans="2:10">
      <c r="B1278" s="179"/>
      <c r="C1278" s="200" t="s">
        <v>1485</v>
      </c>
      <c r="D1278" s="246" t="s">
        <v>1306</v>
      </c>
      <c r="E1278" s="246"/>
      <c r="F1278" s="246"/>
      <c r="G1278" s="178">
        <f>G1277+G1252+G1236+G1219+G1203+G1189+G1171+G1152+G1145+G1133+G1123+G1111+G1086+G1054+G1070+G1038+G1019+G1001+G981+G965+G955+G934</f>
        <v>1571.9</v>
      </c>
      <c r="H1278" s="200" t="s">
        <v>1299</v>
      </c>
      <c r="I1278" s="179"/>
      <c r="J1278" s="200">
        <f>J1277+J1252+J1236+J1219+J1203+J1189+J1171+J1152+J1145+J1133+J1123+J1111+J1054+J1038+J1019+J1001+J981+J965+J955+J934</f>
        <v>1109137.5</v>
      </c>
    </row>
    <row r="1279" spans="2:10">
      <c r="B1279" s="179"/>
      <c r="C1279" s="200" t="s">
        <v>1485</v>
      </c>
      <c r="D1279" s="200" t="s">
        <v>1484</v>
      </c>
      <c r="E1279" s="179"/>
      <c r="F1279" s="179"/>
      <c r="G1279" s="200">
        <f>G1278*75</f>
        <v>117892.5</v>
      </c>
      <c r="H1279" s="179"/>
      <c r="I1279" s="179"/>
      <c r="J1279" s="179"/>
    </row>
    <row r="1282" spans="2:10">
      <c r="B1282" s="177" t="s">
        <v>113</v>
      </c>
      <c r="C1282" s="178">
        <v>2019</v>
      </c>
      <c r="D1282" s="178" t="s">
        <v>969</v>
      </c>
      <c r="E1282" s="178" t="s">
        <v>994</v>
      </c>
      <c r="F1282" s="179"/>
      <c r="G1282" s="179"/>
      <c r="H1282" s="179"/>
      <c r="I1282" s="226" t="s">
        <v>527</v>
      </c>
      <c r="J1282" s="227"/>
    </row>
    <row r="1283" spans="2:10">
      <c r="B1283" s="181"/>
      <c r="C1283" s="181"/>
      <c r="D1283" s="181"/>
      <c r="E1283" s="182"/>
      <c r="F1283" s="182"/>
      <c r="G1283" s="182" t="s">
        <v>4</v>
      </c>
      <c r="H1283" s="183" t="s">
        <v>9</v>
      </c>
      <c r="I1283" s="228"/>
      <c r="J1283" s="229"/>
    </row>
    <row r="1284" spans="2:10">
      <c r="B1284" s="184" t="s">
        <v>0</v>
      </c>
      <c r="C1284" s="184" t="s">
        <v>1</v>
      </c>
      <c r="D1284" s="184" t="s">
        <v>10</v>
      </c>
      <c r="E1284" s="184" t="s">
        <v>7</v>
      </c>
      <c r="F1284" s="184" t="s">
        <v>11</v>
      </c>
      <c r="G1284" s="184" t="s">
        <v>12</v>
      </c>
      <c r="H1284" s="185"/>
      <c r="I1284" s="186" t="s">
        <v>525</v>
      </c>
      <c r="J1284" s="187" t="s">
        <v>526</v>
      </c>
    </row>
    <row r="1285" spans="2:10">
      <c r="B1285" s="222" t="s">
        <v>1521</v>
      </c>
      <c r="C1285" s="178" t="s">
        <v>1475</v>
      </c>
      <c r="D1285" s="178"/>
      <c r="E1285" s="178"/>
      <c r="F1285" s="178"/>
      <c r="G1285" s="178"/>
      <c r="H1285" s="178"/>
      <c r="I1285" s="178"/>
      <c r="J1285" s="178"/>
    </row>
    <row r="1286" spans="2:10">
      <c r="B1286" s="223"/>
      <c r="C1286" s="178" t="s">
        <v>1522</v>
      </c>
      <c r="D1286" s="178"/>
      <c r="E1286" s="178">
        <v>20</v>
      </c>
      <c r="F1286" s="178"/>
      <c r="G1286" s="178">
        <f>E1286-47</f>
        <v>-27</v>
      </c>
      <c r="H1286" s="178"/>
      <c r="I1286" s="178">
        <f>G1286*10</f>
        <v>-270</v>
      </c>
      <c r="J1286" s="178">
        <f>I1286*75</f>
        <v>-20250</v>
      </c>
    </row>
    <row r="1287" spans="2:10">
      <c r="B1287" s="223"/>
      <c r="C1287" s="178" t="s">
        <v>1003</v>
      </c>
      <c r="D1287" s="178">
        <v>25</v>
      </c>
      <c r="E1287" s="178">
        <v>20</v>
      </c>
      <c r="F1287" s="178"/>
      <c r="G1287" s="178">
        <f>E1287-D1287</f>
        <v>-5</v>
      </c>
      <c r="H1287" s="178"/>
      <c r="I1287" s="178">
        <f>G1287*10</f>
        <v>-50</v>
      </c>
      <c r="J1287" s="178">
        <f t="shared" ref="J1287:J1298" si="99">I1287*75</f>
        <v>-3750</v>
      </c>
    </row>
    <row r="1288" spans="2:10">
      <c r="B1288" s="223"/>
      <c r="C1288" s="178"/>
      <c r="D1288" s="178"/>
      <c r="E1288" s="178"/>
      <c r="F1288" s="178"/>
      <c r="G1288" s="178"/>
      <c r="H1288" s="178"/>
      <c r="I1288" s="178"/>
      <c r="J1288" s="178"/>
    </row>
    <row r="1289" spans="2:10">
      <c r="B1289" s="223"/>
      <c r="C1289" s="178" t="s">
        <v>1523</v>
      </c>
      <c r="D1289" s="178"/>
      <c r="E1289" s="178"/>
      <c r="F1289" s="178"/>
      <c r="G1289" s="178"/>
      <c r="H1289" s="178"/>
      <c r="I1289" s="178"/>
      <c r="J1289" s="178"/>
    </row>
    <row r="1290" spans="2:10">
      <c r="B1290" s="223"/>
      <c r="C1290" s="178" t="s">
        <v>1003</v>
      </c>
      <c r="D1290" s="178">
        <v>100</v>
      </c>
      <c r="E1290" s="178"/>
      <c r="F1290" s="178">
        <v>117</v>
      </c>
      <c r="G1290" s="178">
        <v>17</v>
      </c>
      <c r="H1290" s="178"/>
      <c r="I1290" s="178">
        <f>G1290*10</f>
        <v>170</v>
      </c>
      <c r="J1290" s="178">
        <f t="shared" si="99"/>
        <v>12750</v>
      </c>
    </row>
    <row r="1291" spans="2:10">
      <c r="B1291" s="223"/>
      <c r="C1291" s="178" t="s">
        <v>1003</v>
      </c>
      <c r="D1291" s="178">
        <v>114</v>
      </c>
      <c r="E1291" s="178"/>
      <c r="F1291" s="178">
        <v>124</v>
      </c>
      <c r="G1291" s="178">
        <v>10</v>
      </c>
      <c r="H1291" s="178"/>
      <c r="I1291" s="178">
        <f>G1291*10</f>
        <v>100</v>
      </c>
      <c r="J1291" s="178">
        <f t="shared" si="99"/>
        <v>7500</v>
      </c>
    </row>
    <row r="1292" spans="2:10">
      <c r="B1292" s="223"/>
      <c r="C1292" s="178"/>
      <c r="D1292" s="178"/>
      <c r="E1292" s="178"/>
      <c r="F1292" s="178"/>
      <c r="G1292" s="178"/>
      <c r="H1292" s="178"/>
      <c r="I1292" s="178"/>
      <c r="J1292" s="178"/>
    </row>
    <row r="1293" spans="2:10">
      <c r="B1293" s="223"/>
      <c r="C1293" s="178" t="s">
        <v>1470</v>
      </c>
      <c r="D1293" s="178"/>
      <c r="E1293" s="178"/>
      <c r="F1293" s="178"/>
      <c r="G1293" s="178"/>
      <c r="H1293" s="178"/>
      <c r="I1293" s="178"/>
      <c r="J1293" s="178"/>
    </row>
    <row r="1294" spans="2:10">
      <c r="B1294" s="223"/>
      <c r="C1294" s="178" t="s">
        <v>1055</v>
      </c>
      <c r="D1294" s="178">
        <v>28</v>
      </c>
      <c r="E1294" s="178"/>
      <c r="F1294" s="178">
        <v>36</v>
      </c>
      <c r="G1294" s="178">
        <v>8</v>
      </c>
      <c r="H1294" s="178"/>
      <c r="I1294" s="178">
        <f>G1294*20</f>
        <v>160</v>
      </c>
      <c r="J1294" s="178">
        <f t="shared" si="99"/>
        <v>12000</v>
      </c>
    </row>
    <row r="1295" spans="2:10">
      <c r="B1295" s="223"/>
      <c r="C1295" s="178" t="s">
        <v>1055</v>
      </c>
      <c r="D1295" s="178">
        <v>32</v>
      </c>
      <c r="E1295" s="178"/>
      <c r="F1295" s="178">
        <v>38</v>
      </c>
      <c r="G1295" s="178">
        <v>6</v>
      </c>
      <c r="H1295" s="178"/>
      <c r="I1295" s="178">
        <f>G1295*20</f>
        <v>120</v>
      </c>
      <c r="J1295" s="178">
        <f t="shared" si="99"/>
        <v>9000</v>
      </c>
    </row>
    <row r="1296" spans="2:10">
      <c r="B1296" s="223"/>
      <c r="C1296" s="178" t="s">
        <v>1055</v>
      </c>
      <c r="D1296" s="178">
        <v>40</v>
      </c>
      <c r="E1296" s="178">
        <v>35</v>
      </c>
      <c r="F1296" s="178"/>
      <c r="G1296" s="178">
        <v>-5</v>
      </c>
      <c r="H1296" s="178"/>
      <c r="I1296" s="178">
        <f>G1296*20</f>
        <v>-100</v>
      </c>
      <c r="J1296" s="178">
        <f t="shared" si="99"/>
        <v>-7500</v>
      </c>
    </row>
    <row r="1297" spans="2:10">
      <c r="B1297" s="223"/>
      <c r="C1297" s="178" t="s">
        <v>1055</v>
      </c>
      <c r="D1297" s="178">
        <v>41</v>
      </c>
      <c r="E1297" s="178"/>
      <c r="F1297" s="178">
        <v>69</v>
      </c>
      <c r="G1297" s="178">
        <f>F1297-D1297</f>
        <v>28</v>
      </c>
      <c r="H1297" s="178" t="s">
        <v>1153</v>
      </c>
      <c r="I1297" s="178">
        <f>G1297*20</f>
        <v>560</v>
      </c>
      <c r="J1297" s="178">
        <f t="shared" si="99"/>
        <v>42000</v>
      </c>
    </row>
    <row r="1298" spans="2:10">
      <c r="B1298" s="224"/>
      <c r="C1298" s="178"/>
      <c r="D1298" s="178"/>
      <c r="E1298" s="178"/>
      <c r="F1298" s="178">
        <v>78</v>
      </c>
      <c r="G1298" s="178">
        <f>F1298-D1297</f>
        <v>37</v>
      </c>
      <c r="H1298" s="178" t="s">
        <v>1153</v>
      </c>
      <c r="I1298" s="178">
        <f>G1298*20</f>
        <v>740</v>
      </c>
      <c r="J1298" s="178">
        <f t="shared" si="99"/>
        <v>55500</v>
      </c>
    </row>
    <row r="1299" spans="2:10">
      <c r="B1299" s="178"/>
      <c r="C1299" s="178"/>
      <c r="D1299" s="225" t="s">
        <v>1306</v>
      </c>
      <c r="E1299" s="225"/>
      <c r="F1299" s="225"/>
      <c r="G1299" s="178">
        <f>SUM(G1286:G1298)</f>
        <v>69</v>
      </c>
      <c r="H1299" s="178" t="s">
        <v>638</v>
      </c>
      <c r="I1299" s="178">
        <f>SUM(I1286:I1298)</f>
        <v>1430</v>
      </c>
      <c r="J1299" s="178">
        <f>SUM(J1286:J1298)</f>
        <v>107250</v>
      </c>
    </row>
    <row r="1300" spans="2:10">
      <c r="B1300" s="177" t="s">
        <v>113</v>
      </c>
      <c r="C1300" s="178">
        <v>2019</v>
      </c>
      <c r="D1300" s="178" t="s">
        <v>969</v>
      </c>
      <c r="E1300" s="178" t="s">
        <v>994</v>
      </c>
      <c r="F1300" s="179"/>
      <c r="G1300" s="179"/>
      <c r="H1300" s="179"/>
      <c r="I1300" s="226" t="s">
        <v>527</v>
      </c>
      <c r="J1300" s="227"/>
    </row>
    <row r="1301" spans="2:10">
      <c r="B1301" s="181"/>
      <c r="C1301" s="181"/>
      <c r="D1301" s="181"/>
      <c r="E1301" s="182"/>
      <c r="F1301" s="182"/>
      <c r="G1301" s="182" t="s">
        <v>4</v>
      </c>
      <c r="H1301" s="183" t="s">
        <v>9</v>
      </c>
      <c r="I1301" s="228"/>
      <c r="J1301" s="229"/>
    </row>
    <row r="1302" spans="2:10">
      <c r="B1302" s="184" t="s">
        <v>0</v>
      </c>
      <c r="C1302" s="184" t="s">
        <v>1</v>
      </c>
      <c r="D1302" s="184" t="s">
        <v>10</v>
      </c>
      <c r="E1302" s="184" t="s">
        <v>7</v>
      </c>
      <c r="F1302" s="184" t="s">
        <v>11</v>
      </c>
      <c r="G1302" s="184" t="s">
        <v>12</v>
      </c>
      <c r="H1302" s="185"/>
      <c r="I1302" s="186" t="s">
        <v>525</v>
      </c>
      <c r="J1302" s="187" t="s">
        <v>526</v>
      </c>
    </row>
    <row r="1303" spans="2:10">
      <c r="B1303" s="222" t="s">
        <v>1528</v>
      </c>
      <c r="C1303" s="178" t="s">
        <v>1535</v>
      </c>
      <c r="D1303" s="178"/>
      <c r="E1303" s="178"/>
      <c r="F1303" s="178"/>
      <c r="G1303" s="178"/>
      <c r="H1303" s="178"/>
      <c r="I1303" s="178"/>
      <c r="J1303" s="178"/>
    </row>
    <row r="1304" spans="2:10">
      <c r="B1304" s="223"/>
      <c r="C1304" s="178" t="s">
        <v>1003</v>
      </c>
      <c r="D1304" s="178">
        <v>79</v>
      </c>
      <c r="E1304" s="178">
        <v>75</v>
      </c>
      <c r="F1304" s="178"/>
      <c r="G1304" s="178">
        <f>E1304-D1304</f>
        <v>-4</v>
      </c>
      <c r="H1304" s="178"/>
      <c r="I1304" s="178">
        <f>G1304*10</f>
        <v>-40</v>
      </c>
      <c r="J1304" s="178">
        <f>I1304*75</f>
        <v>-3000</v>
      </c>
    </row>
    <row r="1305" spans="2:10">
      <c r="B1305" s="223"/>
      <c r="C1305" s="178" t="s">
        <v>1003</v>
      </c>
      <c r="D1305" s="178">
        <v>80</v>
      </c>
      <c r="E1305" s="178"/>
      <c r="F1305" s="178">
        <v>91</v>
      </c>
      <c r="G1305" s="178">
        <f>F1305-D1305</f>
        <v>11</v>
      </c>
      <c r="H1305" s="178"/>
      <c r="I1305" s="178">
        <f t="shared" ref="I1305:I1309" si="100">G1305*10</f>
        <v>110</v>
      </c>
      <c r="J1305" s="178">
        <f t="shared" ref="J1305:J1309" si="101">I1305*75</f>
        <v>8250</v>
      </c>
    </row>
    <row r="1306" spans="2:10">
      <c r="B1306" s="223"/>
      <c r="C1306" s="178" t="s">
        <v>1003</v>
      </c>
      <c r="D1306" s="178">
        <v>89</v>
      </c>
      <c r="E1306" s="178"/>
      <c r="F1306" s="178">
        <v>97</v>
      </c>
      <c r="G1306" s="178">
        <f>F1306-D1306</f>
        <v>8</v>
      </c>
      <c r="H1306" s="178"/>
      <c r="I1306" s="178">
        <f t="shared" si="100"/>
        <v>80</v>
      </c>
      <c r="J1306" s="178">
        <f t="shared" si="101"/>
        <v>6000</v>
      </c>
    </row>
    <row r="1307" spans="2:10">
      <c r="B1307" s="223"/>
      <c r="C1307" s="178"/>
      <c r="D1307" s="178"/>
      <c r="E1307" s="178"/>
      <c r="F1307" s="178"/>
      <c r="G1307" s="178"/>
      <c r="H1307" s="178"/>
      <c r="I1307" s="178"/>
      <c r="J1307" s="178"/>
    </row>
    <row r="1308" spans="2:10">
      <c r="B1308" s="223"/>
      <c r="C1308" s="178" t="s">
        <v>1470</v>
      </c>
      <c r="D1308" s="178"/>
      <c r="E1308" s="178"/>
      <c r="F1308" s="178"/>
      <c r="G1308" s="178"/>
      <c r="H1308" s="178"/>
      <c r="I1308" s="178"/>
      <c r="J1308" s="178"/>
    </row>
    <row r="1309" spans="2:10">
      <c r="B1309" s="224"/>
      <c r="C1309" s="178" t="s">
        <v>1003</v>
      </c>
      <c r="D1309" s="178">
        <v>51</v>
      </c>
      <c r="E1309" s="178"/>
      <c r="F1309" s="178">
        <v>61</v>
      </c>
      <c r="G1309" s="178">
        <f>F1309-D1309</f>
        <v>10</v>
      </c>
      <c r="H1309" s="178"/>
      <c r="I1309" s="178">
        <f t="shared" si="100"/>
        <v>100</v>
      </c>
      <c r="J1309" s="178">
        <f t="shared" si="101"/>
        <v>7500</v>
      </c>
    </row>
    <row r="1310" spans="2:10">
      <c r="B1310" s="178"/>
      <c r="C1310" s="178"/>
      <c r="D1310" s="225" t="s">
        <v>1306</v>
      </c>
      <c r="E1310" s="225"/>
      <c r="F1310" s="225"/>
      <c r="G1310" s="178">
        <f>SUM(G1304:G1309)</f>
        <v>25</v>
      </c>
      <c r="H1310" s="178" t="s">
        <v>638</v>
      </c>
      <c r="I1310" s="178">
        <f>SUM(I1304:I1309)</f>
        <v>250</v>
      </c>
      <c r="J1310" s="178">
        <f>SUM(J1304:J1309)</f>
        <v>18750</v>
      </c>
    </row>
    <row r="1311" spans="2:10">
      <c r="B1311" s="177" t="s">
        <v>113</v>
      </c>
      <c r="C1311" s="178">
        <v>2019</v>
      </c>
      <c r="D1311" s="178" t="s">
        <v>969</v>
      </c>
      <c r="E1311" s="178" t="s">
        <v>994</v>
      </c>
      <c r="F1311" s="179"/>
      <c r="G1311" s="179"/>
      <c r="H1311" s="179"/>
      <c r="I1311" s="226" t="s">
        <v>527</v>
      </c>
      <c r="J1311" s="227"/>
    </row>
    <row r="1312" spans="2:10">
      <c r="B1312" s="181"/>
      <c r="C1312" s="181"/>
      <c r="D1312" s="181"/>
      <c r="E1312" s="182"/>
      <c r="F1312" s="182"/>
      <c r="G1312" s="182" t="s">
        <v>4</v>
      </c>
      <c r="H1312" s="183" t="s">
        <v>9</v>
      </c>
      <c r="I1312" s="228"/>
      <c r="J1312" s="229"/>
    </row>
    <row r="1313" spans="2:10">
      <c r="B1313" s="184" t="s">
        <v>0</v>
      </c>
      <c r="C1313" s="184" t="s">
        <v>1</v>
      </c>
      <c r="D1313" s="184" t="s">
        <v>10</v>
      </c>
      <c r="E1313" s="184" t="s">
        <v>7</v>
      </c>
      <c r="F1313" s="184" t="s">
        <v>11</v>
      </c>
      <c r="G1313" s="184" t="s">
        <v>12</v>
      </c>
      <c r="H1313" s="185"/>
      <c r="I1313" s="186" t="s">
        <v>525</v>
      </c>
      <c r="J1313" s="187" t="s">
        <v>526</v>
      </c>
    </row>
    <row r="1314" spans="2:10">
      <c r="B1314" s="222" t="s">
        <v>1532</v>
      </c>
      <c r="C1314" s="178" t="s">
        <v>1535</v>
      </c>
      <c r="D1314" s="178"/>
      <c r="E1314" s="178"/>
      <c r="F1314" s="178"/>
      <c r="G1314" s="178"/>
      <c r="H1314" s="178"/>
      <c r="I1314" s="178"/>
      <c r="J1314" s="178"/>
    </row>
    <row r="1315" spans="2:10">
      <c r="B1315" s="223"/>
      <c r="C1315" s="178" t="s">
        <v>1003</v>
      </c>
      <c r="D1315" s="178">
        <v>95</v>
      </c>
      <c r="E1315" s="178"/>
      <c r="F1315" s="178">
        <v>110</v>
      </c>
      <c r="G1315" s="178">
        <f>F1315-D1315</f>
        <v>15</v>
      </c>
      <c r="H1315" s="178"/>
      <c r="I1315" s="178">
        <f>G1315*10</f>
        <v>150</v>
      </c>
      <c r="J1315" s="178">
        <f>I1315*75</f>
        <v>11250</v>
      </c>
    </row>
    <row r="1316" spans="2:10">
      <c r="B1316" s="223"/>
      <c r="C1316" s="178" t="s">
        <v>1003</v>
      </c>
      <c r="D1316" s="178">
        <v>104</v>
      </c>
      <c r="E1316" s="178"/>
      <c r="F1316" s="178">
        <v>118</v>
      </c>
      <c r="G1316" s="178">
        <f t="shared" ref="G1316:G1317" si="102">F1316-D1316</f>
        <v>14</v>
      </c>
      <c r="H1316" s="178"/>
      <c r="I1316" s="178">
        <f t="shared" ref="I1316:I1324" si="103">G1316*10</f>
        <v>140</v>
      </c>
      <c r="J1316" s="178">
        <f t="shared" ref="J1316:J1328" si="104">I1316*75</f>
        <v>10500</v>
      </c>
    </row>
    <row r="1317" spans="2:10">
      <c r="B1317" s="223"/>
      <c r="C1317" s="178" t="s">
        <v>1003</v>
      </c>
      <c r="D1317" s="178">
        <v>120</v>
      </c>
      <c r="E1317" s="178"/>
      <c r="F1317" s="178">
        <v>131</v>
      </c>
      <c r="G1317" s="178">
        <f t="shared" si="102"/>
        <v>11</v>
      </c>
      <c r="H1317" s="178"/>
      <c r="I1317" s="178">
        <f t="shared" si="103"/>
        <v>110</v>
      </c>
      <c r="J1317" s="178">
        <f t="shared" si="104"/>
        <v>8250</v>
      </c>
    </row>
    <row r="1318" spans="2:10">
      <c r="B1318" s="223"/>
      <c r="C1318" s="178"/>
      <c r="D1318" s="178"/>
      <c r="E1318" s="178"/>
      <c r="F1318" s="178"/>
      <c r="G1318" s="178"/>
      <c r="H1318" s="178"/>
      <c r="I1318" s="178"/>
      <c r="J1318" s="178"/>
    </row>
    <row r="1319" spans="2:10">
      <c r="B1319" s="223"/>
      <c r="C1319" s="178" t="s">
        <v>1536</v>
      </c>
      <c r="D1319" s="178"/>
      <c r="E1319" s="178"/>
      <c r="F1319" s="178"/>
      <c r="G1319" s="178"/>
      <c r="H1319" s="178"/>
      <c r="I1319" s="178"/>
      <c r="J1319" s="178"/>
    </row>
    <row r="1320" spans="2:10">
      <c r="B1320" s="223"/>
      <c r="C1320" s="178" t="s">
        <v>1003</v>
      </c>
      <c r="D1320" s="178">
        <v>104</v>
      </c>
      <c r="E1320" s="178">
        <v>90</v>
      </c>
      <c r="F1320" s="178"/>
      <c r="G1320" s="178">
        <f>E1320-D1320</f>
        <v>-14</v>
      </c>
      <c r="H1320" s="178"/>
      <c r="I1320" s="178">
        <f t="shared" si="103"/>
        <v>-140</v>
      </c>
      <c r="J1320" s="178">
        <f t="shared" si="104"/>
        <v>-10500</v>
      </c>
    </row>
    <row r="1321" spans="2:10">
      <c r="B1321" s="223"/>
      <c r="C1321" s="178" t="s">
        <v>1003</v>
      </c>
      <c r="D1321" s="178">
        <v>101</v>
      </c>
      <c r="E1321" s="178"/>
      <c r="F1321" s="178">
        <v>118</v>
      </c>
      <c r="G1321" s="178">
        <f>F1321-D1321</f>
        <v>17</v>
      </c>
      <c r="H1321" s="178"/>
      <c r="I1321" s="178">
        <f t="shared" si="103"/>
        <v>170</v>
      </c>
      <c r="J1321" s="178">
        <f t="shared" si="104"/>
        <v>12750</v>
      </c>
    </row>
    <row r="1322" spans="2:10">
      <c r="B1322" s="223"/>
      <c r="C1322" s="178"/>
      <c r="D1322" s="178"/>
      <c r="E1322" s="178"/>
      <c r="F1322" s="178"/>
      <c r="G1322" s="178"/>
      <c r="H1322" s="178"/>
      <c r="I1322" s="178"/>
      <c r="J1322" s="178"/>
    </row>
    <row r="1323" spans="2:10">
      <c r="B1323" s="223"/>
      <c r="C1323" s="178" t="s">
        <v>1537</v>
      </c>
      <c r="D1323" s="178"/>
      <c r="E1323" s="178"/>
      <c r="F1323" s="178"/>
      <c r="G1323" s="178"/>
      <c r="H1323" s="178"/>
      <c r="I1323" s="178"/>
      <c r="J1323" s="178"/>
    </row>
    <row r="1324" spans="2:10">
      <c r="B1324" s="223"/>
      <c r="C1324" s="178" t="s">
        <v>1003</v>
      </c>
      <c r="D1324" s="178">
        <v>102</v>
      </c>
      <c r="E1324" s="178"/>
      <c r="F1324" s="178">
        <v>127</v>
      </c>
      <c r="G1324" s="178">
        <f t="shared" ref="G1324:G1328" si="105">F1324-D1324</f>
        <v>25</v>
      </c>
      <c r="H1324" s="178"/>
      <c r="I1324" s="178">
        <f t="shared" si="103"/>
        <v>250</v>
      </c>
      <c r="J1324" s="178">
        <f t="shared" si="104"/>
        <v>18750</v>
      </c>
    </row>
    <row r="1325" spans="2:10">
      <c r="B1325" s="223"/>
      <c r="C1325" s="178"/>
      <c r="D1325" s="178"/>
      <c r="E1325" s="178"/>
      <c r="F1325" s="178"/>
      <c r="G1325" s="178"/>
      <c r="H1325" s="178"/>
      <c r="I1325" s="178"/>
      <c r="J1325" s="178"/>
    </row>
    <row r="1326" spans="2:10">
      <c r="B1326" s="223"/>
      <c r="C1326" s="178" t="s">
        <v>1538</v>
      </c>
      <c r="D1326" s="178"/>
      <c r="E1326" s="178"/>
      <c r="F1326" s="178"/>
      <c r="G1326" s="178"/>
      <c r="H1326" s="178"/>
      <c r="I1326" s="178"/>
      <c r="J1326" s="178"/>
    </row>
    <row r="1327" spans="2:10">
      <c r="B1327" s="223"/>
      <c r="C1327" s="178" t="s">
        <v>1055</v>
      </c>
      <c r="D1327" s="178">
        <v>44</v>
      </c>
      <c r="E1327" s="178"/>
      <c r="F1327" s="178">
        <v>60</v>
      </c>
      <c r="G1327" s="178">
        <f t="shared" si="105"/>
        <v>16</v>
      </c>
      <c r="H1327" s="178"/>
      <c r="I1327" s="178">
        <f>G1327*20</f>
        <v>320</v>
      </c>
      <c r="J1327" s="178">
        <f t="shared" si="104"/>
        <v>24000</v>
      </c>
    </row>
    <row r="1328" spans="2:10">
      <c r="B1328" s="223"/>
      <c r="C1328" s="178" t="s">
        <v>1055</v>
      </c>
      <c r="D1328" s="178">
        <v>47</v>
      </c>
      <c r="E1328" s="178"/>
      <c r="F1328" s="178">
        <v>55</v>
      </c>
      <c r="G1328" s="178">
        <f t="shared" si="105"/>
        <v>8</v>
      </c>
      <c r="H1328" s="178"/>
      <c r="I1328" s="178">
        <f>G1328*20</f>
        <v>160</v>
      </c>
      <c r="J1328" s="178">
        <f t="shared" si="104"/>
        <v>12000</v>
      </c>
    </row>
    <row r="1329" spans="2:10">
      <c r="B1329" s="224"/>
      <c r="C1329" s="178" t="s">
        <v>1003</v>
      </c>
      <c r="D1329" s="178">
        <v>48</v>
      </c>
      <c r="E1329" s="178"/>
      <c r="F1329" s="178"/>
      <c r="G1329" s="178"/>
      <c r="H1329" s="178" t="s">
        <v>1064</v>
      </c>
      <c r="I1329" s="178"/>
      <c r="J1329" s="178"/>
    </row>
    <row r="1330" spans="2:10">
      <c r="B1330" s="178"/>
      <c r="C1330" s="178"/>
      <c r="D1330" s="225" t="s">
        <v>1306</v>
      </c>
      <c r="E1330" s="225"/>
      <c r="F1330" s="225"/>
      <c r="G1330" s="178">
        <f>SUM(G1315:G1329)</f>
        <v>92</v>
      </c>
      <c r="H1330" s="178" t="s">
        <v>638</v>
      </c>
      <c r="I1330" s="178">
        <f>SUM(I1315:I1329)</f>
        <v>1160</v>
      </c>
      <c r="J1330" s="178">
        <f>SUM(J1315:J1329)</f>
        <v>87000</v>
      </c>
    </row>
    <row r="1331" spans="2:10">
      <c r="B1331" s="177" t="s">
        <v>113</v>
      </c>
      <c r="C1331" s="178">
        <v>2019</v>
      </c>
      <c r="D1331" s="178" t="s">
        <v>969</v>
      </c>
      <c r="E1331" s="178" t="s">
        <v>994</v>
      </c>
      <c r="F1331" s="179"/>
      <c r="G1331" s="179"/>
      <c r="H1331" s="179"/>
      <c r="I1331" s="226" t="s">
        <v>527</v>
      </c>
      <c r="J1331" s="227"/>
    </row>
    <row r="1332" spans="2:10">
      <c r="B1332" s="181"/>
      <c r="C1332" s="181"/>
      <c r="D1332" s="181"/>
      <c r="E1332" s="182"/>
      <c r="F1332" s="182"/>
      <c r="G1332" s="182" t="s">
        <v>4</v>
      </c>
      <c r="H1332" s="183" t="s">
        <v>9</v>
      </c>
      <c r="I1332" s="228"/>
      <c r="J1332" s="229"/>
    </row>
    <row r="1333" spans="2:10">
      <c r="B1333" s="184" t="s">
        <v>0</v>
      </c>
      <c r="C1333" s="184" t="s">
        <v>1</v>
      </c>
      <c r="D1333" s="184" t="s">
        <v>10</v>
      </c>
      <c r="E1333" s="184" t="s">
        <v>7</v>
      </c>
      <c r="F1333" s="184" t="s">
        <v>11</v>
      </c>
      <c r="G1333" s="184" t="s">
        <v>12</v>
      </c>
      <c r="H1333" s="185"/>
      <c r="I1333" s="186" t="s">
        <v>525</v>
      </c>
      <c r="J1333" s="187" t="s">
        <v>526</v>
      </c>
    </row>
    <row r="1334" spans="2:10">
      <c r="B1334" s="222" t="s">
        <v>1539</v>
      </c>
      <c r="C1334" s="178" t="s">
        <v>1538</v>
      </c>
      <c r="D1334" s="178"/>
      <c r="E1334" s="178"/>
      <c r="F1334" s="178"/>
      <c r="G1334" s="178"/>
      <c r="H1334" s="178"/>
      <c r="I1334" s="178"/>
      <c r="J1334" s="178"/>
    </row>
    <row r="1335" spans="2:10">
      <c r="B1335" s="223"/>
      <c r="C1335" s="178" t="s">
        <v>1540</v>
      </c>
      <c r="D1335" s="178"/>
      <c r="E1335" s="178"/>
      <c r="F1335" s="178">
        <v>84</v>
      </c>
      <c r="G1335" s="178">
        <f>F1335-48</f>
        <v>36</v>
      </c>
      <c r="H1335" s="178"/>
      <c r="I1335" s="178">
        <f>G1335*10</f>
        <v>360</v>
      </c>
      <c r="J1335" s="178">
        <f>I1335*75</f>
        <v>27000</v>
      </c>
    </row>
    <row r="1336" spans="2:10">
      <c r="B1336" s="223"/>
      <c r="C1336" s="178" t="s">
        <v>1003</v>
      </c>
      <c r="D1336" s="178">
        <v>60</v>
      </c>
      <c r="E1336" s="178"/>
      <c r="F1336" s="178">
        <v>90</v>
      </c>
      <c r="G1336" s="178">
        <f>F1336-D1336</f>
        <v>30</v>
      </c>
      <c r="H1336" s="178"/>
      <c r="I1336" s="178">
        <f>G1336*10</f>
        <v>300</v>
      </c>
      <c r="J1336" s="178">
        <f t="shared" ref="J1336:J1346" si="106">I1336*75</f>
        <v>22500</v>
      </c>
    </row>
    <row r="1337" spans="2:10">
      <c r="B1337" s="223"/>
      <c r="C1337" s="178" t="s">
        <v>1003</v>
      </c>
      <c r="D1337" s="178">
        <v>81</v>
      </c>
      <c r="E1337" s="178">
        <v>74</v>
      </c>
      <c r="F1337" s="178"/>
      <c r="G1337" s="178">
        <f>E1337-D1337</f>
        <v>-7</v>
      </c>
      <c r="H1337" s="178"/>
      <c r="I1337" s="178">
        <f t="shared" ref="I1337:I1338" si="107">G1337*10</f>
        <v>-70</v>
      </c>
      <c r="J1337" s="178">
        <f t="shared" si="106"/>
        <v>-5250</v>
      </c>
    </row>
    <row r="1338" spans="2:10">
      <c r="B1338" s="223"/>
      <c r="C1338" s="178" t="s">
        <v>1003</v>
      </c>
      <c r="D1338" s="178">
        <v>68</v>
      </c>
      <c r="E1338" s="178">
        <v>51</v>
      </c>
      <c r="F1338" s="178"/>
      <c r="G1338" s="178">
        <f>E1338-D1338</f>
        <v>-17</v>
      </c>
      <c r="H1338" s="178"/>
      <c r="I1338" s="178">
        <f t="shared" si="107"/>
        <v>-170</v>
      </c>
      <c r="J1338" s="178">
        <f t="shared" si="106"/>
        <v>-12750</v>
      </c>
    </row>
    <row r="1339" spans="2:10">
      <c r="B1339" s="223"/>
      <c r="C1339" s="178" t="s">
        <v>1055</v>
      </c>
      <c r="D1339" s="178">
        <v>44</v>
      </c>
      <c r="E1339" s="178"/>
      <c r="F1339" s="178">
        <v>61</v>
      </c>
      <c r="G1339" s="178">
        <f>F1339-D1339</f>
        <v>17</v>
      </c>
      <c r="H1339" s="178"/>
      <c r="I1339" s="178">
        <f>G1339*20</f>
        <v>340</v>
      </c>
      <c r="J1339" s="178">
        <f t="shared" si="106"/>
        <v>25500</v>
      </c>
    </row>
    <row r="1340" spans="2:10">
      <c r="B1340" s="223"/>
      <c r="C1340" s="178" t="s">
        <v>1055</v>
      </c>
      <c r="D1340" s="178">
        <v>45</v>
      </c>
      <c r="E1340" s="178"/>
      <c r="F1340" s="178">
        <v>70</v>
      </c>
      <c r="G1340" s="178">
        <f>F1340-D1340</f>
        <v>25</v>
      </c>
      <c r="H1340" s="178"/>
      <c r="I1340" s="178">
        <f>G1340*20</f>
        <v>500</v>
      </c>
      <c r="J1340" s="178">
        <f t="shared" si="106"/>
        <v>37500</v>
      </c>
    </row>
    <row r="1341" spans="2:10">
      <c r="B1341" s="223"/>
      <c r="C1341" s="178" t="s">
        <v>1067</v>
      </c>
      <c r="D1341" s="178">
        <v>55</v>
      </c>
      <c r="E1341" s="178"/>
      <c r="F1341" s="178"/>
      <c r="G1341" s="178"/>
      <c r="H1341" s="178" t="s">
        <v>1064</v>
      </c>
      <c r="I1341" s="178"/>
      <c r="J1341" s="178"/>
    </row>
    <row r="1342" spans="2:10">
      <c r="B1342" s="223"/>
      <c r="C1342" s="178" t="s">
        <v>1067</v>
      </c>
      <c r="D1342" s="178">
        <v>45</v>
      </c>
      <c r="E1342" s="178"/>
      <c r="F1342" s="178"/>
      <c r="G1342" s="178"/>
      <c r="H1342" s="178" t="s">
        <v>1064</v>
      </c>
      <c r="I1342" s="178"/>
      <c r="J1342" s="178"/>
    </row>
    <row r="1343" spans="2:10">
      <c r="B1343" s="223"/>
      <c r="C1343" s="178" t="s">
        <v>1067</v>
      </c>
      <c r="D1343" s="178">
        <v>35</v>
      </c>
      <c r="E1343" s="178"/>
      <c r="F1343" s="178">
        <v>47.5</v>
      </c>
      <c r="G1343" s="178">
        <f>F1343-D1343</f>
        <v>12.5</v>
      </c>
      <c r="H1343" s="178"/>
      <c r="I1343" s="178">
        <f>G1343*5</f>
        <v>62.5</v>
      </c>
      <c r="J1343" s="178">
        <f t="shared" si="106"/>
        <v>4687.5</v>
      </c>
    </row>
    <row r="1344" spans="2:10">
      <c r="B1344" s="223"/>
      <c r="C1344" s="178"/>
      <c r="D1344" s="178"/>
      <c r="E1344" s="178"/>
      <c r="F1344" s="178"/>
      <c r="G1344" s="178"/>
      <c r="H1344" s="178"/>
      <c r="I1344" s="178"/>
      <c r="J1344" s="178"/>
    </row>
    <row r="1345" spans="2:10">
      <c r="B1345" s="223"/>
      <c r="C1345" s="178" t="s">
        <v>1541</v>
      </c>
      <c r="D1345" s="178"/>
      <c r="E1345" s="178"/>
      <c r="F1345" s="178"/>
      <c r="G1345" s="178"/>
      <c r="H1345" s="178"/>
      <c r="I1345" s="178"/>
      <c r="J1345" s="178"/>
    </row>
    <row r="1346" spans="2:10">
      <c r="B1346" s="223"/>
      <c r="C1346" s="178" t="s">
        <v>1067</v>
      </c>
      <c r="D1346" s="178">
        <v>60</v>
      </c>
      <c r="E1346" s="178">
        <v>54</v>
      </c>
      <c r="F1346" s="178">
        <f>E1346-D1346</f>
        <v>-6</v>
      </c>
      <c r="G1346" s="178"/>
      <c r="H1346" s="178"/>
      <c r="I1346" s="178">
        <f>F1346*5</f>
        <v>-30</v>
      </c>
      <c r="J1346" s="178">
        <f t="shared" si="106"/>
        <v>-2250</v>
      </c>
    </row>
    <row r="1347" spans="2:10">
      <c r="B1347" s="224"/>
      <c r="C1347" s="178" t="s">
        <v>1067</v>
      </c>
      <c r="D1347" s="178">
        <v>49</v>
      </c>
      <c r="E1347" s="178"/>
      <c r="F1347" s="178"/>
      <c r="G1347" s="178"/>
      <c r="H1347" s="178" t="s">
        <v>1064</v>
      </c>
      <c r="I1347" s="178"/>
      <c r="J1347" s="178"/>
    </row>
    <row r="1348" spans="2:10">
      <c r="B1348" s="178"/>
      <c r="C1348" s="178"/>
      <c r="D1348" s="225" t="s">
        <v>1306</v>
      </c>
      <c r="E1348" s="225"/>
      <c r="F1348" s="225"/>
      <c r="G1348" s="178">
        <f>SUM(G1335:G1347)</f>
        <v>96.5</v>
      </c>
      <c r="H1348" s="178" t="s">
        <v>638</v>
      </c>
      <c r="I1348" s="178">
        <f>SUM(I1335:I1347)</f>
        <v>1292.5</v>
      </c>
      <c r="J1348" s="178">
        <f>SUM(J1335:J1347)</f>
        <v>96937.5</v>
      </c>
    </row>
    <row r="1349" spans="2:10">
      <c r="B1349" s="177" t="s">
        <v>113</v>
      </c>
      <c r="C1349" s="178">
        <v>2019</v>
      </c>
      <c r="D1349" s="178" t="s">
        <v>969</v>
      </c>
      <c r="E1349" s="178" t="s">
        <v>994</v>
      </c>
      <c r="F1349" s="179"/>
      <c r="G1349" s="179"/>
      <c r="H1349" s="179"/>
      <c r="I1349" s="226" t="s">
        <v>527</v>
      </c>
      <c r="J1349" s="227"/>
    </row>
    <row r="1350" spans="2:10">
      <c r="B1350" s="181"/>
      <c r="C1350" s="181"/>
      <c r="D1350" s="181"/>
      <c r="E1350" s="182"/>
      <c r="F1350" s="182"/>
      <c r="G1350" s="182" t="s">
        <v>4</v>
      </c>
      <c r="H1350" s="183" t="s">
        <v>9</v>
      </c>
      <c r="I1350" s="228"/>
      <c r="J1350" s="229"/>
    </row>
    <row r="1351" spans="2:10">
      <c r="B1351" s="184" t="s">
        <v>0</v>
      </c>
      <c r="C1351" s="184" t="s">
        <v>1</v>
      </c>
      <c r="D1351" s="184" t="s">
        <v>10</v>
      </c>
      <c r="E1351" s="184" t="s">
        <v>7</v>
      </c>
      <c r="F1351" s="184" t="s">
        <v>11</v>
      </c>
      <c r="G1351" s="184" t="s">
        <v>12</v>
      </c>
      <c r="H1351" s="185"/>
      <c r="I1351" s="186" t="s">
        <v>525</v>
      </c>
      <c r="J1351" s="187" t="s">
        <v>526</v>
      </c>
    </row>
    <row r="1352" spans="2:10">
      <c r="B1352" s="222" t="s">
        <v>1548</v>
      </c>
      <c r="C1352" s="178" t="s">
        <v>1541</v>
      </c>
      <c r="D1352" s="178"/>
      <c r="E1352" s="178"/>
      <c r="F1352" s="178"/>
      <c r="G1352" s="178"/>
      <c r="H1352" s="178"/>
      <c r="I1352" s="178"/>
      <c r="J1352" s="178"/>
    </row>
    <row r="1353" spans="2:10">
      <c r="B1353" s="223"/>
      <c r="C1353" s="178" t="s">
        <v>1544</v>
      </c>
      <c r="D1353" s="178"/>
      <c r="E1353" s="178"/>
      <c r="F1353" s="178">
        <v>99</v>
      </c>
      <c r="G1353" s="178">
        <f>F1353-49</f>
        <v>50</v>
      </c>
      <c r="H1353" s="178"/>
      <c r="I1353" s="178">
        <f>G1353*5</f>
        <v>250</v>
      </c>
      <c r="J1353" s="178">
        <f>I1353*75</f>
        <v>18750</v>
      </c>
    </row>
    <row r="1354" spans="2:10">
      <c r="B1354" s="223"/>
      <c r="C1354" s="178"/>
      <c r="D1354" s="178"/>
      <c r="E1354" s="178"/>
      <c r="F1354" s="178"/>
      <c r="G1354" s="178"/>
      <c r="H1354" s="178"/>
      <c r="I1354" s="178"/>
      <c r="J1354" s="178"/>
    </row>
    <row r="1355" spans="2:10">
      <c r="B1355" s="223"/>
      <c r="C1355" s="178" t="s">
        <v>1538</v>
      </c>
      <c r="D1355" s="178"/>
      <c r="E1355" s="178"/>
      <c r="F1355" s="178"/>
      <c r="G1355" s="178"/>
      <c r="H1355" s="178"/>
      <c r="I1355" s="178"/>
      <c r="J1355" s="178"/>
    </row>
    <row r="1356" spans="2:10">
      <c r="B1356" s="223"/>
      <c r="C1356" s="178" t="s">
        <v>1545</v>
      </c>
      <c r="D1356" s="178"/>
      <c r="E1356" s="178">
        <v>33</v>
      </c>
      <c r="F1356" s="178"/>
      <c r="G1356" s="178">
        <f>E1356-50</f>
        <v>-17</v>
      </c>
      <c r="H1356" s="178"/>
      <c r="I1356" s="178">
        <f>G1356*10</f>
        <v>-170</v>
      </c>
      <c r="J1356" s="178">
        <f>I1356*75</f>
        <v>-12750</v>
      </c>
    </row>
    <row r="1357" spans="2:10">
      <c r="B1357" s="223"/>
      <c r="C1357" s="178" t="s">
        <v>1055</v>
      </c>
      <c r="D1357" s="178">
        <v>15</v>
      </c>
      <c r="E1357" s="178"/>
      <c r="F1357" s="178">
        <v>33</v>
      </c>
      <c r="G1357" s="178">
        <f>F1357-15</f>
        <v>18</v>
      </c>
      <c r="H1357" s="178"/>
      <c r="I1357" s="178">
        <f>G1357*20</f>
        <v>360</v>
      </c>
      <c r="J1357" s="178">
        <f>I1357*75</f>
        <v>27000</v>
      </c>
    </row>
    <row r="1358" spans="2:10">
      <c r="B1358" s="223"/>
      <c r="C1358" s="178"/>
      <c r="D1358" s="178"/>
      <c r="E1358" s="178"/>
      <c r="F1358" s="178"/>
      <c r="G1358" s="178"/>
      <c r="H1358" s="178"/>
      <c r="I1358" s="178"/>
      <c r="J1358" s="178"/>
    </row>
    <row r="1359" spans="2:10">
      <c r="B1359" s="223"/>
      <c r="C1359" s="178" t="s">
        <v>1546</v>
      </c>
      <c r="D1359" s="178"/>
      <c r="E1359" s="178"/>
      <c r="F1359" s="178"/>
      <c r="G1359" s="178"/>
      <c r="H1359" s="178"/>
      <c r="I1359" s="178"/>
      <c r="J1359" s="178"/>
    </row>
    <row r="1360" spans="2:10">
      <c r="B1360" s="223"/>
      <c r="C1360" s="178" t="s">
        <v>1003</v>
      </c>
      <c r="D1360" s="178">
        <v>44</v>
      </c>
      <c r="E1360" s="178">
        <v>35</v>
      </c>
      <c r="F1360" s="178"/>
      <c r="G1360" s="178">
        <f>E1360-D1360</f>
        <v>-9</v>
      </c>
      <c r="H1360" s="178"/>
      <c r="I1360" s="178">
        <f>G1360*10</f>
        <v>-90</v>
      </c>
      <c r="J1360" s="178">
        <f>I1360*75</f>
        <v>-6750</v>
      </c>
    </row>
    <row r="1361" spans="2:10">
      <c r="B1361" s="223"/>
      <c r="C1361" s="178"/>
      <c r="D1361" s="178"/>
      <c r="E1361" s="178"/>
      <c r="F1361" s="178"/>
      <c r="G1361" s="178"/>
      <c r="H1361" s="178"/>
      <c r="I1361" s="178"/>
      <c r="J1361" s="178"/>
    </row>
    <row r="1362" spans="2:10">
      <c r="B1362" s="223"/>
      <c r="C1362" s="178" t="s">
        <v>1536</v>
      </c>
      <c r="D1362" s="178"/>
      <c r="E1362" s="178"/>
      <c r="F1362" s="178"/>
      <c r="G1362" s="178"/>
      <c r="H1362" s="178"/>
      <c r="I1362" s="178"/>
      <c r="J1362" s="178"/>
    </row>
    <row r="1363" spans="2:10">
      <c r="B1363" s="223"/>
      <c r="C1363" s="178" t="s">
        <v>1003</v>
      </c>
      <c r="D1363" s="178">
        <v>92</v>
      </c>
      <c r="E1363" s="178"/>
      <c r="F1363" s="178">
        <v>103</v>
      </c>
      <c r="G1363" s="178">
        <f>F1363-D1363</f>
        <v>11</v>
      </c>
      <c r="H1363" s="178"/>
      <c r="I1363" s="178">
        <f>G1363*10</f>
        <v>110</v>
      </c>
      <c r="J1363" s="178">
        <f>I1363*75</f>
        <v>8250</v>
      </c>
    </row>
    <row r="1364" spans="2:10">
      <c r="B1364" s="223"/>
      <c r="C1364" s="178" t="s">
        <v>1003</v>
      </c>
      <c r="D1364" s="178">
        <v>111</v>
      </c>
      <c r="E1364" s="178"/>
      <c r="F1364" s="178">
        <v>130</v>
      </c>
      <c r="G1364" s="178">
        <f t="shared" ref="G1364:G1366" si="108">F1364-D1364</f>
        <v>19</v>
      </c>
      <c r="H1364" s="178"/>
      <c r="I1364" s="178">
        <f>G1364*10</f>
        <v>190</v>
      </c>
      <c r="J1364" s="178">
        <f t="shared" ref="J1364:J1371" si="109">I1364*75</f>
        <v>14250</v>
      </c>
    </row>
    <row r="1365" spans="2:10">
      <c r="B1365" s="223"/>
      <c r="C1365" s="178" t="s">
        <v>1067</v>
      </c>
      <c r="D1365" s="178">
        <v>106</v>
      </c>
      <c r="E1365" s="178"/>
      <c r="F1365" s="178">
        <v>130</v>
      </c>
      <c r="G1365" s="178">
        <f t="shared" si="108"/>
        <v>24</v>
      </c>
      <c r="H1365" s="178"/>
      <c r="I1365" s="178">
        <f>G1365*5</f>
        <v>120</v>
      </c>
      <c r="J1365" s="178">
        <f t="shared" si="109"/>
        <v>9000</v>
      </c>
    </row>
    <row r="1366" spans="2:10">
      <c r="B1366" s="223"/>
      <c r="C1366" s="178" t="s">
        <v>1067</v>
      </c>
      <c r="D1366" s="178">
        <v>130</v>
      </c>
      <c r="E1366" s="178"/>
      <c r="F1366" s="178">
        <v>148</v>
      </c>
      <c r="G1366" s="178">
        <f t="shared" si="108"/>
        <v>18</v>
      </c>
      <c r="H1366" s="178"/>
      <c r="I1366" s="178">
        <f>G1366*5</f>
        <v>90</v>
      </c>
      <c r="J1366" s="178">
        <f t="shared" si="109"/>
        <v>6750</v>
      </c>
    </row>
    <row r="1367" spans="2:10">
      <c r="B1367" s="223"/>
      <c r="C1367" s="178" t="s">
        <v>1067</v>
      </c>
      <c r="D1367" s="178">
        <v>140</v>
      </c>
      <c r="E1367" s="178">
        <v>124</v>
      </c>
      <c r="F1367" s="178"/>
      <c r="G1367" s="178">
        <f>E1367-D1367</f>
        <v>-16</v>
      </c>
      <c r="H1367" s="178"/>
      <c r="I1367" s="178">
        <f>G1367*5</f>
        <v>-80</v>
      </c>
      <c r="J1367" s="178">
        <f t="shared" si="109"/>
        <v>-6000</v>
      </c>
    </row>
    <row r="1368" spans="2:10">
      <c r="B1368" s="223"/>
      <c r="C1368" s="178"/>
      <c r="D1368" s="178"/>
      <c r="E1368" s="178"/>
      <c r="F1368" s="178"/>
      <c r="G1368" s="178"/>
      <c r="H1368" s="178"/>
      <c r="I1368" s="178"/>
      <c r="J1368" s="178"/>
    </row>
    <row r="1369" spans="2:10">
      <c r="B1369" s="223"/>
      <c r="C1369" s="178" t="s">
        <v>1547</v>
      </c>
      <c r="D1369" s="178"/>
      <c r="E1369" s="178"/>
      <c r="F1369" s="178"/>
      <c r="G1369" s="178"/>
      <c r="H1369" s="178"/>
      <c r="I1369" s="178"/>
      <c r="J1369" s="178"/>
    </row>
    <row r="1370" spans="2:10">
      <c r="B1370" s="223"/>
      <c r="C1370" s="178" t="s">
        <v>1055</v>
      </c>
      <c r="D1370" s="178">
        <v>55.7</v>
      </c>
      <c r="E1370" s="178"/>
      <c r="F1370" s="178">
        <v>80</v>
      </c>
      <c r="G1370" s="178">
        <f>F1370-D1370</f>
        <v>24.299999999999997</v>
      </c>
      <c r="H1370" s="178"/>
      <c r="I1370" s="178">
        <f>G1370*20</f>
        <v>485.99999999999994</v>
      </c>
      <c r="J1370" s="178">
        <f t="shared" si="109"/>
        <v>36449.999999999993</v>
      </c>
    </row>
    <row r="1371" spans="2:10">
      <c r="B1371" s="224"/>
      <c r="C1371" s="178" t="s">
        <v>1003</v>
      </c>
      <c r="D1371" s="178">
        <v>71</v>
      </c>
      <c r="E1371" s="178">
        <v>50</v>
      </c>
      <c r="F1371" s="178"/>
      <c r="G1371" s="178">
        <f>E1371-D1371</f>
        <v>-21</v>
      </c>
      <c r="H1371" s="178"/>
      <c r="I1371" s="178">
        <f>G1371*10</f>
        <v>-210</v>
      </c>
      <c r="J1371" s="178">
        <f t="shared" si="109"/>
        <v>-15750</v>
      </c>
    </row>
    <row r="1372" spans="2:10">
      <c r="B1372" s="178"/>
      <c r="C1372" s="178"/>
      <c r="D1372" s="225" t="s">
        <v>1306</v>
      </c>
      <c r="E1372" s="225"/>
      <c r="F1372" s="225"/>
      <c r="G1372" s="178">
        <f>SUM(G1353:G1371)</f>
        <v>101.3</v>
      </c>
      <c r="H1372" s="178" t="s">
        <v>638</v>
      </c>
      <c r="I1372" s="178">
        <f>SUM(I1353:I1371)</f>
        <v>1056</v>
      </c>
      <c r="J1372" s="178">
        <f>SUM(J1353:J1371)</f>
        <v>79200</v>
      </c>
    </row>
    <row r="1373" spans="2:10">
      <c r="B1373" s="177" t="s">
        <v>113</v>
      </c>
      <c r="C1373" s="178">
        <v>2019</v>
      </c>
      <c r="D1373" s="178" t="s">
        <v>969</v>
      </c>
      <c r="E1373" s="178" t="s">
        <v>994</v>
      </c>
      <c r="F1373" s="179"/>
      <c r="G1373" s="179"/>
      <c r="H1373" s="179"/>
      <c r="I1373" s="226" t="s">
        <v>527</v>
      </c>
      <c r="J1373" s="227"/>
    </row>
    <row r="1374" spans="2:10">
      <c r="B1374" s="181"/>
      <c r="C1374" s="181"/>
      <c r="D1374" s="181"/>
      <c r="E1374" s="182"/>
      <c r="F1374" s="182"/>
      <c r="G1374" s="182" t="s">
        <v>4</v>
      </c>
      <c r="H1374" s="183" t="s">
        <v>9</v>
      </c>
      <c r="I1374" s="228"/>
      <c r="J1374" s="229"/>
    </row>
    <row r="1375" spans="2:10">
      <c r="B1375" s="184" t="s">
        <v>0</v>
      </c>
      <c r="C1375" s="184" t="s">
        <v>1</v>
      </c>
      <c r="D1375" s="184" t="s">
        <v>10</v>
      </c>
      <c r="E1375" s="184" t="s">
        <v>7</v>
      </c>
      <c r="F1375" s="184" t="s">
        <v>11</v>
      </c>
      <c r="G1375" s="184" t="s">
        <v>12</v>
      </c>
      <c r="H1375" s="185"/>
      <c r="I1375" s="186" t="s">
        <v>525</v>
      </c>
      <c r="J1375" s="187" t="s">
        <v>526</v>
      </c>
    </row>
    <row r="1376" spans="2:10">
      <c r="B1376" s="222" t="s">
        <v>1552</v>
      </c>
      <c r="C1376" s="178" t="s">
        <v>1536</v>
      </c>
      <c r="D1376" s="178"/>
      <c r="E1376" s="178"/>
      <c r="F1376" s="178"/>
      <c r="G1376" s="178"/>
      <c r="H1376" s="178"/>
      <c r="I1376" s="178"/>
      <c r="J1376" s="178"/>
    </row>
    <row r="1377" spans="2:10">
      <c r="B1377" s="223"/>
      <c r="C1377" s="178" t="s">
        <v>1003</v>
      </c>
      <c r="D1377" s="178">
        <v>95</v>
      </c>
      <c r="E1377" s="178"/>
      <c r="F1377" s="178">
        <v>103</v>
      </c>
      <c r="G1377" s="178">
        <f>F1377-D1377</f>
        <v>8</v>
      </c>
      <c r="H1377" s="178"/>
      <c r="I1377" s="178">
        <f>G1377*10</f>
        <v>80</v>
      </c>
      <c r="J1377" s="178">
        <f>I1377*75</f>
        <v>6000</v>
      </c>
    </row>
    <row r="1378" spans="2:10">
      <c r="B1378" s="223"/>
      <c r="C1378" s="178" t="s">
        <v>1003</v>
      </c>
      <c r="D1378" s="178">
        <v>95</v>
      </c>
      <c r="E1378" s="178"/>
      <c r="F1378" s="178">
        <v>109</v>
      </c>
      <c r="G1378" s="178">
        <f t="shared" ref="G1378:G1379" si="110">F1378-D1378</f>
        <v>14</v>
      </c>
      <c r="H1378" s="178"/>
      <c r="I1378" s="178">
        <f t="shared" ref="I1378:I1379" si="111">G1378*10</f>
        <v>140</v>
      </c>
      <c r="J1378" s="178">
        <f t="shared" ref="J1378:J1388" si="112">I1378*75</f>
        <v>10500</v>
      </c>
    </row>
    <row r="1379" spans="2:10">
      <c r="B1379" s="223"/>
      <c r="C1379" s="178" t="s">
        <v>1003</v>
      </c>
      <c r="D1379" s="178">
        <v>103</v>
      </c>
      <c r="E1379" s="178"/>
      <c r="F1379" s="178">
        <v>115</v>
      </c>
      <c r="G1379" s="178">
        <f t="shared" si="110"/>
        <v>12</v>
      </c>
      <c r="H1379" s="178"/>
      <c r="I1379" s="178">
        <f t="shared" si="111"/>
        <v>120</v>
      </c>
      <c r="J1379" s="178">
        <f t="shared" si="112"/>
        <v>9000</v>
      </c>
    </row>
    <row r="1380" spans="2:10">
      <c r="B1380" s="223"/>
      <c r="C1380" s="178"/>
      <c r="D1380" s="178"/>
      <c r="E1380" s="178"/>
      <c r="F1380" s="178"/>
      <c r="G1380" s="178"/>
      <c r="H1380" s="178"/>
      <c r="I1380" s="178"/>
      <c r="J1380" s="178"/>
    </row>
    <row r="1381" spans="2:10">
      <c r="B1381" s="223"/>
      <c r="C1381" s="178" t="s">
        <v>1553</v>
      </c>
      <c r="D1381" s="178"/>
      <c r="E1381" s="178"/>
      <c r="F1381" s="178"/>
      <c r="G1381" s="178"/>
      <c r="H1381" s="178"/>
      <c r="I1381" s="178"/>
      <c r="J1381" s="178"/>
    </row>
    <row r="1382" spans="2:10">
      <c r="B1382" s="223"/>
      <c r="C1382" s="178" t="s">
        <v>1063</v>
      </c>
      <c r="D1382" s="178">
        <v>63</v>
      </c>
      <c r="E1382" s="178">
        <v>50</v>
      </c>
      <c r="F1382" s="178"/>
      <c r="G1382" s="178">
        <f>E1382-D1382</f>
        <v>-13</v>
      </c>
      <c r="H1382" s="178"/>
      <c r="I1382" s="178">
        <f>G1382*2</f>
        <v>-26</v>
      </c>
      <c r="J1382" s="178">
        <f t="shared" si="112"/>
        <v>-1950</v>
      </c>
    </row>
    <row r="1383" spans="2:10">
      <c r="B1383" s="223"/>
      <c r="C1383" s="178"/>
      <c r="D1383" s="178"/>
      <c r="E1383" s="178"/>
      <c r="F1383" s="178"/>
      <c r="G1383" s="178"/>
      <c r="H1383" s="178"/>
      <c r="I1383" s="178"/>
      <c r="J1383" s="178"/>
    </row>
    <row r="1384" spans="2:10">
      <c r="B1384" s="223"/>
      <c r="C1384" s="178" t="s">
        <v>1541</v>
      </c>
      <c r="D1384" s="178"/>
      <c r="E1384" s="178"/>
      <c r="F1384" s="178"/>
      <c r="G1384" s="178"/>
      <c r="H1384" s="178"/>
      <c r="I1384" s="178"/>
      <c r="J1384" s="178"/>
    </row>
    <row r="1385" spans="2:10">
      <c r="B1385" s="223"/>
      <c r="C1385" s="178" t="s">
        <v>1003</v>
      </c>
      <c r="D1385" s="178">
        <v>72</v>
      </c>
      <c r="E1385" s="178">
        <v>60</v>
      </c>
      <c r="F1385" s="178"/>
      <c r="G1385" s="178">
        <f>E1385-D1385</f>
        <v>-12</v>
      </c>
      <c r="H1385" s="178"/>
      <c r="I1385" s="178">
        <f>G1385*10</f>
        <v>-120</v>
      </c>
      <c r="J1385" s="178">
        <f t="shared" si="112"/>
        <v>-9000</v>
      </c>
    </row>
    <row r="1386" spans="2:10">
      <c r="B1386" s="223"/>
      <c r="C1386" s="178" t="s">
        <v>1003</v>
      </c>
      <c r="D1386" s="178">
        <v>72</v>
      </c>
      <c r="E1386" s="178"/>
      <c r="F1386" s="178">
        <v>90</v>
      </c>
      <c r="G1386" s="178">
        <f>F1386-D1386</f>
        <v>18</v>
      </c>
      <c r="H1386" s="178"/>
      <c r="I1386" s="178">
        <f t="shared" ref="I1386:I1388" si="113">G1386*10</f>
        <v>180</v>
      </c>
      <c r="J1386" s="178">
        <f t="shared" si="112"/>
        <v>13500</v>
      </c>
    </row>
    <row r="1387" spans="2:10">
      <c r="B1387" s="223"/>
      <c r="C1387" s="178" t="s">
        <v>1003</v>
      </c>
      <c r="D1387" s="178">
        <v>97</v>
      </c>
      <c r="E1387" s="178"/>
      <c r="F1387" s="178">
        <v>110</v>
      </c>
      <c r="G1387" s="178">
        <f t="shared" ref="G1387:G1388" si="114">F1387-D1387</f>
        <v>13</v>
      </c>
      <c r="H1387" s="178"/>
      <c r="I1387" s="178">
        <f t="shared" si="113"/>
        <v>130</v>
      </c>
      <c r="J1387" s="178">
        <f t="shared" si="112"/>
        <v>9750</v>
      </c>
    </row>
    <row r="1388" spans="2:10">
      <c r="B1388" s="223"/>
      <c r="C1388" s="178" t="s">
        <v>1003</v>
      </c>
      <c r="D1388" s="178">
        <v>108</v>
      </c>
      <c r="E1388" s="178"/>
      <c r="F1388" s="178">
        <v>119</v>
      </c>
      <c r="G1388" s="178">
        <f t="shared" si="114"/>
        <v>11</v>
      </c>
      <c r="H1388" s="178"/>
      <c r="I1388" s="178">
        <f t="shared" si="113"/>
        <v>110</v>
      </c>
      <c r="J1388" s="178">
        <f t="shared" si="112"/>
        <v>8250</v>
      </c>
    </row>
    <row r="1389" spans="2:10">
      <c r="B1389" s="223"/>
      <c r="C1389" s="178"/>
      <c r="D1389" s="178"/>
      <c r="E1389" s="178"/>
      <c r="F1389" s="178"/>
      <c r="G1389" s="178"/>
      <c r="H1389" s="178"/>
      <c r="I1389" s="178"/>
      <c r="J1389" s="178"/>
    </row>
    <row r="1390" spans="2:10">
      <c r="B1390" s="223"/>
      <c r="C1390" s="178" t="s">
        <v>1554</v>
      </c>
      <c r="D1390" s="178"/>
      <c r="E1390" s="178"/>
      <c r="F1390" s="178"/>
      <c r="G1390" s="178"/>
      <c r="H1390" s="178"/>
      <c r="I1390" s="178"/>
      <c r="J1390" s="178"/>
    </row>
    <row r="1391" spans="2:10">
      <c r="B1391" s="224"/>
      <c r="C1391" s="178" t="s">
        <v>1288</v>
      </c>
      <c r="D1391" s="178">
        <v>66</v>
      </c>
      <c r="E1391" s="178"/>
      <c r="F1391" s="178"/>
      <c r="G1391" s="178"/>
      <c r="H1391" s="178" t="s">
        <v>1064</v>
      </c>
      <c r="I1391" s="178"/>
      <c r="J1391" s="178"/>
    </row>
    <row r="1392" spans="2:10">
      <c r="B1392" s="178"/>
      <c r="C1392" s="178"/>
      <c r="D1392" s="225" t="s">
        <v>1306</v>
      </c>
      <c r="E1392" s="225"/>
      <c r="F1392" s="225"/>
      <c r="G1392" s="178">
        <f>SUM(G1377:G1391)</f>
        <v>51</v>
      </c>
      <c r="H1392" s="178" t="s">
        <v>638</v>
      </c>
      <c r="I1392" s="178">
        <f>SUM(I1377:I1391)</f>
        <v>614</v>
      </c>
      <c r="J1392" s="178">
        <f>SUM(J1377:J1391)</f>
        <v>46050</v>
      </c>
    </row>
    <row r="1393" spans="2:10">
      <c r="B1393" s="177" t="s">
        <v>113</v>
      </c>
      <c r="C1393" s="178">
        <v>2019</v>
      </c>
      <c r="D1393" s="178" t="s">
        <v>969</v>
      </c>
      <c r="E1393" s="178" t="s">
        <v>994</v>
      </c>
      <c r="F1393" s="179"/>
      <c r="G1393" s="179"/>
      <c r="H1393" s="179"/>
      <c r="I1393" s="226" t="s">
        <v>527</v>
      </c>
      <c r="J1393" s="227"/>
    </row>
    <row r="1394" spans="2:10">
      <c r="B1394" s="181"/>
      <c r="C1394" s="181"/>
      <c r="D1394" s="181"/>
      <c r="E1394" s="182"/>
      <c r="F1394" s="182"/>
      <c r="G1394" s="182" t="s">
        <v>4</v>
      </c>
      <c r="H1394" s="183" t="s">
        <v>9</v>
      </c>
      <c r="I1394" s="228"/>
      <c r="J1394" s="229"/>
    </row>
    <row r="1395" spans="2:10">
      <c r="B1395" s="184" t="s">
        <v>0</v>
      </c>
      <c r="C1395" s="184" t="s">
        <v>1</v>
      </c>
      <c r="D1395" s="184" t="s">
        <v>10</v>
      </c>
      <c r="E1395" s="184" t="s">
        <v>7</v>
      </c>
      <c r="F1395" s="184" t="s">
        <v>11</v>
      </c>
      <c r="G1395" s="184" t="s">
        <v>12</v>
      </c>
      <c r="H1395" s="185"/>
      <c r="I1395" s="186" t="s">
        <v>525</v>
      </c>
      <c r="J1395" s="187" t="s">
        <v>526</v>
      </c>
    </row>
    <row r="1396" spans="2:10">
      <c r="B1396" s="222" t="s">
        <v>1555</v>
      </c>
      <c r="C1396" s="178" t="s">
        <v>1554</v>
      </c>
      <c r="D1396" s="178"/>
      <c r="E1396" s="178"/>
      <c r="F1396" s="178"/>
      <c r="G1396" s="178"/>
      <c r="H1396" s="178"/>
      <c r="I1396" s="178"/>
      <c r="J1396" s="178"/>
    </row>
    <row r="1397" spans="2:10">
      <c r="B1397" s="223"/>
      <c r="C1397" s="178" t="s">
        <v>1556</v>
      </c>
      <c r="D1397" s="178"/>
      <c r="E1397" s="178">
        <v>57</v>
      </c>
      <c r="F1397" s="178"/>
      <c r="G1397" s="178">
        <f>E1397-66</f>
        <v>-9</v>
      </c>
      <c r="H1397" s="178"/>
      <c r="I1397" s="178">
        <f>G1397*2</f>
        <v>-18</v>
      </c>
      <c r="J1397" s="178">
        <f>I1397*75</f>
        <v>-1350</v>
      </c>
    </row>
    <row r="1398" spans="2:10">
      <c r="B1398" s="223"/>
      <c r="C1398" s="178"/>
      <c r="D1398" s="178"/>
      <c r="E1398" s="178"/>
      <c r="F1398" s="178"/>
      <c r="G1398" s="178"/>
      <c r="H1398" s="178"/>
      <c r="I1398" s="178"/>
      <c r="J1398" s="178">
        <f t="shared" ref="J1398:J1408" si="115">I1398*75</f>
        <v>0</v>
      </c>
    </row>
    <row r="1399" spans="2:10">
      <c r="B1399" s="223"/>
      <c r="C1399" s="178" t="s">
        <v>1536</v>
      </c>
      <c r="D1399" s="178"/>
      <c r="E1399" s="178"/>
      <c r="F1399" s="178"/>
      <c r="G1399" s="178"/>
      <c r="H1399" s="178"/>
      <c r="I1399" s="178"/>
      <c r="J1399" s="178">
        <f t="shared" si="115"/>
        <v>0</v>
      </c>
    </row>
    <row r="1400" spans="2:10">
      <c r="B1400" s="223"/>
      <c r="C1400" s="178" t="s">
        <v>1077</v>
      </c>
      <c r="D1400" s="178">
        <v>77</v>
      </c>
      <c r="E1400" s="178"/>
      <c r="F1400" s="178">
        <v>99</v>
      </c>
      <c r="G1400" s="178">
        <f>F1400-D1400</f>
        <v>22</v>
      </c>
      <c r="H1400" s="178"/>
      <c r="I1400" s="178">
        <f>G1400*15</f>
        <v>330</v>
      </c>
      <c r="J1400" s="178">
        <f t="shared" si="115"/>
        <v>24750</v>
      </c>
    </row>
    <row r="1401" spans="2:10">
      <c r="B1401" s="223"/>
      <c r="C1401" s="178" t="s">
        <v>1077</v>
      </c>
      <c r="D1401" s="178">
        <v>88</v>
      </c>
      <c r="E1401" s="178"/>
      <c r="F1401" s="178">
        <v>110</v>
      </c>
      <c r="G1401" s="178">
        <f t="shared" ref="G1401:G1407" si="116">F1401-D1401</f>
        <v>22</v>
      </c>
      <c r="H1401" s="178"/>
      <c r="I1401" s="178">
        <f>G1401*15</f>
        <v>330</v>
      </c>
      <c r="J1401" s="178">
        <f t="shared" si="115"/>
        <v>24750</v>
      </c>
    </row>
    <row r="1402" spans="2:10">
      <c r="B1402" s="223"/>
      <c r="C1402" s="178" t="s">
        <v>1003</v>
      </c>
      <c r="D1402" s="178">
        <v>104</v>
      </c>
      <c r="E1402" s="178"/>
      <c r="F1402" s="178">
        <v>119</v>
      </c>
      <c r="G1402" s="178">
        <f t="shared" si="116"/>
        <v>15</v>
      </c>
      <c r="H1402" s="178" t="s">
        <v>1047</v>
      </c>
      <c r="I1402" s="178">
        <f>G1402*5</f>
        <v>75</v>
      </c>
      <c r="J1402" s="178">
        <f t="shared" si="115"/>
        <v>5625</v>
      </c>
    </row>
    <row r="1403" spans="2:10">
      <c r="B1403" s="223"/>
      <c r="C1403" s="178"/>
      <c r="D1403" s="178"/>
      <c r="E1403" s="178"/>
      <c r="F1403" s="178">
        <v>124</v>
      </c>
      <c r="G1403" s="178">
        <f>F1403-104</f>
        <v>20</v>
      </c>
      <c r="H1403" s="178" t="s">
        <v>1047</v>
      </c>
      <c r="I1403" s="178">
        <f>G1403*5</f>
        <v>100</v>
      </c>
      <c r="J1403" s="178">
        <f t="shared" si="115"/>
        <v>7500</v>
      </c>
    </row>
    <row r="1404" spans="2:10">
      <c r="B1404" s="223"/>
      <c r="C1404" s="178" t="s">
        <v>1067</v>
      </c>
      <c r="D1404" s="178">
        <v>113</v>
      </c>
      <c r="E1404" s="178"/>
      <c r="F1404" s="178">
        <v>127</v>
      </c>
      <c r="G1404" s="178">
        <f t="shared" si="116"/>
        <v>14</v>
      </c>
      <c r="H1404" s="178"/>
      <c r="I1404" s="178">
        <f>G1404*5</f>
        <v>70</v>
      </c>
      <c r="J1404" s="178">
        <f t="shared" si="115"/>
        <v>5250</v>
      </c>
    </row>
    <row r="1405" spans="2:10">
      <c r="B1405" s="223"/>
      <c r="C1405" s="178" t="s">
        <v>1067</v>
      </c>
      <c r="D1405" s="178">
        <v>108</v>
      </c>
      <c r="E1405" s="178"/>
      <c r="F1405" s="178">
        <v>119</v>
      </c>
      <c r="G1405" s="178">
        <f t="shared" si="116"/>
        <v>11</v>
      </c>
      <c r="H1405" s="178"/>
      <c r="I1405" s="178">
        <f>G1405*5</f>
        <v>55</v>
      </c>
      <c r="J1405" s="178">
        <f t="shared" si="115"/>
        <v>4125</v>
      </c>
    </row>
    <row r="1406" spans="2:10">
      <c r="B1406" s="223"/>
      <c r="C1406" s="178" t="s">
        <v>1067</v>
      </c>
      <c r="D1406" s="178">
        <v>114</v>
      </c>
      <c r="E1406" s="178"/>
      <c r="F1406" s="178">
        <v>122</v>
      </c>
      <c r="G1406" s="178">
        <f t="shared" si="116"/>
        <v>8</v>
      </c>
      <c r="H1406" s="178"/>
      <c r="I1406" s="178">
        <f t="shared" ref="I1406:I1408" si="117">G1406*5</f>
        <v>40</v>
      </c>
      <c r="J1406" s="178">
        <f t="shared" si="115"/>
        <v>3000</v>
      </c>
    </row>
    <row r="1407" spans="2:10">
      <c r="B1407" s="223"/>
      <c r="C1407" s="178" t="s">
        <v>1067</v>
      </c>
      <c r="D1407" s="178">
        <v>124</v>
      </c>
      <c r="E1407" s="178"/>
      <c r="F1407" s="178">
        <v>144</v>
      </c>
      <c r="G1407" s="178">
        <f t="shared" si="116"/>
        <v>20</v>
      </c>
      <c r="H1407" s="178"/>
      <c r="I1407" s="178">
        <f t="shared" si="117"/>
        <v>100</v>
      </c>
      <c r="J1407" s="178">
        <f t="shared" si="115"/>
        <v>7500</v>
      </c>
    </row>
    <row r="1408" spans="2:10">
      <c r="B1408" s="224"/>
      <c r="C1408" s="178" t="s">
        <v>1067</v>
      </c>
      <c r="D1408" s="178">
        <v>126</v>
      </c>
      <c r="E1408" s="178">
        <v>113</v>
      </c>
      <c r="F1408" s="178"/>
      <c r="G1408" s="178">
        <f>E1408-D1408</f>
        <v>-13</v>
      </c>
      <c r="H1408" s="178"/>
      <c r="I1408" s="178">
        <f t="shared" si="117"/>
        <v>-65</v>
      </c>
      <c r="J1408" s="178">
        <f t="shared" si="115"/>
        <v>-4875</v>
      </c>
    </row>
    <row r="1409" spans="2:10">
      <c r="B1409" s="178"/>
      <c r="C1409" s="178"/>
      <c r="D1409" s="225" t="s">
        <v>1306</v>
      </c>
      <c r="E1409" s="225"/>
      <c r="F1409" s="225"/>
      <c r="G1409" s="178">
        <f>SUM(G1397:G1408)</f>
        <v>110</v>
      </c>
      <c r="H1409" s="178" t="s">
        <v>638</v>
      </c>
      <c r="I1409" s="178">
        <f>SUM(I1397:I1408)</f>
        <v>1017</v>
      </c>
      <c r="J1409" s="178">
        <f>SUM(J1397:J1408)</f>
        <v>76275</v>
      </c>
    </row>
    <row r="1410" spans="2:10">
      <c r="B1410" s="177" t="s">
        <v>113</v>
      </c>
      <c r="C1410" s="178">
        <v>2019</v>
      </c>
      <c r="D1410" s="178" t="s">
        <v>969</v>
      </c>
      <c r="E1410" s="178" t="s">
        <v>994</v>
      </c>
      <c r="F1410" s="179"/>
      <c r="G1410" s="179"/>
      <c r="H1410" s="179"/>
      <c r="I1410" s="226" t="s">
        <v>527</v>
      </c>
      <c r="J1410" s="227"/>
    </row>
    <row r="1411" spans="2:10">
      <c r="B1411" s="181"/>
      <c r="C1411" s="181"/>
      <c r="D1411" s="181"/>
      <c r="E1411" s="182"/>
      <c r="F1411" s="182"/>
      <c r="G1411" s="182" t="s">
        <v>4</v>
      </c>
      <c r="H1411" s="183" t="s">
        <v>9</v>
      </c>
      <c r="I1411" s="228"/>
      <c r="J1411" s="229"/>
    </row>
    <row r="1412" spans="2:10">
      <c r="B1412" s="184" t="s">
        <v>0</v>
      </c>
      <c r="C1412" s="184" t="s">
        <v>1</v>
      </c>
      <c r="D1412" s="184" t="s">
        <v>10</v>
      </c>
      <c r="E1412" s="184" t="s">
        <v>7</v>
      </c>
      <c r="F1412" s="184" t="s">
        <v>11</v>
      </c>
      <c r="G1412" s="184" t="s">
        <v>12</v>
      </c>
      <c r="H1412" s="185"/>
      <c r="I1412" s="186" t="s">
        <v>525</v>
      </c>
      <c r="J1412" s="187" t="s">
        <v>526</v>
      </c>
    </row>
    <row r="1413" spans="2:10">
      <c r="B1413" s="222" t="s">
        <v>1561</v>
      </c>
      <c r="C1413" s="178" t="s">
        <v>1536</v>
      </c>
      <c r="D1413" s="178"/>
      <c r="E1413" s="178"/>
      <c r="F1413" s="178"/>
      <c r="G1413" s="178"/>
      <c r="H1413" s="178"/>
      <c r="I1413" s="178"/>
      <c r="J1413" s="178"/>
    </row>
    <row r="1414" spans="2:10">
      <c r="B1414" s="223"/>
      <c r="C1414" s="178" t="s">
        <v>1003</v>
      </c>
      <c r="D1414" s="178">
        <v>105</v>
      </c>
      <c r="E1414" s="178"/>
      <c r="F1414" s="178">
        <v>122</v>
      </c>
      <c r="G1414" s="178">
        <f>F1414-D1414</f>
        <v>17</v>
      </c>
      <c r="H1414" s="178"/>
      <c r="I1414" s="178">
        <f>G1414*10</f>
        <v>170</v>
      </c>
      <c r="J1414" s="178">
        <f>I1414*75</f>
        <v>12750</v>
      </c>
    </row>
    <row r="1415" spans="2:10">
      <c r="B1415" s="223"/>
      <c r="C1415" s="178" t="s">
        <v>1003</v>
      </c>
      <c r="D1415" s="178">
        <v>110</v>
      </c>
      <c r="E1415" s="178"/>
      <c r="F1415" s="178">
        <v>127</v>
      </c>
      <c r="G1415" s="178">
        <f t="shared" ref="G1415:G1422" si="118">F1415-D1415</f>
        <v>17</v>
      </c>
      <c r="H1415" s="178"/>
      <c r="I1415" s="178">
        <f t="shared" ref="I1415:I1421" si="119">G1415*10</f>
        <v>170</v>
      </c>
      <c r="J1415" s="178">
        <f t="shared" ref="J1415:J1423" si="120">I1415*75</f>
        <v>12750</v>
      </c>
    </row>
    <row r="1416" spans="2:10">
      <c r="B1416" s="223"/>
      <c r="C1416" s="178" t="s">
        <v>1003</v>
      </c>
      <c r="D1416" s="178">
        <v>117</v>
      </c>
      <c r="E1416" s="178"/>
      <c r="F1416" s="178">
        <v>140</v>
      </c>
      <c r="G1416" s="178">
        <f t="shared" si="118"/>
        <v>23</v>
      </c>
      <c r="H1416" s="178"/>
      <c r="I1416" s="178">
        <f t="shared" si="119"/>
        <v>230</v>
      </c>
      <c r="J1416" s="178">
        <f t="shared" si="120"/>
        <v>17250</v>
      </c>
    </row>
    <row r="1417" spans="2:10">
      <c r="B1417" s="223"/>
      <c r="C1417" s="178" t="s">
        <v>1003</v>
      </c>
      <c r="D1417" s="178">
        <v>143</v>
      </c>
      <c r="E1417" s="178"/>
      <c r="F1417" s="178">
        <v>158</v>
      </c>
      <c r="G1417" s="178">
        <f t="shared" si="118"/>
        <v>15</v>
      </c>
      <c r="H1417" s="178"/>
      <c r="I1417" s="178">
        <f t="shared" si="119"/>
        <v>150</v>
      </c>
      <c r="J1417" s="178">
        <f t="shared" si="120"/>
        <v>11250</v>
      </c>
    </row>
    <row r="1418" spans="2:10">
      <c r="B1418" s="223"/>
      <c r="C1418" s="178" t="s">
        <v>1003</v>
      </c>
      <c r="D1418" s="178">
        <v>138</v>
      </c>
      <c r="E1418" s="178"/>
      <c r="F1418" s="178">
        <v>158</v>
      </c>
      <c r="G1418" s="178">
        <f t="shared" si="118"/>
        <v>20</v>
      </c>
      <c r="H1418" s="178"/>
      <c r="I1418" s="178">
        <f t="shared" si="119"/>
        <v>200</v>
      </c>
      <c r="J1418" s="178">
        <f t="shared" si="120"/>
        <v>15000</v>
      </c>
    </row>
    <row r="1419" spans="2:10">
      <c r="B1419" s="223"/>
      <c r="C1419" s="178"/>
      <c r="D1419" s="178"/>
      <c r="E1419" s="178"/>
      <c r="F1419" s="178"/>
      <c r="G1419" s="178">
        <f t="shared" si="118"/>
        <v>0</v>
      </c>
      <c r="H1419" s="178"/>
      <c r="I1419" s="178"/>
      <c r="J1419" s="178"/>
    </row>
    <row r="1420" spans="2:10">
      <c r="B1420" s="223"/>
      <c r="C1420" s="178" t="s">
        <v>1563</v>
      </c>
      <c r="D1420" s="178"/>
      <c r="E1420" s="178"/>
      <c r="F1420" s="178"/>
      <c r="G1420" s="178">
        <f t="shared" si="118"/>
        <v>0</v>
      </c>
      <c r="H1420" s="178"/>
      <c r="I1420" s="178"/>
      <c r="J1420" s="178"/>
    </row>
    <row r="1421" spans="2:10">
      <c r="B1421" s="223"/>
      <c r="C1421" s="178" t="s">
        <v>1003</v>
      </c>
      <c r="D1421" s="178">
        <v>110</v>
      </c>
      <c r="E1421" s="178"/>
      <c r="F1421" s="178">
        <v>117</v>
      </c>
      <c r="G1421" s="178">
        <f t="shared" si="118"/>
        <v>7</v>
      </c>
      <c r="H1421" s="178"/>
      <c r="I1421" s="178">
        <f t="shared" si="119"/>
        <v>70</v>
      </c>
      <c r="J1421" s="178">
        <f t="shared" si="120"/>
        <v>5250</v>
      </c>
    </row>
    <row r="1422" spans="2:10">
      <c r="B1422" s="223"/>
      <c r="C1422" s="178" t="s">
        <v>1003</v>
      </c>
      <c r="D1422" s="178">
        <v>108</v>
      </c>
      <c r="E1422" s="178"/>
      <c r="F1422" s="178">
        <v>119</v>
      </c>
      <c r="G1422" s="178">
        <f t="shared" si="118"/>
        <v>11</v>
      </c>
      <c r="H1422" s="178" t="s">
        <v>1047</v>
      </c>
      <c r="I1422" s="178">
        <f>G1422*5</f>
        <v>55</v>
      </c>
      <c r="J1422" s="178">
        <f t="shared" si="120"/>
        <v>4125</v>
      </c>
    </row>
    <row r="1423" spans="2:10">
      <c r="B1423" s="224"/>
      <c r="C1423" s="178"/>
      <c r="D1423" s="178"/>
      <c r="E1423" s="178"/>
      <c r="F1423" s="178">
        <v>130</v>
      </c>
      <c r="G1423" s="178">
        <f>F1423-D1422</f>
        <v>22</v>
      </c>
      <c r="H1423" s="178" t="s">
        <v>1047</v>
      </c>
      <c r="I1423" s="178">
        <f>G1423*5</f>
        <v>110</v>
      </c>
      <c r="J1423" s="178">
        <f t="shared" si="120"/>
        <v>8250</v>
      </c>
    </row>
    <row r="1424" spans="2:10">
      <c r="B1424" s="178"/>
      <c r="C1424" s="178"/>
      <c r="D1424" s="225" t="s">
        <v>1306</v>
      </c>
      <c r="E1424" s="225"/>
      <c r="F1424" s="225"/>
      <c r="G1424" s="178">
        <f>SUM(G1414:G1423)</f>
        <v>132</v>
      </c>
      <c r="H1424" s="178" t="s">
        <v>638</v>
      </c>
      <c r="I1424" s="178">
        <f>SUM(I1414:I1423)</f>
        <v>1155</v>
      </c>
      <c r="J1424" s="178">
        <f>SUM(J1414:J1423)</f>
        <v>86625</v>
      </c>
    </row>
    <row r="1425" spans="2:10">
      <c r="B1425" s="177" t="s">
        <v>113</v>
      </c>
      <c r="C1425" s="178">
        <v>2019</v>
      </c>
      <c r="D1425" s="178" t="s">
        <v>969</v>
      </c>
      <c r="E1425" s="178" t="s">
        <v>994</v>
      </c>
      <c r="F1425" s="179"/>
      <c r="G1425" s="179"/>
      <c r="H1425" s="179"/>
      <c r="I1425" s="226" t="s">
        <v>527</v>
      </c>
      <c r="J1425" s="227"/>
    </row>
    <row r="1426" spans="2:10">
      <c r="B1426" s="181"/>
      <c r="C1426" s="181"/>
      <c r="D1426" s="181"/>
      <c r="E1426" s="182"/>
      <c r="F1426" s="182"/>
      <c r="G1426" s="182" t="s">
        <v>4</v>
      </c>
      <c r="H1426" s="183" t="s">
        <v>9</v>
      </c>
      <c r="I1426" s="228"/>
      <c r="J1426" s="229"/>
    </row>
    <row r="1427" spans="2:10">
      <c r="B1427" s="184" t="s">
        <v>0</v>
      </c>
      <c r="C1427" s="184" t="s">
        <v>1</v>
      </c>
      <c r="D1427" s="184" t="s">
        <v>10</v>
      </c>
      <c r="E1427" s="184" t="s">
        <v>7</v>
      </c>
      <c r="F1427" s="184" t="s">
        <v>11</v>
      </c>
      <c r="G1427" s="184" t="s">
        <v>12</v>
      </c>
      <c r="H1427" s="185"/>
      <c r="I1427" s="186" t="s">
        <v>525</v>
      </c>
      <c r="J1427" s="187" t="s">
        <v>526</v>
      </c>
    </row>
    <row r="1428" spans="2:10">
      <c r="B1428" s="222" t="s">
        <v>1564</v>
      </c>
      <c r="C1428" s="178" t="s">
        <v>1565</v>
      </c>
      <c r="D1428" s="178"/>
      <c r="E1428" s="178"/>
      <c r="F1428" s="178"/>
      <c r="G1428" s="178"/>
      <c r="H1428" s="178"/>
      <c r="I1428" s="178"/>
      <c r="J1428" s="178"/>
    </row>
    <row r="1429" spans="2:10">
      <c r="B1429" s="223"/>
      <c r="C1429" s="178" t="s">
        <v>1003</v>
      </c>
      <c r="D1429" s="178">
        <v>128</v>
      </c>
      <c r="E1429" s="178"/>
      <c r="F1429" s="178">
        <v>142</v>
      </c>
      <c r="G1429" s="178">
        <f>F1429-D1429</f>
        <v>14</v>
      </c>
      <c r="H1429" s="178"/>
      <c r="I1429" s="178">
        <f>G1429*10</f>
        <v>140</v>
      </c>
      <c r="J1429" s="178">
        <f>I1429*75</f>
        <v>10500</v>
      </c>
    </row>
    <row r="1430" spans="2:10">
      <c r="B1430" s="223"/>
      <c r="C1430" s="178" t="s">
        <v>1003</v>
      </c>
      <c r="D1430" s="178">
        <v>153</v>
      </c>
      <c r="E1430" s="178"/>
      <c r="F1430" s="178">
        <v>158</v>
      </c>
      <c r="G1430" s="178">
        <f>F1430-D1430</f>
        <v>5</v>
      </c>
      <c r="H1430" s="178"/>
      <c r="I1430" s="178">
        <v>50</v>
      </c>
      <c r="J1430" s="178">
        <f t="shared" ref="J1430:J1431" si="121">I1430*75</f>
        <v>3750</v>
      </c>
    </row>
    <row r="1431" spans="2:10">
      <c r="B1431" s="223"/>
      <c r="C1431" s="178" t="s">
        <v>1003</v>
      </c>
      <c r="D1431" s="178">
        <v>151</v>
      </c>
      <c r="E1431" s="178"/>
      <c r="F1431" s="178">
        <v>163</v>
      </c>
      <c r="G1431" s="178">
        <f>F1431-D1431</f>
        <v>12</v>
      </c>
      <c r="H1431" s="178"/>
      <c r="I1431" s="178">
        <v>120</v>
      </c>
      <c r="J1431" s="178">
        <f t="shared" si="121"/>
        <v>9000</v>
      </c>
    </row>
    <row r="1432" spans="2:10">
      <c r="B1432" s="223"/>
      <c r="C1432" s="178"/>
      <c r="D1432" s="178"/>
      <c r="E1432" s="178"/>
      <c r="F1432" s="178"/>
      <c r="G1432" s="178"/>
      <c r="H1432" s="178"/>
      <c r="I1432" s="178"/>
      <c r="J1432" s="178"/>
    </row>
    <row r="1433" spans="2:10">
      <c r="B1433" s="223"/>
      <c r="C1433" s="178" t="s">
        <v>1563</v>
      </c>
      <c r="D1433" s="178"/>
      <c r="E1433" s="178"/>
      <c r="F1433" s="178"/>
      <c r="G1433" s="178"/>
      <c r="H1433" s="178"/>
      <c r="I1433" s="178"/>
      <c r="J1433" s="178"/>
    </row>
    <row r="1434" spans="2:10">
      <c r="B1434" s="223"/>
      <c r="C1434" s="178" t="s">
        <v>1003</v>
      </c>
      <c r="D1434" s="178">
        <v>106</v>
      </c>
      <c r="E1434" s="178"/>
      <c r="F1434" s="178">
        <v>116</v>
      </c>
      <c r="G1434" s="178">
        <f>F1434-D1434</f>
        <v>10</v>
      </c>
      <c r="H1434" s="178"/>
      <c r="I1434" s="178">
        <f>G1434*10</f>
        <v>100</v>
      </c>
      <c r="J1434" s="178">
        <f>I1434*75</f>
        <v>7500</v>
      </c>
    </row>
    <row r="1435" spans="2:10">
      <c r="B1435" s="223"/>
      <c r="C1435" s="178" t="s">
        <v>1003</v>
      </c>
      <c r="D1435" s="178">
        <v>97</v>
      </c>
      <c r="E1435" s="178">
        <v>89</v>
      </c>
      <c r="F1435" s="178"/>
      <c r="G1435" s="178">
        <f>E1435-D1435</f>
        <v>-8</v>
      </c>
      <c r="H1435" s="178"/>
      <c r="I1435" s="178">
        <f>G1435*10</f>
        <v>-80</v>
      </c>
      <c r="J1435" s="178">
        <f t="shared" ref="J1435:J1440" si="122">I1435*75</f>
        <v>-6000</v>
      </c>
    </row>
    <row r="1436" spans="2:10">
      <c r="B1436" s="223"/>
      <c r="C1436" s="178" t="s">
        <v>1003</v>
      </c>
      <c r="D1436" s="178">
        <v>108</v>
      </c>
      <c r="E1436" s="178">
        <v>100</v>
      </c>
      <c r="F1436" s="178"/>
      <c r="G1436" s="178">
        <f>E1436-D1436</f>
        <v>-8</v>
      </c>
      <c r="H1436" s="178"/>
      <c r="I1436" s="178">
        <f>G1436*10</f>
        <v>-80</v>
      </c>
      <c r="J1436" s="178">
        <f t="shared" si="122"/>
        <v>-6000</v>
      </c>
    </row>
    <row r="1437" spans="2:10">
      <c r="B1437" s="223"/>
      <c r="C1437" s="178"/>
      <c r="D1437" s="178"/>
      <c r="E1437" s="178"/>
      <c r="F1437" s="178"/>
      <c r="G1437" s="178"/>
      <c r="H1437" s="178"/>
      <c r="I1437" s="178"/>
      <c r="J1437" s="178"/>
    </row>
    <row r="1438" spans="2:10">
      <c r="B1438" s="223"/>
      <c r="C1438" s="178" t="s">
        <v>1566</v>
      </c>
      <c r="D1438" s="178"/>
      <c r="E1438" s="178"/>
      <c r="F1438" s="178"/>
      <c r="G1438" s="178"/>
      <c r="H1438" s="178"/>
      <c r="I1438" s="178"/>
      <c r="J1438" s="178"/>
    </row>
    <row r="1439" spans="2:10">
      <c r="B1439" s="223"/>
      <c r="C1439" s="178" t="s">
        <v>1003</v>
      </c>
      <c r="D1439" s="178">
        <v>87</v>
      </c>
      <c r="E1439" s="178"/>
      <c r="F1439" s="178">
        <v>96</v>
      </c>
      <c r="G1439" s="178">
        <f>F1439-D1439</f>
        <v>9</v>
      </c>
      <c r="H1439" s="178"/>
      <c r="I1439" s="178">
        <f>G1439*10</f>
        <v>90</v>
      </c>
      <c r="J1439" s="178">
        <f t="shared" si="122"/>
        <v>6750</v>
      </c>
    </row>
    <row r="1440" spans="2:10">
      <c r="B1440" s="223"/>
      <c r="C1440" s="178" t="s">
        <v>1003</v>
      </c>
      <c r="D1440" s="178">
        <v>95</v>
      </c>
      <c r="E1440" s="178">
        <v>86</v>
      </c>
      <c r="F1440" s="178"/>
      <c r="G1440" s="178">
        <f>E1440-D1440</f>
        <v>-9</v>
      </c>
      <c r="H1440" s="178"/>
      <c r="I1440" s="178">
        <f>G1440*10</f>
        <v>-90</v>
      </c>
      <c r="J1440" s="178">
        <f t="shared" si="122"/>
        <v>-6750</v>
      </c>
    </row>
    <row r="1441" spans="2:10">
      <c r="B1441" s="223"/>
      <c r="C1441" s="178"/>
      <c r="D1441" s="178"/>
      <c r="E1441" s="178"/>
      <c r="F1441" s="178"/>
      <c r="G1441" s="178"/>
      <c r="H1441" s="178"/>
      <c r="I1441" s="178"/>
      <c r="J1441" s="178"/>
    </row>
    <row r="1442" spans="2:10">
      <c r="B1442" s="223"/>
      <c r="C1442" s="178" t="s">
        <v>1567</v>
      </c>
      <c r="D1442" s="178"/>
      <c r="E1442" s="178"/>
      <c r="F1442" s="178"/>
      <c r="G1442" s="178"/>
      <c r="H1442" s="178"/>
      <c r="I1442" s="178"/>
      <c r="J1442" s="178"/>
    </row>
    <row r="1443" spans="2:10">
      <c r="B1443" s="223"/>
      <c r="C1443" s="178" t="s">
        <v>1067</v>
      </c>
      <c r="D1443" s="178">
        <v>29</v>
      </c>
      <c r="E1443" s="178"/>
      <c r="F1443" s="178"/>
      <c r="G1443" s="178"/>
      <c r="H1443" s="178" t="s">
        <v>1064</v>
      </c>
      <c r="I1443" s="178"/>
      <c r="J1443" s="178"/>
    </row>
    <row r="1444" spans="2:10">
      <c r="B1444" s="224"/>
      <c r="C1444" s="178" t="s">
        <v>1077</v>
      </c>
      <c r="D1444" s="178">
        <v>25</v>
      </c>
      <c r="E1444" s="178"/>
      <c r="F1444" s="178"/>
      <c r="G1444" s="178"/>
      <c r="H1444" s="178" t="s">
        <v>1064</v>
      </c>
      <c r="I1444" s="178"/>
      <c r="J1444" s="178"/>
    </row>
    <row r="1445" spans="2:10">
      <c r="B1445" s="178"/>
      <c r="C1445" s="178"/>
      <c r="D1445" s="225" t="s">
        <v>1306</v>
      </c>
      <c r="E1445" s="225"/>
      <c r="F1445" s="225"/>
      <c r="G1445" s="178">
        <f>SUM(G1429:G1444)</f>
        <v>25</v>
      </c>
      <c r="H1445" s="178" t="s">
        <v>638</v>
      </c>
      <c r="I1445" s="178">
        <f>SUM(I1429:I1444)</f>
        <v>250</v>
      </c>
      <c r="J1445" s="178">
        <f>SUM(J1429:J1444)</f>
        <v>18750</v>
      </c>
    </row>
    <row r="1446" spans="2:10">
      <c r="B1446" s="177" t="s">
        <v>113</v>
      </c>
      <c r="C1446" s="178">
        <v>2019</v>
      </c>
      <c r="D1446" s="178" t="s">
        <v>969</v>
      </c>
      <c r="E1446" s="178" t="s">
        <v>994</v>
      </c>
      <c r="F1446" s="179"/>
      <c r="G1446" s="179"/>
      <c r="H1446" s="179"/>
      <c r="I1446" s="226" t="s">
        <v>527</v>
      </c>
      <c r="J1446" s="227"/>
    </row>
    <row r="1447" spans="2:10">
      <c r="B1447" s="181"/>
      <c r="C1447" s="181"/>
      <c r="D1447" s="181"/>
      <c r="E1447" s="182"/>
      <c r="F1447" s="182"/>
      <c r="G1447" s="182" t="s">
        <v>4</v>
      </c>
      <c r="H1447" s="183" t="s">
        <v>9</v>
      </c>
      <c r="I1447" s="228"/>
      <c r="J1447" s="229"/>
    </row>
    <row r="1448" spans="2:10">
      <c r="B1448" s="184" t="s">
        <v>0</v>
      </c>
      <c r="C1448" s="184" t="s">
        <v>1</v>
      </c>
      <c r="D1448" s="184" t="s">
        <v>10</v>
      </c>
      <c r="E1448" s="184" t="s">
        <v>7</v>
      </c>
      <c r="F1448" s="184" t="s">
        <v>11</v>
      </c>
      <c r="G1448" s="184" t="s">
        <v>12</v>
      </c>
      <c r="H1448" s="185"/>
      <c r="I1448" s="186" t="s">
        <v>525</v>
      </c>
      <c r="J1448" s="187" t="s">
        <v>526</v>
      </c>
    </row>
    <row r="1449" spans="2:10">
      <c r="B1449" s="222" t="s">
        <v>1572</v>
      </c>
      <c r="C1449" s="178" t="s">
        <v>1567</v>
      </c>
      <c r="D1449" s="178"/>
      <c r="E1449" s="178"/>
      <c r="F1449" s="178"/>
      <c r="G1449" s="178"/>
      <c r="H1449" s="178"/>
      <c r="I1449" s="178"/>
      <c r="J1449" s="178"/>
    </row>
    <row r="1450" spans="2:10">
      <c r="B1450" s="223"/>
      <c r="C1450" s="178" t="s">
        <v>1575</v>
      </c>
      <c r="D1450" s="178"/>
      <c r="E1450" s="178"/>
      <c r="F1450" s="178">
        <v>37</v>
      </c>
      <c r="G1450" s="178">
        <f>F1450-26</f>
        <v>11</v>
      </c>
      <c r="H1450" s="178" t="s">
        <v>1153</v>
      </c>
      <c r="I1450" s="178">
        <f>G1450*10</f>
        <v>110</v>
      </c>
      <c r="J1450" s="178">
        <f>I1450*75</f>
        <v>8250</v>
      </c>
    </row>
    <row r="1451" spans="2:10">
      <c r="B1451" s="223"/>
      <c r="C1451" s="178"/>
      <c r="D1451" s="178"/>
      <c r="E1451" s="178"/>
      <c r="F1451" s="178">
        <v>44</v>
      </c>
      <c r="G1451" s="178">
        <f>F1451-26</f>
        <v>18</v>
      </c>
      <c r="H1451" s="178" t="s">
        <v>1047</v>
      </c>
      <c r="I1451" s="178">
        <f>G1451*5</f>
        <v>90</v>
      </c>
      <c r="J1451" s="178">
        <f t="shared" ref="J1451:J1462" si="123">I1451*75</f>
        <v>6750</v>
      </c>
    </row>
    <row r="1452" spans="2:10">
      <c r="B1452" s="223"/>
      <c r="C1452" s="178"/>
      <c r="D1452" s="178"/>
      <c r="E1452" s="178"/>
      <c r="F1452" s="178">
        <v>52</v>
      </c>
      <c r="G1452" s="178">
        <f>F1452-26</f>
        <v>26</v>
      </c>
      <c r="H1452" s="178" t="s">
        <v>1047</v>
      </c>
      <c r="I1452" s="178">
        <f>G1452*5</f>
        <v>130</v>
      </c>
      <c r="J1452" s="178">
        <f t="shared" si="123"/>
        <v>9750</v>
      </c>
    </row>
    <row r="1453" spans="2:10">
      <c r="B1453" s="223"/>
      <c r="C1453" s="178"/>
      <c r="D1453" s="178"/>
      <c r="E1453" s="178"/>
      <c r="F1453" s="178"/>
      <c r="G1453" s="178"/>
      <c r="H1453" s="178"/>
      <c r="I1453" s="178"/>
      <c r="J1453" s="178"/>
    </row>
    <row r="1454" spans="2:10">
      <c r="B1454" s="223"/>
      <c r="C1454" s="178" t="s">
        <v>1566</v>
      </c>
      <c r="D1454" s="178"/>
      <c r="E1454" s="178"/>
      <c r="F1454" s="178"/>
      <c r="G1454" s="178"/>
      <c r="H1454" s="178"/>
      <c r="I1454" s="178"/>
      <c r="J1454" s="178"/>
    </row>
    <row r="1455" spans="2:10">
      <c r="B1455" s="223"/>
      <c r="C1455" s="178" t="s">
        <v>1003</v>
      </c>
      <c r="D1455" s="178">
        <v>117</v>
      </c>
      <c r="E1455" s="178"/>
      <c r="F1455" s="178">
        <v>155</v>
      </c>
      <c r="G1455" s="178">
        <f>F1455-D1455</f>
        <v>38</v>
      </c>
      <c r="H1455" s="178"/>
      <c r="I1455" s="178">
        <f>G1455*10</f>
        <v>380</v>
      </c>
      <c r="J1455" s="178">
        <f t="shared" si="123"/>
        <v>28500</v>
      </c>
    </row>
    <row r="1456" spans="2:10">
      <c r="B1456" s="223"/>
      <c r="C1456" s="178" t="s">
        <v>1003</v>
      </c>
      <c r="D1456" s="178">
        <v>162</v>
      </c>
      <c r="E1456" s="178"/>
      <c r="F1456" s="178">
        <v>170</v>
      </c>
      <c r="G1456" s="178">
        <f t="shared" ref="G1456:G1462" si="124">F1456-D1456</f>
        <v>8</v>
      </c>
      <c r="H1456" s="178"/>
      <c r="I1456" s="178">
        <f t="shared" ref="I1456:I1462" si="125">G1456*10</f>
        <v>80</v>
      </c>
      <c r="J1456" s="178">
        <f t="shared" si="123"/>
        <v>6000</v>
      </c>
    </row>
    <row r="1457" spans="2:10">
      <c r="B1457" s="223"/>
      <c r="C1457" s="178" t="s">
        <v>1003</v>
      </c>
      <c r="D1457" s="178">
        <v>155</v>
      </c>
      <c r="E1457" s="178"/>
      <c r="F1457" s="178">
        <v>174</v>
      </c>
      <c r="G1457" s="178">
        <f t="shared" si="124"/>
        <v>19</v>
      </c>
      <c r="H1457" s="178"/>
      <c r="I1457" s="178">
        <f t="shared" si="125"/>
        <v>190</v>
      </c>
      <c r="J1457" s="178">
        <f t="shared" si="123"/>
        <v>14250</v>
      </c>
    </row>
    <row r="1458" spans="2:10">
      <c r="B1458" s="223"/>
      <c r="C1458" s="178"/>
      <c r="D1458" s="178"/>
      <c r="E1458" s="178"/>
      <c r="F1458" s="178"/>
      <c r="G1458" s="178"/>
      <c r="H1458" s="178"/>
      <c r="I1458" s="178"/>
      <c r="J1458" s="178"/>
    </row>
    <row r="1459" spans="2:10">
      <c r="B1459" s="223"/>
      <c r="C1459" s="178" t="s">
        <v>1576</v>
      </c>
      <c r="D1459" s="178"/>
      <c r="E1459" s="178"/>
      <c r="F1459" s="178"/>
      <c r="G1459" s="178"/>
      <c r="H1459" s="178"/>
      <c r="I1459" s="178"/>
      <c r="J1459" s="178"/>
    </row>
    <row r="1460" spans="2:10">
      <c r="B1460" s="223"/>
      <c r="C1460" s="178" t="s">
        <v>1003</v>
      </c>
      <c r="D1460" s="178">
        <v>78</v>
      </c>
      <c r="E1460" s="178"/>
      <c r="F1460" s="178">
        <v>95</v>
      </c>
      <c r="G1460" s="178">
        <f t="shared" si="124"/>
        <v>17</v>
      </c>
      <c r="H1460" s="178"/>
      <c r="I1460" s="178">
        <f t="shared" si="125"/>
        <v>170</v>
      </c>
      <c r="J1460" s="178">
        <f t="shared" si="123"/>
        <v>12750</v>
      </c>
    </row>
    <row r="1461" spans="2:10">
      <c r="B1461" s="223"/>
      <c r="C1461" s="178" t="s">
        <v>1003</v>
      </c>
      <c r="D1461" s="178">
        <v>97</v>
      </c>
      <c r="E1461" s="178"/>
      <c r="F1461" s="178">
        <v>113</v>
      </c>
      <c r="G1461" s="178">
        <f t="shared" si="124"/>
        <v>16</v>
      </c>
      <c r="H1461" s="178"/>
      <c r="I1461" s="178">
        <f t="shared" si="125"/>
        <v>160</v>
      </c>
      <c r="J1461" s="178">
        <f t="shared" si="123"/>
        <v>12000</v>
      </c>
    </row>
    <row r="1462" spans="2:10">
      <c r="B1462" s="224"/>
      <c r="C1462" s="178" t="s">
        <v>1003</v>
      </c>
      <c r="D1462" s="178">
        <v>116</v>
      </c>
      <c r="E1462" s="178"/>
      <c r="F1462" s="178">
        <v>126</v>
      </c>
      <c r="G1462" s="178">
        <f t="shared" si="124"/>
        <v>10</v>
      </c>
      <c r="H1462" s="178"/>
      <c r="I1462" s="178">
        <f t="shared" si="125"/>
        <v>100</v>
      </c>
      <c r="J1462" s="178">
        <f t="shared" si="123"/>
        <v>7500</v>
      </c>
    </row>
    <row r="1463" spans="2:10">
      <c r="B1463" s="178"/>
      <c r="C1463" s="178"/>
      <c r="D1463" s="225" t="s">
        <v>1306</v>
      </c>
      <c r="E1463" s="225"/>
      <c r="F1463" s="225"/>
      <c r="G1463" s="178">
        <f>SUM(G1450:G1462)</f>
        <v>163</v>
      </c>
      <c r="H1463" s="178" t="s">
        <v>638</v>
      </c>
      <c r="I1463" s="178">
        <f>SUM(I1450:I1462)</f>
        <v>1410</v>
      </c>
      <c r="J1463" s="178">
        <f>SUM(J1450:J1462)</f>
        <v>105750</v>
      </c>
    </row>
    <row r="1464" spans="2:10">
      <c r="B1464" s="177" t="s">
        <v>113</v>
      </c>
      <c r="C1464" s="178">
        <v>2019</v>
      </c>
      <c r="D1464" s="178" t="s">
        <v>969</v>
      </c>
      <c r="E1464" s="178" t="s">
        <v>994</v>
      </c>
      <c r="F1464" s="179"/>
      <c r="G1464" s="179"/>
      <c r="H1464" s="179"/>
      <c r="I1464" s="226" t="s">
        <v>527</v>
      </c>
      <c r="J1464" s="227"/>
    </row>
    <row r="1465" spans="2:10">
      <c r="B1465" s="181"/>
      <c r="C1465" s="181"/>
      <c r="D1465" s="181"/>
      <c r="E1465" s="182"/>
      <c r="F1465" s="182"/>
      <c r="G1465" s="182" t="s">
        <v>4</v>
      </c>
      <c r="H1465" s="183" t="s">
        <v>9</v>
      </c>
      <c r="I1465" s="228"/>
      <c r="J1465" s="229"/>
    </row>
    <row r="1466" spans="2:10">
      <c r="B1466" s="184" t="s">
        <v>0</v>
      </c>
      <c r="C1466" s="184" t="s">
        <v>1</v>
      </c>
      <c r="D1466" s="184" t="s">
        <v>10</v>
      </c>
      <c r="E1466" s="184" t="s">
        <v>7</v>
      </c>
      <c r="F1466" s="184" t="s">
        <v>11</v>
      </c>
      <c r="G1466" s="184" t="s">
        <v>12</v>
      </c>
      <c r="H1466" s="185"/>
      <c r="I1466" s="186" t="s">
        <v>525</v>
      </c>
      <c r="J1466" s="187" t="s">
        <v>526</v>
      </c>
    </row>
    <row r="1467" spans="2:10">
      <c r="B1467" s="222" t="s">
        <v>1577</v>
      </c>
      <c r="C1467" s="178" t="s">
        <v>1578</v>
      </c>
      <c r="D1467" s="178"/>
      <c r="E1467" s="178"/>
      <c r="F1467" s="178"/>
      <c r="G1467" s="178"/>
      <c r="H1467" s="178"/>
      <c r="I1467" s="178"/>
      <c r="J1467" s="178"/>
    </row>
    <row r="1468" spans="2:10">
      <c r="B1468" s="223"/>
      <c r="C1468" s="178" t="s">
        <v>1155</v>
      </c>
      <c r="D1468" s="178">
        <v>114</v>
      </c>
      <c r="E1468" s="178"/>
      <c r="F1468" s="178">
        <v>130</v>
      </c>
      <c r="G1468" s="178">
        <f>F1468-D1468</f>
        <v>16</v>
      </c>
      <c r="H1468" s="178"/>
      <c r="I1468" s="178">
        <f>G1468*4</f>
        <v>64</v>
      </c>
      <c r="J1468" s="178">
        <f>I1468*75</f>
        <v>4800</v>
      </c>
    </row>
    <row r="1469" spans="2:10">
      <c r="B1469" s="223"/>
      <c r="C1469" s="178" t="s">
        <v>1003</v>
      </c>
      <c r="D1469" s="178">
        <v>110</v>
      </c>
      <c r="E1469" s="178">
        <v>103</v>
      </c>
      <c r="F1469" s="178"/>
      <c r="G1469" s="178">
        <f>E1469-D1469</f>
        <v>-7</v>
      </c>
      <c r="H1469" s="178"/>
      <c r="I1469" s="178">
        <f>G1469*10</f>
        <v>-70</v>
      </c>
      <c r="J1469" s="178">
        <f t="shared" ref="J1469:J1480" si="126">I1469*75</f>
        <v>-5250</v>
      </c>
    </row>
    <row r="1470" spans="2:10">
      <c r="B1470" s="223"/>
      <c r="C1470" s="178" t="s">
        <v>1003</v>
      </c>
      <c r="D1470" s="178">
        <v>111</v>
      </c>
      <c r="E1470" s="178"/>
      <c r="F1470" s="178">
        <v>130</v>
      </c>
      <c r="G1470" s="178">
        <f>F1470-D1470</f>
        <v>19</v>
      </c>
      <c r="H1470" s="178"/>
      <c r="I1470" s="178">
        <v>190</v>
      </c>
      <c r="J1470" s="178">
        <f t="shared" si="126"/>
        <v>14250</v>
      </c>
    </row>
    <row r="1471" spans="2:10">
      <c r="B1471" s="223"/>
      <c r="C1471" s="178" t="s">
        <v>1003</v>
      </c>
      <c r="D1471" s="178">
        <v>118</v>
      </c>
      <c r="E1471" s="178"/>
      <c r="F1471" s="178">
        <v>130</v>
      </c>
      <c r="G1471" s="178">
        <f>F1471-D1471</f>
        <v>12</v>
      </c>
      <c r="H1471" s="178"/>
      <c r="I1471" s="178">
        <v>120</v>
      </c>
      <c r="J1471" s="178">
        <f t="shared" si="126"/>
        <v>9000</v>
      </c>
    </row>
    <row r="1472" spans="2:10">
      <c r="B1472" s="223"/>
      <c r="C1472" s="178" t="s">
        <v>1003</v>
      </c>
      <c r="D1472" s="178">
        <v>128</v>
      </c>
      <c r="E1472" s="178">
        <v>122</v>
      </c>
      <c r="F1472" s="178"/>
      <c r="G1472" s="178">
        <f>E1472-D1472</f>
        <v>-6</v>
      </c>
      <c r="H1472" s="178"/>
      <c r="I1472" s="178">
        <v>-60</v>
      </c>
      <c r="J1472" s="178">
        <f t="shared" si="126"/>
        <v>-4500</v>
      </c>
    </row>
    <row r="1473" spans="2:10">
      <c r="B1473" s="223"/>
      <c r="C1473" s="178" t="s">
        <v>1003</v>
      </c>
      <c r="D1473" s="178">
        <v>122</v>
      </c>
      <c r="E1473" s="178"/>
      <c r="F1473" s="178">
        <v>138</v>
      </c>
      <c r="G1473" s="178">
        <f>F1473-D1473</f>
        <v>16</v>
      </c>
      <c r="H1473" s="178"/>
      <c r="I1473" s="178">
        <v>160</v>
      </c>
      <c r="J1473" s="178">
        <f t="shared" si="126"/>
        <v>12000</v>
      </c>
    </row>
    <row r="1474" spans="2:10">
      <c r="B1474" s="223"/>
      <c r="C1474" s="178"/>
      <c r="D1474" s="178"/>
      <c r="E1474" s="178"/>
      <c r="F1474" s="178"/>
      <c r="G1474" s="178"/>
      <c r="H1474" s="178"/>
      <c r="I1474" s="178"/>
      <c r="J1474" s="178"/>
    </row>
    <row r="1475" spans="2:10">
      <c r="B1475" s="223"/>
      <c r="C1475" s="178" t="s">
        <v>1576</v>
      </c>
      <c r="D1475" s="178"/>
      <c r="E1475" s="178"/>
      <c r="F1475" s="178"/>
      <c r="G1475" s="178"/>
      <c r="H1475" s="178"/>
      <c r="I1475" s="178"/>
      <c r="J1475" s="178"/>
    </row>
    <row r="1476" spans="2:10">
      <c r="B1476" s="223"/>
      <c r="C1476" s="178" t="s">
        <v>1003</v>
      </c>
      <c r="D1476" s="178">
        <v>117</v>
      </c>
      <c r="E1476" s="178"/>
      <c r="F1476" s="178">
        <v>127</v>
      </c>
      <c r="G1476" s="178">
        <f>F1476-D1476</f>
        <v>10</v>
      </c>
      <c r="H1476" s="178"/>
      <c r="I1476" s="178">
        <v>100</v>
      </c>
      <c r="J1476" s="178">
        <f t="shared" si="126"/>
        <v>7500</v>
      </c>
    </row>
    <row r="1477" spans="2:10">
      <c r="B1477" s="223"/>
      <c r="C1477" s="178" t="s">
        <v>1003</v>
      </c>
      <c r="D1477" s="178">
        <v>119</v>
      </c>
      <c r="E1477" s="178"/>
      <c r="F1477" s="178">
        <v>128</v>
      </c>
      <c r="G1477" s="178">
        <f>F1477-D1477</f>
        <v>9</v>
      </c>
      <c r="H1477" s="178"/>
      <c r="I1477" s="178">
        <v>90</v>
      </c>
      <c r="J1477" s="178">
        <f t="shared" si="126"/>
        <v>6750</v>
      </c>
    </row>
    <row r="1478" spans="2:10">
      <c r="B1478" s="223"/>
      <c r="C1478" s="178" t="s">
        <v>1063</v>
      </c>
      <c r="D1478" s="178">
        <v>95</v>
      </c>
      <c r="E1478" s="178">
        <v>90</v>
      </c>
      <c r="F1478" s="178"/>
      <c r="G1478" s="178">
        <f>E1478-D1478</f>
        <v>-5</v>
      </c>
      <c r="H1478" s="178"/>
      <c r="I1478" s="178">
        <v>-10</v>
      </c>
      <c r="J1478" s="178">
        <f t="shared" si="126"/>
        <v>-750</v>
      </c>
    </row>
    <row r="1479" spans="2:10">
      <c r="B1479" s="223"/>
      <c r="C1479" s="178" t="s">
        <v>1003</v>
      </c>
      <c r="D1479" s="178">
        <v>105</v>
      </c>
      <c r="E1479" s="178"/>
      <c r="F1479" s="178">
        <v>137</v>
      </c>
      <c r="G1479" s="178">
        <f>F1479-D1479</f>
        <v>32</v>
      </c>
      <c r="H1479" s="178"/>
      <c r="I1479" s="178">
        <v>320</v>
      </c>
      <c r="J1479" s="178">
        <f t="shared" si="126"/>
        <v>24000</v>
      </c>
    </row>
    <row r="1480" spans="2:10">
      <c r="B1480" s="224"/>
      <c r="C1480" s="178" t="s">
        <v>1003</v>
      </c>
      <c r="D1480" s="178">
        <v>122</v>
      </c>
      <c r="E1480" s="178"/>
      <c r="F1480" s="178">
        <v>137</v>
      </c>
      <c r="G1480" s="178">
        <f>F1480-D1480</f>
        <v>15</v>
      </c>
      <c r="H1480" s="178"/>
      <c r="I1480" s="178">
        <v>150</v>
      </c>
      <c r="J1480" s="178">
        <f t="shared" si="126"/>
        <v>11250</v>
      </c>
    </row>
    <row r="1481" spans="2:10">
      <c r="B1481" s="178"/>
      <c r="C1481" s="178"/>
      <c r="D1481" s="225" t="s">
        <v>1306</v>
      </c>
      <c r="E1481" s="225"/>
      <c r="F1481" s="225"/>
      <c r="G1481" s="178">
        <f>SUM(G1468:G1480)</f>
        <v>111</v>
      </c>
      <c r="H1481" s="178" t="s">
        <v>638</v>
      </c>
      <c r="I1481" s="178">
        <f>SUM(I1468:I1480)</f>
        <v>1054</v>
      </c>
      <c r="J1481" s="178">
        <f>SUM(J1468:J1480)</f>
        <v>79050</v>
      </c>
    </row>
    <row r="1482" spans="2:10">
      <c r="B1482" s="177" t="s">
        <v>113</v>
      </c>
      <c r="C1482" s="178">
        <v>2019</v>
      </c>
      <c r="D1482" s="178" t="s">
        <v>969</v>
      </c>
      <c r="E1482" s="178" t="s">
        <v>994</v>
      </c>
      <c r="F1482" s="179"/>
      <c r="G1482" s="179"/>
      <c r="H1482" s="179"/>
      <c r="I1482" s="226" t="s">
        <v>527</v>
      </c>
      <c r="J1482" s="227"/>
    </row>
    <row r="1483" spans="2:10">
      <c r="B1483" s="181"/>
      <c r="C1483" s="181"/>
      <c r="D1483" s="181"/>
      <c r="E1483" s="182"/>
      <c r="F1483" s="182"/>
      <c r="G1483" s="182" t="s">
        <v>4</v>
      </c>
      <c r="H1483" s="183" t="s">
        <v>9</v>
      </c>
      <c r="I1483" s="228"/>
      <c r="J1483" s="229"/>
    </row>
    <row r="1484" spans="2:10">
      <c r="B1484" s="184" t="s">
        <v>0</v>
      </c>
      <c r="C1484" s="184" t="s">
        <v>1</v>
      </c>
      <c r="D1484" s="184" t="s">
        <v>10</v>
      </c>
      <c r="E1484" s="184" t="s">
        <v>7</v>
      </c>
      <c r="F1484" s="184" t="s">
        <v>11</v>
      </c>
      <c r="G1484" s="184" t="s">
        <v>12</v>
      </c>
      <c r="H1484" s="185"/>
      <c r="I1484" s="186" t="s">
        <v>525</v>
      </c>
      <c r="J1484" s="187" t="s">
        <v>526</v>
      </c>
    </row>
    <row r="1485" spans="2:10">
      <c r="B1485" s="222" t="s">
        <v>1579</v>
      </c>
      <c r="C1485" s="178" t="s">
        <v>1580</v>
      </c>
      <c r="D1485" s="178"/>
      <c r="E1485" s="178"/>
      <c r="F1485" s="178"/>
      <c r="G1485" s="178"/>
      <c r="H1485" s="178"/>
      <c r="I1485" s="178"/>
      <c r="J1485" s="178"/>
    </row>
    <row r="1486" spans="2:10">
      <c r="B1486" s="223"/>
      <c r="C1486" s="178" t="s">
        <v>1077</v>
      </c>
      <c r="D1486" s="178">
        <v>75</v>
      </c>
      <c r="E1486" s="178"/>
      <c r="F1486" s="178">
        <v>90</v>
      </c>
      <c r="G1486" s="178">
        <f>F1486-D1486</f>
        <v>15</v>
      </c>
      <c r="H1486" s="178"/>
      <c r="I1486" s="178">
        <f>G1486*15</f>
        <v>225</v>
      </c>
      <c r="J1486" s="178">
        <f>I1486*75</f>
        <v>16875</v>
      </c>
    </row>
    <row r="1487" spans="2:10">
      <c r="B1487" s="223"/>
      <c r="C1487" s="178" t="s">
        <v>1077</v>
      </c>
      <c r="D1487" s="178">
        <v>97</v>
      </c>
      <c r="E1487" s="178"/>
      <c r="F1487" s="178">
        <v>107</v>
      </c>
      <c r="G1487" s="178">
        <f t="shared" ref="G1487:G1500" si="127">F1487-D1487</f>
        <v>10</v>
      </c>
      <c r="H1487" s="178"/>
      <c r="I1487" s="178">
        <f>G1487*15</f>
        <v>150</v>
      </c>
      <c r="J1487" s="178">
        <f t="shared" ref="J1487:J1502" si="128">I1487*75</f>
        <v>11250</v>
      </c>
    </row>
    <row r="1488" spans="2:10">
      <c r="B1488" s="223"/>
      <c r="C1488" s="178"/>
      <c r="D1488" s="178"/>
      <c r="E1488" s="178"/>
      <c r="F1488" s="178"/>
      <c r="G1488" s="178"/>
      <c r="H1488" s="178"/>
      <c r="I1488" s="178"/>
      <c r="J1488" s="178"/>
    </row>
    <row r="1489" spans="2:10">
      <c r="B1489" s="223"/>
      <c r="C1489" s="178" t="s">
        <v>1576</v>
      </c>
      <c r="D1489" s="178"/>
      <c r="E1489" s="178"/>
      <c r="F1489" s="178"/>
      <c r="G1489" s="178"/>
      <c r="H1489" s="178"/>
      <c r="I1489" s="178"/>
      <c r="J1489" s="178"/>
    </row>
    <row r="1490" spans="2:10">
      <c r="B1490" s="223"/>
      <c r="C1490" s="178" t="s">
        <v>1055</v>
      </c>
      <c r="D1490" s="178">
        <v>54</v>
      </c>
      <c r="E1490" s="178"/>
      <c r="F1490" s="178">
        <v>80</v>
      </c>
      <c r="G1490" s="178">
        <f t="shared" si="127"/>
        <v>26</v>
      </c>
      <c r="H1490" s="178"/>
      <c r="I1490" s="178">
        <f>G1490*20</f>
        <v>520</v>
      </c>
      <c r="J1490" s="178">
        <f t="shared" si="128"/>
        <v>39000</v>
      </c>
    </row>
    <row r="1491" spans="2:10">
      <c r="B1491" s="223"/>
      <c r="C1491" s="178" t="s">
        <v>1055</v>
      </c>
      <c r="D1491" s="178">
        <v>83</v>
      </c>
      <c r="E1491" s="178"/>
      <c r="F1491" s="178">
        <v>95</v>
      </c>
      <c r="G1491" s="178">
        <f t="shared" si="127"/>
        <v>12</v>
      </c>
      <c r="H1491" s="178"/>
      <c r="I1491" s="178">
        <f t="shared" ref="I1491:I1492" si="129">G1491*20</f>
        <v>240</v>
      </c>
      <c r="J1491" s="178">
        <f t="shared" si="128"/>
        <v>18000</v>
      </c>
    </row>
    <row r="1492" spans="2:10">
      <c r="B1492" s="223"/>
      <c r="C1492" s="178" t="s">
        <v>1055</v>
      </c>
      <c r="D1492" s="178">
        <v>104</v>
      </c>
      <c r="E1492" s="178">
        <v>97</v>
      </c>
      <c r="F1492" s="178"/>
      <c r="G1492" s="178">
        <f>E1492-D1492</f>
        <v>-7</v>
      </c>
      <c r="H1492" s="178"/>
      <c r="I1492" s="178">
        <f t="shared" si="129"/>
        <v>-140</v>
      </c>
      <c r="J1492" s="178">
        <f t="shared" si="128"/>
        <v>-10500</v>
      </c>
    </row>
    <row r="1493" spans="2:10">
      <c r="B1493" s="223"/>
      <c r="C1493" s="178" t="s">
        <v>1003</v>
      </c>
      <c r="D1493" s="178">
        <v>111</v>
      </c>
      <c r="E1493" s="178"/>
      <c r="F1493" s="178">
        <v>137</v>
      </c>
      <c r="G1493" s="178">
        <f t="shared" si="127"/>
        <v>26</v>
      </c>
      <c r="H1493" s="178"/>
      <c r="I1493" s="178">
        <f>G1493*10</f>
        <v>260</v>
      </c>
      <c r="J1493" s="178">
        <f t="shared" si="128"/>
        <v>19500</v>
      </c>
    </row>
    <row r="1494" spans="2:10">
      <c r="B1494" s="223"/>
      <c r="C1494" s="178"/>
      <c r="D1494" s="178"/>
      <c r="E1494" s="178"/>
      <c r="F1494" s="178"/>
      <c r="G1494" s="178"/>
      <c r="H1494" s="178"/>
      <c r="I1494" s="178"/>
      <c r="J1494" s="178"/>
    </row>
    <row r="1495" spans="2:10">
      <c r="B1495" s="223"/>
      <c r="C1495" s="178" t="s">
        <v>1567</v>
      </c>
      <c r="D1495" s="178"/>
      <c r="E1495" s="178"/>
      <c r="F1495" s="178"/>
      <c r="G1495" s="178"/>
      <c r="H1495" s="178"/>
      <c r="I1495" s="178"/>
      <c r="J1495" s="178"/>
    </row>
    <row r="1496" spans="2:10">
      <c r="B1496" s="223"/>
      <c r="C1496" s="178" t="s">
        <v>1003</v>
      </c>
      <c r="D1496" s="178">
        <v>60</v>
      </c>
      <c r="E1496" s="178"/>
      <c r="F1496" s="178">
        <v>68</v>
      </c>
      <c r="G1496" s="178">
        <f t="shared" si="127"/>
        <v>8</v>
      </c>
      <c r="H1496" s="178"/>
      <c r="I1496" s="178">
        <f t="shared" ref="I1496:I1497" si="130">G1496*10</f>
        <v>80</v>
      </c>
      <c r="J1496" s="178">
        <f t="shared" si="128"/>
        <v>6000</v>
      </c>
    </row>
    <row r="1497" spans="2:10">
      <c r="B1497" s="223"/>
      <c r="C1497" s="178" t="s">
        <v>1003</v>
      </c>
      <c r="D1497" s="178">
        <v>55</v>
      </c>
      <c r="E1497" s="178"/>
      <c r="F1497" s="178">
        <v>70</v>
      </c>
      <c r="G1497" s="178">
        <f t="shared" si="127"/>
        <v>15</v>
      </c>
      <c r="H1497" s="178"/>
      <c r="I1497" s="178">
        <f t="shared" si="130"/>
        <v>150</v>
      </c>
      <c r="J1497" s="178">
        <f t="shared" si="128"/>
        <v>11250</v>
      </c>
    </row>
    <row r="1498" spans="2:10">
      <c r="B1498" s="223"/>
      <c r="C1498" s="178"/>
      <c r="D1498" s="178"/>
      <c r="E1498" s="178"/>
      <c r="F1498" s="178"/>
      <c r="G1498" s="178"/>
      <c r="H1498" s="178"/>
      <c r="I1498" s="178"/>
      <c r="J1498" s="178"/>
    </row>
    <row r="1499" spans="2:10">
      <c r="B1499" s="223"/>
      <c r="C1499" s="178" t="s">
        <v>1581</v>
      </c>
      <c r="D1499" s="178"/>
      <c r="E1499" s="178"/>
      <c r="F1499" s="178"/>
      <c r="G1499" s="178"/>
      <c r="H1499" s="178"/>
      <c r="I1499" s="178"/>
      <c r="J1499" s="178"/>
    </row>
    <row r="1500" spans="2:10">
      <c r="B1500" s="223"/>
      <c r="C1500" s="178" t="s">
        <v>1055</v>
      </c>
      <c r="D1500" s="178">
        <v>67</v>
      </c>
      <c r="E1500" s="178"/>
      <c r="F1500" s="178">
        <v>80</v>
      </c>
      <c r="G1500" s="178">
        <f t="shared" si="127"/>
        <v>13</v>
      </c>
      <c r="H1500" s="178"/>
      <c r="I1500" s="178">
        <f>G1500*20</f>
        <v>260</v>
      </c>
      <c r="J1500" s="178">
        <f t="shared" si="128"/>
        <v>19500</v>
      </c>
    </row>
    <row r="1501" spans="2:10">
      <c r="B1501" s="223"/>
      <c r="C1501" s="178" t="s">
        <v>1261</v>
      </c>
      <c r="D1501" s="178">
        <v>64</v>
      </c>
      <c r="E1501" s="178">
        <v>47</v>
      </c>
      <c r="F1501" s="178"/>
      <c r="G1501" s="178">
        <f>E1501-D1501</f>
        <v>-17</v>
      </c>
      <c r="H1501" s="178"/>
      <c r="I1501" s="178">
        <f>G1501*3</f>
        <v>-51</v>
      </c>
      <c r="J1501" s="178">
        <f t="shared" si="128"/>
        <v>-3825</v>
      </c>
    </row>
    <row r="1502" spans="2:10">
      <c r="B1502" s="224"/>
      <c r="C1502" s="178" t="s">
        <v>1063</v>
      </c>
      <c r="D1502" s="178">
        <v>51.5</v>
      </c>
      <c r="E1502" s="178">
        <v>47</v>
      </c>
      <c r="F1502" s="178"/>
      <c r="G1502" s="178">
        <f>E1502-D1502</f>
        <v>-4.5</v>
      </c>
      <c r="H1502" s="178"/>
      <c r="I1502" s="178">
        <f>G1502*2</f>
        <v>-9</v>
      </c>
      <c r="J1502" s="178">
        <f t="shared" si="128"/>
        <v>-675</v>
      </c>
    </row>
    <row r="1503" spans="2:10">
      <c r="B1503" s="178"/>
      <c r="C1503" s="178"/>
      <c r="D1503" s="225" t="s">
        <v>1306</v>
      </c>
      <c r="E1503" s="225"/>
      <c r="F1503" s="225"/>
      <c r="G1503" s="178">
        <f>SUM(G1486:G1502)</f>
        <v>96.5</v>
      </c>
      <c r="H1503" s="178" t="s">
        <v>638</v>
      </c>
      <c r="I1503" s="178">
        <f>SUM(I1486:I1502)</f>
        <v>1685</v>
      </c>
      <c r="J1503" s="178">
        <f>SUM(J1486:J1502)</f>
        <v>126375</v>
      </c>
    </row>
    <row r="1504" spans="2:10">
      <c r="B1504" s="177" t="s">
        <v>113</v>
      </c>
      <c r="C1504" s="178">
        <v>2019</v>
      </c>
      <c r="D1504" s="178" t="s">
        <v>969</v>
      </c>
      <c r="E1504" s="178" t="s">
        <v>994</v>
      </c>
      <c r="F1504" s="179"/>
      <c r="G1504" s="179"/>
      <c r="H1504" s="179"/>
      <c r="I1504" s="226" t="s">
        <v>527</v>
      </c>
      <c r="J1504" s="227"/>
    </row>
    <row r="1505" spans="2:10">
      <c r="B1505" s="181"/>
      <c r="C1505" s="181"/>
      <c r="D1505" s="181"/>
      <c r="E1505" s="182"/>
      <c r="F1505" s="182"/>
      <c r="G1505" s="182" t="s">
        <v>4</v>
      </c>
      <c r="H1505" s="183" t="s">
        <v>9</v>
      </c>
      <c r="I1505" s="228"/>
      <c r="J1505" s="229"/>
    </row>
    <row r="1506" spans="2:10">
      <c r="B1506" s="184" t="s">
        <v>0</v>
      </c>
      <c r="C1506" s="184" t="s">
        <v>1</v>
      </c>
      <c r="D1506" s="184" t="s">
        <v>10</v>
      </c>
      <c r="E1506" s="184" t="s">
        <v>7</v>
      </c>
      <c r="F1506" s="184" t="s">
        <v>11</v>
      </c>
      <c r="G1506" s="184" t="s">
        <v>12</v>
      </c>
      <c r="H1506" s="185"/>
      <c r="I1506" s="186" t="s">
        <v>525</v>
      </c>
      <c r="J1506" s="187" t="s">
        <v>526</v>
      </c>
    </row>
    <row r="1507" spans="2:10">
      <c r="B1507" s="222" t="s">
        <v>1586</v>
      </c>
      <c r="C1507" s="178" t="s">
        <v>1576</v>
      </c>
      <c r="D1507" s="178"/>
      <c r="E1507" s="178"/>
      <c r="F1507" s="178"/>
      <c r="G1507" s="178"/>
      <c r="H1507" s="178"/>
      <c r="I1507" s="178"/>
      <c r="J1507" s="178"/>
    </row>
    <row r="1508" spans="2:10">
      <c r="B1508" s="223"/>
      <c r="C1508" s="178" t="s">
        <v>1003</v>
      </c>
      <c r="D1508" s="178">
        <v>124</v>
      </c>
      <c r="E1508" s="178"/>
      <c r="F1508" s="178">
        <v>143</v>
      </c>
      <c r="G1508" s="178">
        <f>F1508-D1508</f>
        <v>19</v>
      </c>
      <c r="H1508" s="178"/>
      <c r="I1508" s="178">
        <f>G1508*10</f>
        <v>190</v>
      </c>
      <c r="J1508" s="178">
        <f>I1508*75</f>
        <v>14250</v>
      </c>
    </row>
    <row r="1509" spans="2:10">
      <c r="B1509" s="223"/>
      <c r="C1509" s="178" t="s">
        <v>1003</v>
      </c>
      <c r="D1509" s="178">
        <v>77</v>
      </c>
      <c r="E1509" s="178">
        <v>67</v>
      </c>
      <c r="F1509" s="178" t="s">
        <v>1592</v>
      </c>
      <c r="G1509" s="178">
        <f>E1509-D1509</f>
        <v>-10</v>
      </c>
      <c r="H1509" s="178"/>
      <c r="I1509" s="178">
        <f t="shared" ref="I1509:I1519" si="131">G1509*10</f>
        <v>-100</v>
      </c>
      <c r="J1509" s="178">
        <f t="shared" ref="J1509:J1530" si="132">I1509*75</f>
        <v>-7500</v>
      </c>
    </row>
    <row r="1510" spans="2:10">
      <c r="B1510" s="223"/>
      <c r="C1510" s="178"/>
      <c r="D1510" s="178"/>
      <c r="E1510" s="178"/>
      <c r="F1510" s="178"/>
      <c r="G1510" s="178"/>
      <c r="H1510" s="178"/>
      <c r="I1510" s="178"/>
      <c r="J1510" s="178"/>
    </row>
    <row r="1511" spans="2:10">
      <c r="B1511" s="223"/>
      <c r="C1511" s="178"/>
      <c r="D1511" s="178"/>
      <c r="E1511" s="178"/>
      <c r="F1511" s="178"/>
      <c r="G1511" s="178"/>
      <c r="H1511" s="178"/>
      <c r="I1511" s="178"/>
      <c r="J1511" s="178"/>
    </row>
    <row r="1512" spans="2:10">
      <c r="B1512" s="223"/>
      <c r="C1512" s="178" t="s">
        <v>1578</v>
      </c>
      <c r="D1512" s="178"/>
      <c r="E1512" s="178"/>
      <c r="F1512" s="178"/>
      <c r="G1512" s="178"/>
      <c r="H1512" s="178"/>
      <c r="I1512" s="178"/>
      <c r="J1512" s="178"/>
    </row>
    <row r="1513" spans="2:10">
      <c r="B1513" s="223"/>
      <c r="C1513" s="178" t="s">
        <v>1003</v>
      </c>
      <c r="D1513" s="178">
        <v>69</v>
      </c>
      <c r="E1513" s="178"/>
      <c r="F1513" s="178">
        <v>80</v>
      </c>
      <c r="G1513" s="178">
        <f>F1513-D1513</f>
        <v>11</v>
      </c>
      <c r="H1513" s="178"/>
      <c r="I1513" s="178">
        <f t="shared" si="131"/>
        <v>110</v>
      </c>
      <c r="J1513" s="178">
        <f t="shared" si="132"/>
        <v>8250</v>
      </c>
    </row>
    <row r="1514" spans="2:10">
      <c r="B1514" s="223"/>
      <c r="C1514" s="178" t="s">
        <v>1003</v>
      </c>
      <c r="D1514" s="178">
        <v>88</v>
      </c>
      <c r="E1514" s="178"/>
      <c r="F1514" s="178">
        <v>108</v>
      </c>
      <c r="G1514" s="178">
        <f t="shared" ref="G1514:G1530" si="133">F1514-D1514</f>
        <v>20</v>
      </c>
      <c r="H1514" s="178"/>
      <c r="I1514" s="178">
        <f t="shared" si="131"/>
        <v>200</v>
      </c>
      <c r="J1514" s="178">
        <f t="shared" si="132"/>
        <v>15000</v>
      </c>
    </row>
    <row r="1515" spans="2:10">
      <c r="B1515" s="223"/>
      <c r="C1515" s="178" t="s">
        <v>1003</v>
      </c>
      <c r="D1515" s="178">
        <v>113</v>
      </c>
      <c r="E1515" s="178"/>
      <c r="F1515" s="178">
        <v>120</v>
      </c>
      <c r="G1515" s="178">
        <f t="shared" si="133"/>
        <v>7</v>
      </c>
      <c r="H1515" s="178"/>
      <c r="I1515" s="178">
        <f t="shared" si="131"/>
        <v>70</v>
      </c>
      <c r="J1515" s="178">
        <f t="shared" si="132"/>
        <v>5250</v>
      </c>
    </row>
    <row r="1516" spans="2:10">
      <c r="B1516" s="223"/>
      <c r="C1516" s="178" t="s">
        <v>1003</v>
      </c>
      <c r="D1516" s="178">
        <v>125</v>
      </c>
      <c r="E1516" s="178">
        <v>118</v>
      </c>
      <c r="F1516" s="178"/>
      <c r="G1516" s="178">
        <f>E1516-D1516</f>
        <v>-7</v>
      </c>
      <c r="H1516" s="178"/>
      <c r="I1516" s="178">
        <f t="shared" si="131"/>
        <v>-70</v>
      </c>
      <c r="J1516" s="178">
        <f t="shared" si="132"/>
        <v>-5250</v>
      </c>
    </row>
    <row r="1517" spans="2:10">
      <c r="B1517" s="223"/>
      <c r="C1517" s="178" t="s">
        <v>1003</v>
      </c>
      <c r="D1517" s="178">
        <v>128</v>
      </c>
      <c r="E1517" s="178"/>
      <c r="F1517" s="178">
        <v>146</v>
      </c>
      <c r="G1517" s="178">
        <f t="shared" si="133"/>
        <v>18</v>
      </c>
      <c r="H1517" s="178"/>
      <c r="I1517" s="178">
        <f t="shared" si="131"/>
        <v>180</v>
      </c>
      <c r="J1517" s="178">
        <f t="shared" si="132"/>
        <v>13500</v>
      </c>
    </row>
    <row r="1518" spans="2:10">
      <c r="B1518" s="223"/>
      <c r="C1518" s="178" t="s">
        <v>1003</v>
      </c>
      <c r="D1518" s="178">
        <v>131</v>
      </c>
      <c r="E1518" s="178"/>
      <c r="F1518" s="178">
        <v>158</v>
      </c>
      <c r="G1518" s="178">
        <f t="shared" si="133"/>
        <v>27</v>
      </c>
      <c r="H1518" s="178"/>
      <c r="I1518" s="178">
        <f t="shared" si="131"/>
        <v>270</v>
      </c>
      <c r="J1518" s="178">
        <f t="shared" si="132"/>
        <v>20250</v>
      </c>
    </row>
    <row r="1519" spans="2:10">
      <c r="B1519" s="223"/>
      <c r="C1519" s="178" t="s">
        <v>1003</v>
      </c>
      <c r="D1519" s="178">
        <v>146</v>
      </c>
      <c r="E1519" s="178"/>
      <c r="F1519" s="178">
        <v>159</v>
      </c>
      <c r="G1519" s="178">
        <f t="shared" si="133"/>
        <v>13</v>
      </c>
      <c r="H1519" s="178"/>
      <c r="I1519" s="178">
        <f t="shared" si="131"/>
        <v>130</v>
      </c>
      <c r="J1519" s="178">
        <f t="shared" si="132"/>
        <v>9750</v>
      </c>
    </row>
    <row r="1520" spans="2:10">
      <c r="B1520" s="223"/>
      <c r="C1520" s="178"/>
      <c r="D1520" s="178"/>
      <c r="E1520" s="178"/>
      <c r="F1520" s="178"/>
      <c r="G1520" s="178"/>
      <c r="H1520" s="178"/>
      <c r="I1520" s="178"/>
      <c r="J1520" s="178"/>
    </row>
    <row r="1521" spans="2:10">
      <c r="B1521" s="223"/>
      <c r="C1521" s="178" t="s">
        <v>1580</v>
      </c>
      <c r="D1521" s="178"/>
      <c r="E1521" s="178"/>
      <c r="F1521" s="178"/>
      <c r="G1521" s="178"/>
      <c r="H1521" s="178"/>
      <c r="I1521" s="178"/>
      <c r="J1521" s="178"/>
    </row>
    <row r="1522" spans="2:10">
      <c r="B1522" s="223"/>
      <c r="C1522" s="178" t="s">
        <v>1003</v>
      </c>
      <c r="D1522" s="178">
        <v>50</v>
      </c>
      <c r="E1522" s="178"/>
      <c r="F1522" s="178">
        <v>58</v>
      </c>
      <c r="G1522" s="178">
        <f t="shared" si="133"/>
        <v>8</v>
      </c>
      <c r="H1522" s="178"/>
      <c r="I1522" s="178">
        <f>G1522*10</f>
        <v>80</v>
      </c>
      <c r="J1522" s="178">
        <f t="shared" si="132"/>
        <v>6000</v>
      </c>
    </row>
    <row r="1523" spans="2:10">
      <c r="B1523" s="223"/>
      <c r="C1523" s="178" t="s">
        <v>1003</v>
      </c>
      <c r="D1523" s="178">
        <v>69</v>
      </c>
      <c r="E1523" s="178"/>
      <c r="F1523" s="178">
        <v>130</v>
      </c>
      <c r="G1523" s="178">
        <f t="shared" si="133"/>
        <v>61</v>
      </c>
      <c r="H1523" s="178"/>
      <c r="I1523" s="178">
        <f>G1523*10</f>
        <v>610</v>
      </c>
      <c r="J1523" s="178">
        <f t="shared" si="132"/>
        <v>45750</v>
      </c>
    </row>
    <row r="1524" spans="2:10">
      <c r="B1524" s="223"/>
      <c r="C1524" s="178"/>
      <c r="D1524" s="178"/>
      <c r="E1524" s="178"/>
      <c r="F1524" s="178"/>
      <c r="G1524" s="178"/>
      <c r="H1524" s="178"/>
      <c r="I1524" s="178"/>
      <c r="J1524" s="178"/>
    </row>
    <row r="1525" spans="2:10">
      <c r="B1525" s="223"/>
      <c r="C1525" s="178" t="s">
        <v>1590</v>
      </c>
      <c r="D1525" s="178"/>
      <c r="E1525" s="178"/>
      <c r="F1525" s="178"/>
      <c r="G1525" s="178"/>
      <c r="H1525" s="178"/>
      <c r="I1525" s="178"/>
      <c r="J1525" s="178"/>
    </row>
    <row r="1526" spans="2:10">
      <c r="B1526" s="223"/>
      <c r="C1526" s="178" t="s">
        <v>1003</v>
      </c>
      <c r="D1526" s="178">
        <v>141</v>
      </c>
      <c r="E1526" s="178"/>
      <c r="F1526" s="178">
        <v>160</v>
      </c>
      <c r="G1526" s="178">
        <f t="shared" si="133"/>
        <v>19</v>
      </c>
      <c r="H1526" s="178"/>
      <c r="I1526" s="178">
        <f>G1526*10</f>
        <v>190</v>
      </c>
      <c r="J1526" s="178">
        <f t="shared" si="132"/>
        <v>14250</v>
      </c>
    </row>
    <row r="1527" spans="2:10">
      <c r="B1527" s="223"/>
      <c r="C1527" s="178" t="s">
        <v>1003</v>
      </c>
      <c r="D1527" s="178">
        <v>155</v>
      </c>
      <c r="E1527" s="178">
        <v>146</v>
      </c>
      <c r="F1527" s="178"/>
      <c r="G1527" s="178">
        <f>E1527-D1527</f>
        <v>-9</v>
      </c>
      <c r="H1527" s="178"/>
      <c r="I1527" s="178">
        <f t="shared" ref="I1527:I1530" si="134">G1527*10</f>
        <v>-90</v>
      </c>
      <c r="J1527" s="178">
        <f t="shared" si="132"/>
        <v>-6750</v>
      </c>
    </row>
    <row r="1528" spans="2:10">
      <c r="B1528" s="223"/>
      <c r="C1528" s="178"/>
      <c r="D1528" s="178"/>
      <c r="E1528" s="178"/>
      <c r="F1528" s="178"/>
      <c r="G1528" s="178"/>
      <c r="H1528" s="178"/>
      <c r="I1528" s="178"/>
      <c r="J1528" s="178"/>
    </row>
    <row r="1529" spans="2:10">
      <c r="B1529" s="223"/>
      <c r="C1529" s="178" t="s">
        <v>1591</v>
      </c>
      <c r="D1529" s="178"/>
      <c r="E1529" s="178"/>
      <c r="F1529" s="178"/>
      <c r="G1529" s="178"/>
      <c r="H1529" s="178"/>
      <c r="I1529" s="178"/>
      <c r="J1529" s="178"/>
    </row>
    <row r="1530" spans="2:10">
      <c r="B1530" s="224"/>
      <c r="C1530" s="178" t="s">
        <v>1055</v>
      </c>
      <c r="D1530" s="178">
        <v>40</v>
      </c>
      <c r="E1530" s="178"/>
      <c r="F1530" s="178">
        <v>50.7</v>
      </c>
      <c r="G1530" s="178">
        <f t="shared" si="133"/>
        <v>10.700000000000003</v>
      </c>
      <c r="H1530" s="178"/>
      <c r="I1530" s="178">
        <f t="shared" si="134"/>
        <v>107.00000000000003</v>
      </c>
      <c r="J1530" s="178">
        <f t="shared" si="132"/>
        <v>8025.0000000000018</v>
      </c>
    </row>
    <row r="1531" spans="2:10">
      <c r="B1531" s="178"/>
      <c r="C1531" s="178"/>
      <c r="D1531" s="225" t="s">
        <v>1306</v>
      </c>
      <c r="E1531" s="225"/>
      <c r="F1531" s="225"/>
      <c r="G1531" s="178">
        <f>SUM(G1508:G1530)</f>
        <v>187.7</v>
      </c>
      <c r="H1531" s="178" t="s">
        <v>638</v>
      </c>
      <c r="I1531" s="178">
        <f>SUM(I1508:I1530)</f>
        <v>1877</v>
      </c>
      <c r="J1531" s="178">
        <f>SUM(J1508:J1530)</f>
        <v>140775</v>
      </c>
    </row>
    <row r="1532" spans="2:10">
      <c r="B1532" s="177" t="s">
        <v>113</v>
      </c>
      <c r="C1532" s="178">
        <v>2019</v>
      </c>
      <c r="D1532" s="178" t="s">
        <v>969</v>
      </c>
      <c r="E1532" s="178" t="s">
        <v>994</v>
      </c>
      <c r="F1532" s="179"/>
      <c r="G1532" s="179"/>
      <c r="H1532" s="179"/>
      <c r="I1532" s="226" t="s">
        <v>527</v>
      </c>
      <c r="J1532" s="227"/>
    </row>
    <row r="1533" spans="2:10">
      <c r="B1533" s="181"/>
      <c r="C1533" s="181"/>
      <c r="D1533" s="181"/>
      <c r="E1533" s="182"/>
      <c r="F1533" s="182"/>
      <c r="G1533" s="182" t="s">
        <v>4</v>
      </c>
      <c r="H1533" s="183" t="s">
        <v>9</v>
      </c>
      <c r="I1533" s="228"/>
      <c r="J1533" s="229"/>
    </row>
    <row r="1534" spans="2:10">
      <c r="B1534" s="184" t="s">
        <v>0</v>
      </c>
      <c r="C1534" s="184" t="s">
        <v>1</v>
      </c>
      <c r="D1534" s="184" t="s">
        <v>10</v>
      </c>
      <c r="E1534" s="184" t="s">
        <v>7</v>
      </c>
      <c r="F1534" s="184" t="s">
        <v>11</v>
      </c>
      <c r="G1534" s="184" t="s">
        <v>12</v>
      </c>
      <c r="H1534" s="185"/>
      <c r="I1534" s="186" t="s">
        <v>525</v>
      </c>
      <c r="J1534" s="187" t="s">
        <v>526</v>
      </c>
    </row>
    <row r="1535" spans="2:10">
      <c r="B1535" s="222" t="s">
        <v>1593</v>
      </c>
      <c r="C1535" s="178" t="s">
        <v>1566</v>
      </c>
      <c r="D1535" s="178"/>
      <c r="E1535" s="178"/>
      <c r="F1535" s="178"/>
      <c r="G1535" s="178"/>
      <c r="H1535" s="178"/>
      <c r="I1535" s="178"/>
      <c r="J1535" s="178"/>
    </row>
    <row r="1536" spans="2:10">
      <c r="B1536" s="223"/>
      <c r="C1536" s="178" t="s">
        <v>1003</v>
      </c>
      <c r="D1536" s="178">
        <v>118</v>
      </c>
      <c r="E1536" s="178">
        <v>112</v>
      </c>
      <c r="F1536" s="178"/>
      <c r="G1536" s="178">
        <f>E1536-D1536</f>
        <v>-6</v>
      </c>
      <c r="H1536" s="178"/>
      <c r="I1536" s="178">
        <f>G1536*10</f>
        <v>-60</v>
      </c>
      <c r="J1536" s="178">
        <f>I1536*75</f>
        <v>-4500</v>
      </c>
    </row>
    <row r="1537" spans="2:10">
      <c r="B1537" s="223"/>
      <c r="C1537" s="178" t="s">
        <v>1003</v>
      </c>
      <c r="D1537" s="178">
        <v>123</v>
      </c>
      <c r="E1537" s="178"/>
      <c r="F1537" s="178">
        <v>127</v>
      </c>
      <c r="G1537" s="178">
        <f>F1537-D1537</f>
        <v>4</v>
      </c>
      <c r="H1537" s="178"/>
      <c r="I1537" s="178">
        <f t="shared" ref="I1537:I1551" si="135">G1537*10</f>
        <v>40</v>
      </c>
      <c r="J1537" s="178">
        <f t="shared" ref="J1537:J1551" si="136">I1537*75</f>
        <v>3000</v>
      </c>
    </row>
    <row r="1538" spans="2:10">
      <c r="B1538" s="223"/>
      <c r="C1538" s="178" t="s">
        <v>1067</v>
      </c>
      <c r="D1538" s="178">
        <v>114</v>
      </c>
      <c r="E1538" s="178"/>
      <c r="F1538" s="178">
        <v>127</v>
      </c>
      <c r="G1538" s="178">
        <f t="shared" ref="G1538:G1551" si="137">F1538-D1538</f>
        <v>13</v>
      </c>
      <c r="H1538" s="178"/>
      <c r="I1538" s="178">
        <f t="shared" si="135"/>
        <v>130</v>
      </c>
      <c r="J1538" s="178">
        <f t="shared" si="136"/>
        <v>9750</v>
      </c>
    </row>
    <row r="1539" spans="2:10">
      <c r="B1539" s="223"/>
      <c r="C1539" s="178" t="s">
        <v>1003</v>
      </c>
      <c r="D1539" s="178">
        <v>133</v>
      </c>
      <c r="E1539" s="178"/>
      <c r="F1539" s="178">
        <v>140</v>
      </c>
      <c r="G1539" s="178">
        <f t="shared" si="137"/>
        <v>7</v>
      </c>
      <c r="H1539" s="178"/>
      <c r="I1539" s="178">
        <f t="shared" si="135"/>
        <v>70</v>
      </c>
      <c r="J1539" s="178">
        <f t="shared" si="136"/>
        <v>5250</v>
      </c>
    </row>
    <row r="1540" spans="2:10">
      <c r="B1540" s="223"/>
      <c r="C1540" s="178" t="s">
        <v>1003</v>
      </c>
      <c r="D1540" s="178">
        <v>132</v>
      </c>
      <c r="E1540" s="178">
        <v>127</v>
      </c>
      <c r="F1540" s="178"/>
      <c r="G1540" s="178">
        <f>E1540-D1540</f>
        <v>-5</v>
      </c>
      <c r="H1540" s="178"/>
      <c r="I1540" s="178">
        <f t="shared" si="135"/>
        <v>-50</v>
      </c>
      <c r="J1540" s="178">
        <f t="shared" si="136"/>
        <v>-3750</v>
      </c>
    </row>
    <row r="1541" spans="2:10">
      <c r="B1541" s="223"/>
      <c r="C1541" s="178" t="s">
        <v>1003</v>
      </c>
      <c r="D1541" s="178">
        <v>134</v>
      </c>
      <c r="E1541" s="178"/>
      <c r="F1541" s="178">
        <v>148</v>
      </c>
      <c r="G1541" s="178">
        <f t="shared" si="137"/>
        <v>14</v>
      </c>
      <c r="H1541" s="178"/>
      <c r="I1541" s="178">
        <f t="shared" si="135"/>
        <v>140</v>
      </c>
      <c r="J1541" s="178">
        <f t="shared" si="136"/>
        <v>10500</v>
      </c>
    </row>
    <row r="1542" spans="2:10">
      <c r="B1542" s="223"/>
      <c r="C1542" s="178" t="s">
        <v>1003</v>
      </c>
      <c r="D1542" s="178">
        <v>145</v>
      </c>
      <c r="E1542" s="178"/>
      <c r="F1542" s="178">
        <v>162</v>
      </c>
      <c r="G1542" s="178">
        <f t="shared" si="137"/>
        <v>17</v>
      </c>
      <c r="H1542" s="178"/>
      <c r="I1542" s="178">
        <f t="shared" si="135"/>
        <v>170</v>
      </c>
      <c r="J1542" s="178">
        <f t="shared" si="136"/>
        <v>12750</v>
      </c>
    </row>
    <row r="1543" spans="2:10">
      <c r="B1543" s="223"/>
      <c r="C1543" s="178"/>
      <c r="D1543" s="178"/>
      <c r="E1543" s="178"/>
      <c r="F1543" s="178"/>
      <c r="G1543" s="178">
        <f t="shared" si="137"/>
        <v>0</v>
      </c>
      <c r="H1543" s="178"/>
      <c r="I1543" s="178"/>
      <c r="J1543" s="178"/>
    </row>
    <row r="1544" spans="2:10">
      <c r="B1544" s="223"/>
      <c r="C1544" s="178"/>
      <c r="D1544" s="178"/>
      <c r="E1544" s="178"/>
      <c r="F1544" s="178"/>
      <c r="G1544" s="178">
        <f t="shared" si="137"/>
        <v>0</v>
      </c>
      <c r="H1544" s="178"/>
      <c r="I1544" s="178"/>
      <c r="J1544" s="178"/>
    </row>
    <row r="1545" spans="2:10">
      <c r="B1545" s="223"/>
      <c r="C1545" s="178" t="s">
        <v>1597</v>
      </c>
      <c r="D1545" s="178"/>
      <c r="E1545" s="178"/>
      <c r="F1545" s="178"/>
      <c r="G1545" s="178">
        <f t="shared" si="137"/>
        <v>0</v>
      </c>
      <c r="H1545" s="178"/>
      <c r="I1545" s="178"/>
      <c r="J1545" s="178"/>
    </row>
    <row r="1546" spans="2:10">
      <c r="B1546" s="223"/>
      <c r="C1546" s="178" t="s">
        <v>1003</v>
      </c>
      <c r="D1546" s="178">
        <v>83</v>
      </c>
      <c r="E1546" s="178">
        <v>75</v>
      </c>
      <c r="F1546" s="178"/>
      <c r="G1546" s="178">
        <f>E1546-D1546</f>
        <v>-8</v>
      </c>
      <c r="H1546" s="178"/>
      <c r="I1546" s="178">
        <f t="shared" si="135"/>
        <v>-80</v>
      </c>
      <c r="J1546" s="178">
        <f t="shared" si="136"/>
        <v>-6000</v>
      </c>
    </row>
    <row r="1547" spans="2:10">
      <c r="B1547" s="223"/>
      <c r="C1547" s="178"/>
      <c r="D1547" s="178"/>
      <c r="E1547" s="178"/>
      <c r="F1547" s="178"/>
      <c r="G1547" s="178">
        <f t="shared" si="137"/>
        <v>0</v>
      </c>
      <c r="H1547" s="178"/>
      <c r="I1547" s="178"/>
      <c r="J1547" s="178"/>
    </row>
    <row r="1548" spans="2:10">
      <c r="B1548" s="223"/>
      <c r="C1548" s="178"/>
      <c r="D1548" s="178"/>
      <c r="E1548" s="178"/>
      <c r="F1548" s="178"/>
      <c r="G1548" s="178">
        <f t="shared" si="137"/>
        <v>0</v>
      </c>
      <c r="H1548" s="178"/>
      <c r="I1548" s="178"/>
      <c r="J1548" s="178"/>
    </row>
    <row r="1549" spans="2:10">
      <c r="B1549" s="223"/>
      <c r="C1549" s="178" t="s">
        <v>1537</v>
      </c>
      <c r="D1549" s="178"/>
      <c r="E1549" s="178"/>
      <c r="F1549" s="178"/>
      <c r="G1549" s="178">
        <f t="shared" si="137"/>
        <v>0</v>
      </c>
      <c r="H1549" s="178"/>
      <c r="I1549" s="178"/>
      <c r="J1549" s="178"/>
    </row>
    <row r="1550" spans="2:10">
      <c r="B1550" s="223"/>
      <c r="C1550" s="178" t="s">
        <v>1003</v>
      </c>
      <c r="D1550" s="178">
        <v>106</v>
      </c>
      <c r="E1550" s="178"/>
      <c r="F1550" s="178">
        <v>117</v>
      </c>
      <c r="G1550" s="178">
        <f t="shared" si="137"/>
        <v>11</v>
      </c>
      <c r="H1550" s="178"/>
      <c r="I1550" s="178">
        <f t="shared" si="135"/>
        <v>110</v>
      </c>
      <c r="J1550" s="178">
        <f t="shared" si="136"/>
        <v>8250</v>
      </c>
    </row>
    <row r="1551" spans="2:10">
      <c r="B1551" s="223"/>
      <c r="C1551" s="178" t="s">
        <v>1003</v>
      </c>
      <c r="D1551" s="178">
        <v>106</v>
      </c>
      <c r="E1551" s="178"/>
      <c r="F1551" s="178">
        <v>112</v>
      </c>
      <c r="G1551" s="178">
        <f t="shared" si="137"/>
        <v>6</v>
      </c>
      <c r="H1551" s="178"/>
      <c r="I1551" s="178">
        <f t="shared" si="135"/>
        <v>60</v>
      </c>
      <c r="J1551" s="178">
        <f t="shared" si="136"/>
        <v>4500</v>
      </c>
    </row>
    <row r="1552" spans="2:10">
      <c r="B1552" s="223"/>
      <c r="C1552" s="178" t="s">
        <v>1236</v>
      </c>
      <c r="D1552" s="178">
        <v>97</v>
      </c>
      <c r="E1552" s="178"/>
      <c r="F1552" s="178"/>
      <c r="G1552" s="178"/>
      <c r="H1552" s="178" t="s">
        <v>1064</v>
      </c>
      <c r="I1552" s="178"/>
      <c r="J1552" s="178"/>
    </row>
    <row r="1553" spans="2:10">
      <c r="B1553" s="224"/>
      <c r="C1553" s="178" t="s">
        <v>1594</v>
      </c>
      <c r="D1553" s="178">
        <v>90</v>
      </c>
      <c r="E1553" s="178"/>
      <c r="F1553" s="178"/>
      <c r="G1553" s="178"/>
      <c r="H1553" s="178" t="s">
        <v>1064</v>
      </c>
      <c r="I1553" s="178"/>
      <c r="J1553" s="178"/>
    </row>
    <row r="1554" spans="2:10">
      <c r="B1554" s="178"/>
      <c r="C1554" s="178"/>
      <c r="D1554" s="225" t="s">
        <v>1306</v>
      </c>
      <c r="E1554" s="225"/>
      <c r="F1554" s="225"/>
      <c r="G1554" s="178">
        <f>SUM(G1536:G1553)</f>
        <v>53</v>
      </c>
      <c r="H1554" s="178" t="s">
        <v>638</v>
      </c>
      <c r="I1554" s="178">
        <f>SUM(I1536:I1553)</f>
        <v>530</v>
      </c>
      <c r="J1554" s="178">
        <f>SUM(J1536:J1553)</f>
        <v>39750</v>
      </c>
    </row>
    <row r="1555" spans="2:10">
      <c r="B1555" s="177" t="s">
        <v>113</v>
      </c>
      <c r="C1555" s="178">
        <v>2019</v>
      </c>
      <c r="D1555" s="178" t="s">
        <v>969</v>
      </c>
      <c r="E1555" s="178" t="s">
        <v>994</v>
      </c>
      <c r="F1555" s="179"/>
      <c r="G1555" s="179"/>
      <c r="H1555" s="179"/>
      <c r="I1555" s="226" t="s">
        <v>527</v>
      </c>
      <c r="J1555" s="227"/>
    </row>
    <row r="1556" spans="2:10">
      <c r="B1556" s="181"/>
      <c r="C1556" s="181"/>
      <c r="D1556" s="181"/>
      <c r="E1556" s="182"/>
      <c r="F1556" s="182"/>
      <c r="G1556" s="182" t="s">
        <v>4</v>
      </c>
      <c r="H1556" s="183" t="s">
        <v>9</v>
      </c>
      <c r="I1556" s="228"/>
      <c r="J1556" s="229"/>
    </row>
    <row r="1557" spans="2:10">
      <c r="B1557" s="184" t="s">
        <v>0</v>
      </c>
      <c r="C1557" s="184" t="s">
        <v>1</v>
      </c>
      <c r="D1557" s="184" t="s">
        <v>10</v>
      </c>
      <c r="E1557" s="184" t="s">
        <v>7</v>
      </c>
      <c r="F1557" s="184" t="s">
        <v>11</v>
      </c>
      <c r="G1557" s="184" t="s">
        <v>12</v>
      </c>
      <c r="H1557" s="185"/>
      <c r="I1557" s="186" t="s">
        <v>525</v>
      </c>
      <c r="J1557" s="187" t="s">
        <v>526</v>
      </c>
    </row>
    <row r="1558" spans="2:10">
      <c r="B1558" s="178" t="s">
        <v>1595</v>
      </c>
      <c r="C1558" s="178" t="s">
        <v>1537</v>
      </c>
      <c r="D1558" s="178"/>
      <c r="E1558" s="178"/>
      <c r="F1558" s="178"/>
      <c r="G1558" s="178"/>
      <c r="H1558" s="178"/>
      <c r="I1558" s="178"/>
      <c r="J1558" s="178"/>
    </row>
    <row r="1559" spans="2:10">
      <c r="B1559" s="178"/>
      <c r="C1559" s="178" t="s">
        <v>1596</v>
      </c>
      <c r="D1559" s="178"/>
      <c r="E1559" s="178">
        <v>85</v>
      </c>
      <c r="F1559" s="178"/>
      <c r="G1559" s="178">
        <f>E1559-93.5</f>
        <v>-8.5</v>
      </c>
      <c r="H1559" s="178"/>
      <c r="I1559" s="178">
        <f>G1559*2</f>
        <v>-17</v>
      </c>
      <c r="J1559" s="178">
        <f>I1559*75</f>
        <v>-1275</v>
      </c>
    </row>
    <row r="1560" spans="2:10">
      <c r="B1560" s="178"/>
      <c r="C1560" s="178" t="s">
        <v>1003</v>
      </c>
      <c r="D1560" s="178">
        <v>99</v>
      </c>
      <c r="E1560" s="178"/>
      <c r="F1560" s="178">
        <v>107</v>
      </c>
      <c r="G1560" s="178">
        <f>F1560-D1560</f>
        <v>8</v>
      </c>
      <c r="H1560" s="178"/>
      <c r="I1560" s="178">
        <f>G1560*10</f>
        <v>80</v>
      </c>
      <c r="J1560" s="178">
        <f>I1560*75</f>
        <v>6000</v>
      </c>
    </row>
    <row r="1561" spans="2:10">
      <c r="B1561" s="178"/>
      <c r="C1561" s="178" t="s">
        <v>1003</v>
      </c>
      <c r="D1561" s="178">
        <v>113</v>
      </c>
      <c r="E1561" s="178"/>
      <c r="F1561" s="178">
        <v>130</v>
      </c>
      <c r="G1561" s="178">
        <f t="shared" ref="G1561:G1567" si="138">F1561-D1561</f>
        <v>17</v>
      </c>
      <c r="H1561" s="178"/>
      <c r="I1561" s="178">
        <f t="shared" ref="I1561:I1567" si="139">G1561*10</f>
        <v>170</v>
      </c>
      <c r="J1561" s="178">
        <f t="shared" ref="J1561:J1571" si="140">I1561*75</f>
        <v>12750</v>
      </c>
    </row>
    <row r="1562" spans="2:10">
      <c r="B1562" s="178"/>
      <c r="C1562" s="178" t="s">
        <v>1003</v>
      </c>
      <c r="D1562" s="178">
        <v>118</v>
      </c>
      <c r="E1562" s="178"/>
      <c r="F1562" s="178">
        <v>127</v>
      </c>
      <c r="G1562" s="178">
        <f t="shared" si="138"/>
        <v>9</v>
      </c>
      <c r="H1562" s="178"/>
      <c r="I1562" s="178">
        <f t="shared" si="139"/>
        <v>90</v>
      </c>
      <c r="J1562" s="178">
        <f t="shared" si="140"/>
        <v>6750</v>
      </c>
    </row>
    <row r="1563" spans="2:10">
      <c r="B1563" s="178"/>
      <c r="C1563" s="178" t="s">
        <v>1003</v>
      </c>
      <c r="D1563" s="178">
        <v>120</v>
      </c>
      <c r="E1563" s="178"/>
      <c r="F1563" s="178">
        <v>126</v>
      </c>
      <c r="G1563" s="178">
        <f t="shared" si="138"/>
        <v>6</v>
      </c>
      <c r="H1563" s="178"/>
      <c r="I1563" s="178">
        <f t="shared" si="139"/>
        <v>60</v>
      </c>
      <c r="J1563" s="178">
        <f t="shared" si="140"/>
        <v>4500</v>
      </c>
    </row>
    <row r="1564" spans="2:10">
      <c r="B1564" s="178"/>
      <c r="C1564" s="178" t="s">
        <v>1003</v>
      </c>
      <c r="D1564" s="178">
        <v>104</v>
      </c>
      <c r="E1564" s="178"/>
      <c r="F1564" s="178">
        <v>113</v>
      </c>
      <c r="G1564" s="178">
        <f t="shared" si="138"/>
        <v>9</v>
      </c>
      <c r="H1564" s="178"/>
      <c r="I1564" s="178">
        <f t="shared" si="139"/>
        <v>90</v>
      </c>
      <c r="J1564" s="178">
        <f t="shared" si="140"/>
        <v>6750</v>
      </c>
    </row>
    <row r="1565" spans="2:10">
      <c r="B1565" s="178"/>
      <c r="C1565" s="178" t="s">
        <v>1003</v>
      </c>
      <c r="D1565" s="178">
        <v>98</v>
      </c>
      <c r="E1565" s="178"/>
      <c r="F1565" s="178">
        <v>117</v>
      </c>
      <c r="G1565" s="178">
        <f t="shared" si="138"/>
        <v>19</v>
      </c>
      <c r="H1565" s="178"/>
      <c r="I1565" s="178">
        <f t="shared" si="139"/>
        <v>190</v>
      </c>
      <c r="J1565" s="178">
        <f t="shared" si="140"/>
        <v>14250</v>
      </c>
    </row>
    <row r="1566" spans="2:10">
      <c r="B1566" s="178"/>
      <c r="C1566" s="178" t="s">
        <v>1003</v>
      </c>
      <c r="D1566" s="178">
        <v>113</v>
      </c>
      <c r="E1566" s="178"/>
      <c r="F1566" s="178">
        <v>126</v>
      </c>
      <c r="G1566" s="178">
        <f t="shared" si="138"/>
        <v>13</v>
      </c>
      <c r="H1566" s="178"/>
      <c r="I1566" s="178">
        <f t="shared" si="139"/>
        <v>130</v>
      </c>
      <c r="J1566" s="178">
        <f t="shared" si="140"/>
        <v>9750</v>
      </c>
    </row>
    <row r="1567" spans="2:10">
      <c r="B1567" s="178"/>
      <c r="C1567" s="178" t="s">
        <v>1003</v>
      </c>
      <c r="D1567" s="178">
        <v>133</v>
      </c>
      <c r="E1567" s="178"/>
      <c r="F1567" s="178">
        <v>140</v>
      </c>
      <c r="G1567" s="178">
        <f t="shared" si="138"/>
        <v>7</v>
      </c>
      <c r="H1567" s="178"/>
      <c r="I1567" s="178">
        <f t="shared" si="139"/>
        <v>70</v>
      </c>
      <c r="J1567" s="178">
        <f t="shared" si="140"/>
        <v>5250</v>
      </c>
    </row>
    <row r="1568" spans="2:10">
      <c r="B1568" s="178"/>
      <c r="C1568" s="178"/>
      <c r="D1568" s="178"/>
      <c r="E1568" s="178"/>
      <c r="F1568" s="178"/>
      <c r="G1568" s="178"/>
      <c r="H1568" s="178"/>
      <c r="I1568" s="178"/>
      <c r="J1568" s="178"/>
    </row>
    <row r="1569" spans="2:10">
      <c r="B1569" s="178"/>
      <c r="C1569" s="178" t="s">
        <v>1598</v>
      </c>
      <c r="D1569" s="178"/>
      <c r="E1569" s="178"/>
      <c r="F1569" s="178"/>
      <c r="G1569" s="178"/>
      <c r="H1569" s="178"/>
      <c r="I1569" s="178"/>
      <c r="J1569" s="178"/>
    </row>
    <row r="1570" spans="2:10">
      <c r="B1570" s="178"/>
      <c r="C1570" s="178" t="s">
        <v>1003</v>
      </c>
      <c r="D1570" s="178">
        <v>91</v>
      </c>
      <c r="E1570" s="178"/>
      <c r="F1570" s="178">
        <v>99</v>
      </c>
      <c r="G1570" s="178">
        <f>F1570-D1570</f>
        <v>8</v>
      </c>
      <c r="H1570" s="178"/>
      <c r="I1570" s="178">
        <f>G1570*10</f>
        <v>80</v>
      </c>
      <c r="J1570" s="178">
        <f t="shared" si="140"/>
        <v>6000</v>
      </c>
    </row>
    <row r="1571" spans="2:10">
      <c r="B1571" s="178"/>
      <c r="C1571" s="178" t="s">
        <v>1003</v>
      </c>
      <c r="D1571" s="178">
        <v>92</v>
      </c>
      <c r="E1571" s="178">
        <v>85</v>
      </c>
      <c r="F1571" s="178"/>
      <c r="G1571" s="178">
        <f>E1571-D1571</f>
        <v>-7</v>
      </c>
      <c r="H1571" s="178"/>
      <c r="I1571" s="178">
        <f>G1571*10</f>
        <v>-70</v>
      </c>
      <c r="J1571" s="178">
        <f t="shared" si="140"/>
        <v>-5250</v>
      </c>
    </row>
    <row r="1572" spans="2:10">
      <c r="B1572" s="178"/>
      <c r="C1572" s="178"/>
      <c r="D1572" s="225" t="s">
        <v>1306</v>
      </c>
      <c r="E1572" s="225"/>
      <c r="F1572" s="225"/>
      <c r="G1572" s="178">
        <f>SUM(G1559:G1571)</f>
        <v>80.5</v>
      </c>
      <c r="H1572" s="178" t="s">
        <v>638</v>
      </c>
      <c r="I1572" s="178">
        <f>SUM(I1559:I1571)</f>
        <v>873</v>
      </c>
      <c r="J1572" s="178">
        <f>SUM(J1559:J1571)</f>
        <v>65475</v>
      </c>
    </row>
    <row r="1573" spans="2:10">
      <c r="B1573" s="177" t="s">
        <v>113</v>
      </c>
      <c r="C1573" s="178">
        <v>2019</v>
      </c>
      <c r="D1573" s="178" t="s">
        <v>969</v>
      </c>
      <c r="E1573" s="178" t="s">
        <v>994</v>
      </c>
      <c r="F1573" s="179"/>
      <c r="G1573" s="179"/>
      <c r="H1573" s="179"/>
      <c r="I1573" s="226" t="s">
        <v>527</v>
      </c>
      <c r="J1573" s="227"/>
    </row>
    <row r="1574" spans="2:10">
      <c r="B1574" s="181"/>
      <c r="C1574" s="181"/>
      <c r="D1574" s="181"/>
      <c r="E1574" s="182"/>
      <c r="F1574" s="182"/>
      <c r="G1574" s="182" t="s">
        <v>4</v>
      </c>
      <c r="H1574" s="183" t="s">
        <v>9</v>
      </c>
      <c r="I1574" s="228"/>
      <c r="J1574" s="229"/>
    </row>
    <row r="1575" spans="2:10">
      <c r="B1575" s="184" t="s">
        <v>0</v>
      </c>
      <c r="C1575" s="184" t="s">
        <v>1</v>
      </c>
      <c r="D1575" s="184" t="s">
        <v>10</v>
      </c>
      <c r="E1575" s="184" t="s">
        <v>7</v>
      </c>
      <c r="F1575" s="184" t="s">
        <v>11</v>
      </c>
      <c r="G1575" s="184" t="s">
        <v>12</v>
      </c>
      <c r="H1575" s="185"/>
      <c r="I1575" s="186" t="s">
        <v>525</v>
      </c>
      <c r="J1575" s="187" t="s">
        <v>526</v>
      </c>
    </row>
    <row r="1576" spans="2:10">
      <c r="B1576" s="222" t="s">
        <v>1602</v>
      </c>
      <c r="C1576" s="178" t="s">
        <v>1553</v>
      </c>
      <c r="D1576" s="178"/>
      <c r="E1576" s="178"/>
      <c r="F1576" s="178"/>
      <c r="G1576" s="178"/>
      <c r="H1576" s="178"/>
      <c r="I1576" s="178"/>
      <c r="J1576" s="178"/>
    </row>
    <row r="1577" spans="2:10">
      <c r="B1577" s="223"/>
      <c r="C1577" s="178" t="s">
        <v>1003</v>
      </c>
      <c r="D1577" s="178">
        <v>104</v>
      </c>
      <c r="E1577" s="178"/>
      <c r="F1577" s="178">
        <v>117</v>
      </c>
      <c r="G1577" s="178">
        <f>F1577-D1577</f>
        <v>13</v>
      </c>
      <c r="H1577" s="178"/>
      <c r="I1577" s="178">
        <f>G1577*10</f>
        <v>130</v>
      </c>
      <c r="J1577" s="178">
        <f>I1577*75</f>
        <v>9750</v>
      </c>
    </row>
    <row r="1578" spans="2:10">
      <c r="B1578" s="223"/>
      <c r="C1578" s="178"/>
      <c r="D1578" s="178"/>
      <c r="E1578" s="178"/>
      <c r="F1578" s="178"/>
      <c r="G1578" s="178"/>
      <c r="H1578" s="178"/>
      <c r="I1578" s="178"/>
      <c r="J1578" s="178"/>
    </row>
    <row r="1579" spans="2:10">
      <c r="B1579" s="223"/>
      <c r="C1579" s="178" t="s">
        <v>1537</v>
      </c>
      <c r="D1579" s="178"/>
      <c r="E1579" s="178"/>
      <c r="F1579" s="178"/>
      <c r="G1579" s="178"/>
      <c r="H1579" s="178"/>
      <c r="I1579" s="178"/>
      <c r="J1579" s="178"/>
    </row>
    <row r="1580" spans="2:10">
      <c r="B1580" s="223"/>
      <c r="C1580" s="178" t="s">
        <v>1003</v>
      </c>
      <c r="D1580" s="178">
        <v>133</v>
      </c>
      <c r="E1580" s="178"/>
      <c r="F1580" s="178">
        <v>144</v>
      </c>
      <c r="G1580" s="178">
        <f t="shared" ref="G1580:G1594" si="141">F1580-D1580</f>
        <v>11</v>
      </c>
      <c r="H1580" s="178"/>
      <c r="I1580" s="178">
        <f t="shared" ref="I1580:I1595" si="142">G1580*10</f>
        <v>110</v>
      </c>
      <c r="J1580" s="178">
        <f t="shared" ref="J1580:J1595" si="143">I1580*75</f>
        <v>8250</v>
      </c>
    </row>
    <row r="1581" spans="2:10">
      <c r="B1581" s="223"/>
      <c r="C1581" s="178" t="s">
        <v>1003</v>
      </c>
      <c r="D1581" s="178">
        <v>120</v>
      </c>
      <c r="E1581" s="178"/>
      <c r="F1581" s="178">
        <v>122</v>
      </c>
      <c r="G1581" s="178">
        <f t="shared" si="141"/>
        <v>2</v>
      </c>
      <c r="H1581" s="178"/>
      <c r="I1581" s="178">
        <f t="shared" si="142"/>
        <v>20</v>
      </c>
      <c r="J1581" s="178">
        <f t="shared" si="143"/>
        <v>1500</v>
      </c>
    </row>
    <row r="1582" spans="2:10">
      <c r="B1582" s="223"/>
      <c r="C1582" s="178" t="s">
        <v>1003</v>
      </c>
      <c r="D1582" s="178">
        <v>109</v>
      </c>
      <c r="E1582" s="178"/>
      <c r="F1582" s="178">
        <v>120</v>
      </c>
      <c r="G1582" s="178">
        <f t="shared" si="141"/>
        <v>11</v>
      </c>
      <c r="H1582" s="178"/>
      <c r="I1582" s="178">
        <f t="shared" si="142"/>
        <v>110</v>
      </c>
      <c r="J1582" s="178">
        <f t="shared" si="143"/>
        <v>8250</v>
      </c>
    </row>
    <row r="1583" spans="2:10">
      <c r="B1583" s="223"/>
      <c r="C1583" s="178" t="s">
        <v>1003</v>
      </c>
      <c r="D1583" s="178">
        <v>110</v>
      </c>
      <c r="E1583" s="178">
        <v>101</v>
      </c>
      <c r="F1583" s="178"/>
      <c r="G1583" s="178">
        <f>E1583-D1583</f>
        <v>-9</v>
      </c>
      <c r="H1583" s="178"/>
      <c r="I1583" s="178">
        <f t="shared" si="142"/>
        <v>-90</v>
      </c>
      <c r="J1583" s="178">
        <f t="shared" si="143"/>
        <v>-6750</v>
      </c>
    </row>
    <row r="1584" spans="2:10">
      <c r="B1584" s="223"/>
      <c r="C1584" s="178"/>
      <c r="D1584" s="178"/>
      <c r="E1584" s="178"/>
      <c r="F1584" s="178"/>
      <c r="G1584" s="178"/>
      <c r="H1584" s="178"/>
      <c r="I1584" s="178"/>
      <c r="J1584" s="178"/>
    </row>
    <row r="1585" spans="2:10">
      <c r="B1585" s="223"/>
      <c r="C1585" s="178"/>
      <c r="D1585" s="178"/>
      <c r="E1585" s="178"/>
      <c r="F1585" s="178"/>
      <c r="G1585" s="178"/>
      <c r="H1585" s="178"/>
      <c r="I1585" s="178"/>
      <c r="J1585" s="178"/>
    </row>
    <row r="1586" spans="2:10">
      <c r="B1586" s="223"/>
      <c r="C1586" s="178" t="s">
        <v>1609</v>
      </c>
      <c r="D1586" s="178"/>
      <c r="E1586" s="178"/>
      <c r="F1586" s="178"/>
      <c r="G1586" s="178"/>
      <c r="H1586" s="178"/>
      <c r="I1586" s="178"/>
      <c r="J1586" s="178"/>
    </row>
    <row r="1587" spans="2:10">
      <c r="B1587" s="223"/>
      <c r="C1587" s="178" t="s">
        <v>1003</v>
      </c>
      <c r="D1587" s="178">
        <v>109</v>
      </c>
      <c r="E1587" s="178"/>
      <c r="F1587" s="178">
        <v>126</v>
      </c>
      <c r="G1587" s="178">
        <f t="shared" si="141"/>
        <v>17</v>
      </c>
      <c r="H1587" s="178"/>
      <c r="I1587" s="178">
        <f t="shared" si="142"/>
        <v>170</v>
      </c>
      <c r="J1587" s="178">
        <f t="shared" si="143"/>
        <v>12750</v>
      </c>
    </row>
    <row r="1588" spans="2:10">
      <c r="B1588" s="223"/>
      <c r="C1588" s="178" t="s">
        <v>1003</v>
      </c>
      <c r="D1588" s="178">
        <v>118</v>
      </c>
      <c r="E1588" s="178"/>
      <c r="F1588" s="178">
        <v>128</v>
      </c>
      <c r="G1588" s="178">
        <f t="shared" si="141"/>
        <v>10</v>
      </c>
      <c r="H1588" s="178"/>
      <c r="I1588" s="178">
        <f t="shared" si="142"/>
        <v>100</v>
      </c>
      <c r="J1588" s="178">
        <f t="shared" si="143"/>
        <v>7500</v>
      </c>
    </row>
    <row r="1589" spans="2:10">
      <c r="B1589" s="223"/>
      <c r="C1589" s="178" t="s">
        <v>1003</v>
      </c>
      <c r="D1589" s="178">
        <v>115</v>
      </c>
      <c r="E1589" s="178">
        <v>112</v>
      </c>
      <c r="F1589" s="178"/>
      <c r="G1589" s="178">
        <f>E1589-D1589</f>
        <v>-3</v>
      </c>
      <c r="H1589" s="178"/>
      <c r="I1589" s="178">
        <f t="shared" si="142"/>
        <v>-30</v>
      </c>
      <c r="J1589" s="178">
        <f t="shared" si="143"/>
        <v>-2250</v>
      </c>
    </row>
    <row r="1590" spans="2:10">
      <c r="B1590" s="223"/>
      <c r="C1590" s="178" t="s">
        <v>1003</v>
      </c>
      <c r="D1590" s="178">
        <v>128</v>
      </c>
      <c r="E1590" s="178"/>
      <c r="F1590" s="178">
        <v>151</v>
      </c>
      <c r="G1590" s="178">
        <f t="shared" si="141"/>
        <v>23</v>
      </c>
      <c r="H1590" s="178"/>
      <c r="I1590" s="178">
        <f t="shared" si="142"/>
        <v>230</v>
      </c>
      <c r="J1590" s="178">
        <f t="shared" si="143"/>
        <v>17250</v>
      </c>
    </row>
    <row r="1591" spans="2:10">
      <c r="B1591" s="223"/>
      <c r="C1591" s="178"/>
      <c r="D1591" s="178"/>
      <c r="E1591" s="178"/>
      <c r="F1591" s="178"/>
      <c r="G1591" s="178"/>
      <c r="H1591" s="178"/>
      <c r="I1591" s="178"/>
      <c r="J1591" s="178"/>
    </row>
    <row r="1592" spans="2:10">
      <c r="B1592" s="223"/>
      <c r="C1592" s="178" t="s">
        <v>1598</v>
      </c>
      <c r="D1592" s="178"/>
      <c r="E1592" s="178"/>
      <c r="F1592" s="178"/>
      <c r="G1592" s="178"/>
      <c r="H1592" s="178"/>
      <c r="I1592" s="178"/>
      <c r="J1592" s="178"/>
    </row>
    <row r="1593" spans="2:10">
      <c r="B1593" s="223"/>
      <c r="C1593" s="178" t="s">
        <v>1003</v>
      </c>
      <c r="D1593" s="178">
        <v>109</v>
      </c>
      <c r="E1593" s="178"/>
      <c r="F1593" s="178">
        <v>119</v>
      </c>
      <c r="G1593" s="178">
        <f t="shared" si="141"/>
        <v>10</v>
      </c>
      <c r="H1593" s="178"/>
      <c r="I1593" s="178">
        <f t="shared" si="142"/>
        <v>100</v>
      </c>
      <c r="J1593" s="178">
        <f t="shared" si="143"/>
        <v>7500</v>
      </c>
    </row>
    <row r="1594" spans="2:10">
      <c r="B1594" s="223"/>
      <c r="C1594" s="178" t="s">
        <v>1003</v>
      </c>
      <c r="D1594" s="178">
        <v>118</v>
      </c>
      <c r="E1594" s="178"/>
      <c r="F1594" s="178">
        <v>127</v>
      </c>
      <c r="G1594" s="178">
        <f t="shared" si="141"/>
        <v>9</v>
      </c>
      <c r="H1594" s="178"/>
      <c r="I1594" s="178">
        <f t="shared" si="142"/>
        <v>90</v>
      </c>
      <c r="J1594" s="178">
        <f t="shared" si="143"/>
        <v>6750</v>
      </c>
    </row>
    <row r="1595" spans="2:10">
      <c r="B1595" s="224"/>
      <c r="C1595" s="178" t="s">
        <v>1003</v>
      </c>
      <c r="D1595" s="178">
        <v>120</v>
      </c>
      <c r="E1595" s="178">
        <v>113</v>
      </c>
      <c r="F1595" s="178"/>
      <c r="G1595" s="178">
        <f>E1595-D1595</f>
        <v>-7</v>
      </c>
      <c r="H1595" s="178"/>
      <c r="I1595" s="178">
        <f t="shared" si="142"/>
        <v>-70</v>
      </c>
      <c r="J1595" s="178">
        <f t="shared" si="143"/>
        <v>-5250</v>
      </c>
    </row>
    <row r="1596" spans="2:10">
      <c r="B1596" s="178"/>
      <c r="C1596" s="178"/>
      <c r="D1596" s="225" t="s">
        <v>1306</v>
      </c>
      <c r="E1596" s="225"/>
      <c r="F1596" s="225"/>
      <c r="G1596" s="178">
        <f>SUM(G1577:G1595)</f>
        <v>87</v>
      </c>
      <c r="H1596" s="178" t="s">
        <v>638</v>
      </c>
      <c r="I1596" s="178">
        <f>SUM(I1577:I1595)</f>
        <v>870</v>
      </c>
      <c r="J1596" s="178">
        <f>SUM(J1577:J1595)</f>
        <v>65250</v>
      </c>
    </row>
    <row r="1597" spans="2:10">
      <c r="B1597" s="177" t="s">
        <v>113</v>
      </c>
      <c r="C1597" s="178">
        <v>2019</v>
      </c>
      <c r="D1597" s="178" t="s">
        <v>969</v>
      </c>
      <c r="E1597" s="178" t="s">
        <v>994</v>
      </c>
      <c r="F1597" s="179"/>
      <c r="G1597" s="179"/>
      <c r="H1597" s="179"/>
      <c r="I1597" s="226" t="s">
        <v>527</v>
      </c>
      <c r="J1597" s="227"/>
    </row>
    <row r="1598" spans="2:10">
      <c r="B1598" s="181"/>
      <c r="C1598" s="181"/>
      <c r="D1598" s="181"/>
      <c r="E1598" s="182"/>
      <c r="F1598" s="182"/>
      <c r="G1598" s="182" t="s">
        <v>4</v>
      </c>
      <c r="H1598" s="183" t="s">
        <v>9</v>
      </c>
      <c r="I1598" s="228"/>
      <c r="J1598" s="229"/>
    </row>
    <row r="1599" spans="2:10">
      <c r="B1599" s="184" t="s">
        <v>0</v>
      </c>
      <c r="C1599" s="184" t="s">
        <v>1</v>
      </c>
      <c r="D1599" s="184" t="s">
        <v>10</v>
      </c>
      <c r="E1599" s="184" t="s">
        <v>7</v>
      </c>
      <c r="F1599" s="184" t="s">
        <v>11</v>
      </c>
      <c r="G1599" s="184" t="s">
        <v>12</v>
      </c>
      <c r="H1599" s="185"/>
      <c r="I1599" s="186" t="s">
        <v>525</v>
      </c>
      <c r="J1599" s="187" t="s">
        <v>526</v>
      </c>
    </row>
    <row r="1600" spans="2:10">
      <c r="B1600" s="222" t="s">
        <v>1604</v>
      </c>
      <c r="C1600" s="178" t="s">
        <v>1597</v>
      </c>
      <c r="D1600" s="178"/>
      <c r="E1600" s="178"/>
      <c r="F1600" s="178"/>
      <c r="G1600" s="178"/>
      <c r="H1600" s="178"/>
      <c r="I1600" s="178"/>
      <c r="J1600" s="178"/>
    </row>
    <row r="1601" spans="2:10">
      <c r="B1601" s="223"/>
      <c r="C1601" s="178" t="s">
        <v>1055</v>
      </c>
      <c r="D1601" s="178">
        <v>39</v>
      </c>
      <c r="E1601" s="178"/>
      <c r="F1601" s="178">
        <v>61</v>
      </c>
      <c r="G1601" s="178">
        <f>F1601-D1601</f>
        <v>22</v>
      </c>
      <c r="H1601" s="178"/>
      <c r="I1601" s="178">
        <f>G1601*20</f>
        <v>440</v>
      </c>
      <c r="J1601" s="178">
        <f>I1601*75</f>
        <v>33000</v>
      </c>
    </row>
    <row r="1602" spans="2:10">
      <c r="B1602" s="223"/>
      <c r="C1602" s="178"/>
      <c r="D1602" s="178"/>
      <c r="E1602" s="178"/>
      <c r="F1602" s="178"/>
      <c r="G1602" s="178"/>
      <c r="H1602" s="178"/>
      <c r="I1602" s="178"/>
      <c r="J1602" s="178"/>
    </row>
    <row r="1603" spans="2:10">
      <c r="B1603" s="223"/>
      <c r="C1603" s="178" t="s">
        <v>1003</v>
      </c>
      <c r="D1603" s="178">
        <v>65</v>
      </c>
      <c r="E1603" s="178">
        <v>55</v>
      </c>
      <c r="F1603" s="178"/>
      <c r="G1603" s="178">
        <f>E1603-D1603</f>
        <v>-10</v>
      </c>
      <c r="H1603" s="178"/>
      <c r="I1603" s="178">
        <f>G1603*10</f>
        <v>-100</v>
      </c>
      <c r="J1603" s="178">
        <f t="shared" ref="J1603:J1614" si="144">I1603*75</f>
        <v>-7500</v>
      </c>
    </row>
    <row r="1604" spans="2:10">
      <c r="B1604" s="223"/>
      <c r="C1604" s="178" t="s">
        <v>1003</v>
      </c>
      <c r="D1604" s="178">
        <v>58</v>
      </c>
      <c r="E1604" s="178">
        <v>55</v>
      </c>
      <c r="F1604" s="178"/>
      <c r="G1604" s="178">
        <f>E1604-D1604</f>
        <v>-3</v>
      </c>
      <c r="H1604" s="178"/>
      <c r="I1604" s="178">
        <f t="shared" ref="I1604:I1614" si="145">G1604*10</f>
        <v>-30</v>
      </c>
      <c r="J1604" s="178">
        <f t="shared" si="144"/>
        <v>-2250</v>
      </c>
    </row>
    <row r="1605" spans="2:10">
      <c r="B1605" s="223"/>
      <c r="C1605" s="178" t="s">
        <v>1003</v>
      </c>
      <c r="D1605" s="178">
        <v>56</v>
      </c>
      <c r="E1605" s="178"/>
      <c r="F1605" s="178">
        <v>70</v>
      </c>
      <c r="G1605" s="178">
        <f t="shared" ref="G1605:G1614" si="146">F1605-D1605</f>
        <v>14</v>
      </c>
      <c r="H1605" s="178"/>
      <c r="I1605" s="178">
        <f t="shared" si="145"/>
        <v>140</v>
      </c>
      <c r="J1605" s="178">
        <f t="shared" si="144"/>
        <v>10500</v>
      </c>
    </row>
    <row r="1606" spans="2:10">
      <c r="B1606" s="223"/>
      <c r="C1606" s="178" t="s">
        <v>1003</v>
      </c>
      <c r="D1606" s="178">
        <v>78</v>
      </c>
      <c r="E1606" s="178"/>
      <c r="F1606" s="178">
        <v>97</v>
      </c>
      <c r="G1606" s="178">
        <f t="shared" si="146"/>
        <v>19</v>
      </c>
      <c r="H1606" s="178"/>
      <c r="I1606" s="178">
        <f t="shared" si="145"/>
        <v>190</v>
      </c>
      <c r="J1606" s="178">
        <f t="shared" si="144"/>
        <v>14250</v>
      </c>
    </row>
    <row r="1607" spans="2:10">
      <c r="B1607" s="223"/>
      <c r="C1607" s="178"/>
      <c r="D1607" s="178"/>
      <c r="E1607" s="178"/>
      <c r="F1607" s="178"/>
      <c r="G1607" s="178"/>
      <c r="H1607" s="178"/>
      <c r="I1607" s="178"/>
      <c r="J1607" s="178"/>
    </row>
    <row r="1608" spans="2:10">
      <c r="B1608" s="223"/>
      <c r="C1608" s="178" t="s">
        <v>1610</v>
      </c>
      <c r="D1608" s="178"/>
      <c r="E1608" s="178"/>
      <c r="F1608" s="178"/>
      <c r="G1608" s="178"/>
      <c r="H1608" s="178"/>
      <c r="I1608" s="178"/>
      <c r="J1608" s="178"/>
    </row>
    <row r="1609" spans="2:10">
      <c r="B1609" s="223"/>
      <c r="C1609" s="178" t="s">
        <v>1003</v>
      </c>
      <c r="D1609" s="178">
        <v>100</v>
      </c>
      <c r="E1609" s="178"/>
      <c r="F1609" s="178">
        <v>109</v>
      </c>
      <c r="G1609" s="178">
        <f>F1609-D1609</f>
        <v>9</v>
      </c>
      <c r="H1609" s="178"/>
      <c r="I1609" s="178">
        <f t="shared" si="145"/>
        <v>90</v>
      </c>
      <c r="J1609" s="178">
        <f t="shared" si="144"/>
        <v>6750</v>
      </c>
    </row>
    <row r="1610" spans="2:10">
      <c r="B1610" s="223"/>
      <c r="C1610" s="178" t="s">
        <v>1003</v>
      </c>
      <c r="D1610" s="178">
        <v>85</v>
      </c>
      <c r="E1610" s="178">
        <v>77</v>
      </c>
      <c r="F1610" s="178"/>
      <c r="G1610" s="178">
        <f>E1610-D1610</f>
        <v>-8</v>
      </c>
      <c r="H1610" s="178"/>
      <c r="I1610" s="178">
        <f t="shared" si="145"/>
        <v>-80</v>
      </c>
      <c r="J1610" s="178">
        <f t="shared" si="144"/>
        <v>-6000</v>
      </c>
    </row>
    <row r="1611" spans="2:10">
      <c r="B1611" s="223"/>
      <c r="C1611" s="178"/>
      <c r="D1611" s="178"/>
      <c r="E1611" s="178"/>
      <c r="F1611" s="178"/>
      <c r="G1611" s="178"/>
      <c r="H1611" s="178"/>
      <c r="I1611" s="178"/>
      <c r="J1611" s="178"/>
    </row>
    <row r="1612" spans="2:10">
      <c r="B1612" s="223"/>
      <c r="C1612" s="178" t="s">
        <v>1611</v>
      </c>
      <c r="D1612" s="178"/>
      <c r="E1612" s="178"/>
      <c r="F1612" s="178"/>
      <c r="G1612" s="178"/>
      <c r="H1612" s="178"/>
      <c r="I1612" s="178"/>
      <c r="J1612" s="178"/>
    </row>
    <row r="1613" spans="2:10">
      <c r="B1613" s="223"/>
      <c r="C1613" s="178" t="s">
        <v>1003</v>
      </c>
      <c r="D1613" s="178">
        <v>114</v>
      </c>
      <c r="E1613" s="178"/>
      <c r="F1613" s="178">
        <v>123</v>
      </c>
      <c r="G1613" s="178">
        <f t="shared" si="146"/>
        <v>9</v>
      </c>
      <c r="H1613" s="178"/>
      <c r="I1613" s="178">
        <f t="shared" si="145"/>
        <v>90</v>
      </c>
      <c r="J1613" s="178">
        <f t="shared" si="144"/>
        <v>6750</v>
      </c>
    </row>
    <row r="1614" spans="2:10">
      <c r="B1614" s="224"/>
      <c r="C1614" s="178" t="s">
        <v>1003</v>
      </c>
      <c r="D1614" s="178">
        <v>112</v>
      </c>
      <c r="E1614" s="178"/>
      <c r="F1614" s="178">
        <v>127</v>
      </c>
      <c r="G1614" s="178">
        <f t="shared" si="146"/>
        <v>15</v>
      </c>
      <c r="H1614" s="178"/>
      <c r="I1614" s="178">
        <f t="shared" si="145"/>
        <v>150</v>
      </c>
      <c r="J1614" s="178">
        <f t="shared" si="144"/>
        <v>11250</v>
      </c>
    </row>
    <row r="1615" spans="2:10">
      <c r="B1615" s="178"/>
      <c r="C1615" s="178"/>
      <c r="D1615" s="225" t="s">
        <v>1306</v>
      </c>
      <c r="E1615" s="225"/>
      <c r="F1615" s="225"/>
      <c r="G1615" s="178">
        <f>SUM(G1601:G1614)</f>
        <v>67</v>
      </c>
      <c r="H1615" s="178" t="s">
        <v>638</v>
      </c>
      <c r="I1615" s="178">
        <f>SUM(I1601:I1614)</f>
        <v>890</v>
      </c>
      <c r="J1615" s="178">
        <f>SUM(J1601:J1614)</f>
        <v>66750</v>
      </c>
    </row>
    <row r="1616" spans="2:10">
      <c r="B1616" s="177" t="s">
        <v>113</v>
      </c>
      <c r="C1616" s="178">
        <v>2019</v>
      </c>
      <c r="D1616" s="178" t="s">
        <v>969</v>
      </c>
      <c r="E1616" s="178" t="s">
        <v>994</v>
      </c>
      <c r="F1616" s="179"/>
      <c r="G1616" s="179"/>
      <c r="H1616" s="179"/>
      <c r="I1616" s="226" t="s">
        <v>527</v>
      </c>
      <c r="J1616" s="227"/>
    </row>
    <row r="1617" spans="2:10">
      <c r="B1617" s="181"/>
      <c r="C1617" s="181"/>
      <c r="D1617" s="181"/>
      <c r="E1617" s="182"/>
      <c r="F1617" s="182"/>
      <c r="G1617" s="182" t="s">
        <v>4</v>
      </c>
      <c r="H1617" s="183" t="s">
        <v>9</v>
      </c>
      <c r="I1617" s="228"/>
      <c r="J1617" s="229"/>
    </row>
    <row r="1618" spans="2:10">
      <c r="B1618" s="184" t="s">
        <v>0</v>
      </c>
      <c r="C1618" s="184" t="s">
        <v>1</v>
      </c>
      <c r="D1618" s="184" t="s">
        <v>10</v>
      </c>
      <c r="E1618" s="184" t="s">
        <v>7</v>
      </c>
      <c r="F1618" s="184" t="s">
        <v>11</v>
      </c>
      <c r="G1618" s="184" t="s">
        <v>12</v>
      </c>
      <c r="H1618" s="185"/>
      <c r="I1618" s="186" t="s">
        <v>525</v>
      </c>
      <c r="J1618" s="187" t="s">
        <v>526</v>
      </c>
    </row>
    <row r="1619" spans="2:10">
      <c r="B1619" s="222" t="s">
        <v>1612</v>
      </c>
      <c r="C1619" s="178" t="s">
        <v>1597</v>
      </c>
      <c r="D1619" s="178"/>
      <c r="E1619" s="178"/>
      <c r="F1619" s="178"/>
      <c r="G1619" s="178"/>
      <c r="H1619" s="178"/>
      <c r="I1619" s="178"/>
      <c r="J1619" s="178"/>
    </row>
    <row r="1620" spans="2:10">
      <c r="B1620" s="223"/>
      <c r="C1620" s="178" t="s">
        <v>1003</v>
      </c>
      <c r="D1620" s="178">
        <v>86</v>
      </c>
      <c r="E1620" s="178"/>
      <c r="F1620" s="178">
        <v>99</v>
      </c>
      <c r="G1620" s="178">
        <v>13</v>
      </c>
      <c r="H1620" s="178"/>
      <c r="I1620" s="178">
        <f>G1620*10</f>
        <v>130</v>
      </c>
      <c r="J1620" s="178">
        <f>I1620*75</f>
        <v>9750</v>
      </c>
    </row>
    <row r="1621" spans="2:10">
      <c r="B1621" s="223"/>
      <c r="C1621" s="178" t="s">
        <v>1003</v>
      </c>
      <c r="D1621" s="178">
        <v>97</v>
      </c>
      <c r="E1621" s="178"/>
      <c r="F1621" s="178">
        <v>105</v>
      </c>
      <c r="G1621" s="178">
        <v>8</v>
      </c>
      <c r="H1621" s="178"/>
      <c r="I1621" s="178">
        <f t="shared" ref="I1621:I1625" si="147">G1621*10</f>
        <v>80</v>
      </c>
      <c r="J1621" s="178">
        <f t="shared" ref="J1621:J1629" si="148">I1621*75</f>
        <v>6000</v>
      </c>
    </row>
    <row r="1622" spans="2:10">
      <c r="B1622" s="223"/>
      <c r="C1622" s="178" t="s">
        <v>1003</v>
      </c>
      <c r="D1622" s="178">
        <v>104</v>
      </c>
      <c r="E1622" s="178"/>
      <c r="F1622" s="178">
        <v>109</v>
      </c>
      <c r="G1622" s="178">
        <v>5</v>
      </c>
      <c r="H1622" s="178"/>
      <c r="I1622" s="178">
        <f t="shared" si="147"/>
        <v>50</v>
      </c>
      <c r="J1622" s="178">
        <f t="shared" si="148"/>
        <v>3750</v>
      </c>
    </row>
    <row r="1623" spans="2:10">
      <c r="B1623" s="223"/>
      <c r="C1623" s="178"/>
      <c r="D1623" s="178"/>
      <c r="E1623" s="178"/>
      <c r="F1623" s="178"/>
      <c r="G1623" s="178"/>
      <c r="H1623" s="178"/>
      <c r="I1623" s="178"/>
      <c r="J1623" s="178"/>
    </row>
    <row r="1624" spans="2:10">
      <c r="B1624" s="223"/>
      <c r="C1624" s="178" t="s">
        <v>1611</v>
      </c>
      <c r="D1624" s="178"/>
      <c r="E1624" s="178"/>
      <c r="F1624" s="178"/>
      <c r="G1624" s="178"/>
      <c r="H1624" s="178"/>
      <c r="I1624" s="178"/>
      <c r="J1624" s="178"/>
    </row>
    <row r="1625" spans="2:10">
      <c r="B1625" s="223"/>
      <c r="C1625" s="178" t="s">
        <v>1003</v>
      </c>
      <c r="D1625" s="178">
        <v>105</v>
      </c>
      <c r="E1625" s="178"/>
      <c r="F1625" s="178">
        <v>130</v>
      </c>
      <c r="G1625" s="178">
        <v>25</v>
      </c>
      <c r="H1625" s="178"/>
      <c r="I1625" s="178">
        <f t="shared" si="147"/>
        <v>250</v>
      </c>
      <c r="J1625" s="178">
        <f t="shared" si="148"/>
        <v>18750</v>
      </c>
    </row>
    <row r="1626" spans="2:10">
      <c r="B1626" s="223"/>
      <c r="C1626" s="178"/>
      <c r="D1626" s="178"/>
      <c r="E1626" s="178"/>
      <c r="F1626" s="178"/>
      <c r="G1626" s="178"/>
      <c r="H1626" s="178"/>
      <c r="I1626" s="178"/>
      <c r="J1626" s="178"/>
    </row>
    <row r="1627" spans="2:10">
      <c r="B1627" s="223"/>
      <c r="C1627" s="178" t="s">
        <v>1624</v>
      </c>
      <c r="D1627" s="178"/>
      <c r="E1627" s="178"/>
      <c r="F1627" s="178"/>
      <c r="G1627" s="178"/>
      <c r="H1627" s="178"/>
      <c r="I1627" s="178"/>
      <c r="J1627" s="178"/>
    </row>
    <row r="1628" spans="2:10">
      <c r="B1628" s="223"/>
      <c r="C1628" s="178" t="s">
        <v>1067</v>
      </c>
      <c r="D1628" s="178">
        <v>51</v>
      </c>
      <c r="E1628" s="178"/>
      <c r="F1628" s="178"/>
      <c r="G1628" s="178"/>
      <c r="H1628" s="178" t="s">
        <v>1064</v>
      </c>
      <c r="I1628" s="178"/>
      <c r="J1628" s="178"/>
    </row>
    <row r="1629" spans="2:10">
      <c r="B1629" s="224"/>
      <c r="C1629" s="178" t="s">
        <v>1067</v>
      </c>
      <c r="D1629" s="178">
        <v>40</v>
      </c>
      <c r="E1629" s="178"/>
      <c r="F1629" s="178">
        <v>48</v>
      </c>
      <c r="G1629" s="178">
        <v>8</v>
      </c>
      <c r="H1629" s="178"/>
      <c r="I1629" s="178">
        <f>G1629*5</f>
        <v>40</v>
      </c>
      <c r="J1629" s="178">
        <f t="shared" si="148"/>
        <v>3000</v>
      </c>
    </row>
    <row r="1630" spans="2:10">
      <c r="B1630" s="178"/>
      <c r="C1630" s="178"/>
      <c r="D1630" s="225" t="s">
        <v>1306</v>
      </c>
      <c r="E1630" s="225"/>
      <c r="F1630" s="225"/>
      <c r="G1630" s="178">
        <f>SUM(G1620:G1629)</f>
        <v>59</v>
      </c>
      <c r="H1630" s="178" t="s">
        <v>638</v>
      </c>
      <c r="I1630" s="178">
        <f>SUM(I1620:I1629)</f>
        <v>550</v>
      </c>
      <c r="J1630" s="178">
        <f>SUM(J1620:J1629)</f>
        <v>41250</v>
      </c>
    </row>
    <row r="1631" spans="2:10">
      <c r="B1631" s="177" t="s">
        <v>113</v>
      </c>
      <c r="C1631" s="178">
        <v>2019</v>
      </c>
      <c r="D1631" s="178" t="s">
        <v>969</v>
      </c>
      <c r="E1631" s="178" t="s">
        <v>994</v>
      </c>
      <c r="F1631" s="179"/>
      <c r="G1631" s="179"/>
      <c r="H1631" s="179"/>
      <c r="I1631" s="226" t="s">
        <v>527</v>
      </c>
      <c r="J1631" s="227"/>
    </row>
    <row r="1632" spans="2:10">
      <c r="B1632" s="181"/>
      <c r="C1632" s="181"/>
      <c r="D1632" s="181"/>
      <c r="E1632" s="182"/>
      <c r="F1632" s="182"/>
      <c r="G1632" s="182" t="s">
        <v>4</v>
      </c>
      <c r="H1632" s="183" t="s">
        <v>9</v>
      </c>
      <c r="I1632" s="228"/>
      <c r="J1632" s="229"/>
    </row>
    <row r="1633" spans="2:10">
      <c r="B1633" s="184" t="s">
        <v>0</v>
      </c>
      <c r="C1633" s="184" t="s">
        <v>1</v>
      </c>
      <c r="D1633" s="184" t="s">
        <v>10</v>
      </c>
      <c r="E1633" s="184" t="s">
        <v>7</v>
      </c>
      <c r="F1633" s="184" t="s">
        <v>11</v>
      </c>
      <c r="G1633" s="184" t="s">
        <v>12</v>
      </c>
      <c r="H1633" s="185"/>
      <c r="I1633" s="186" t="s">
        <v>525</v>
      </c>
      <c r="J1633" s="187" t="s">
        <v>526</v>
      </c>
    </row>
    <row r="1634" spans="2:10">
      <c r="B1634" s="222" t="s">
        <v>1619</v>
      </c>
      <c r="C1634" s="178" t="s">
        <v>1624</v>
      </c>
      <c r="D1634" s="178"/>
      <c r="E1634" s="178"/>
      <c r="F1634" s="178"/>
      <c r="G1634" s="178"/>
      <c r="H1634" s="178"/>
      <c r="I1634" s="178"/>
      <c r="J1634" s="178"/>
    </row>
    <row r="1635" spans="2:10">
      <c r="B1635" s="223"/>
      <c r="C1635" s="178" t="s">
        <v>1625</v>
      </c>
      <c r="D1635" s="178"/>
      <c r="E1635" s="178"/>
      <c r="F1635" s="178">
        <v>67</v>
      </c>
      <c r="G1635" s="178">
        <f>F1635-51</f>
        <v>16</v>
      </c>
      <c r="H1635" s="178"/>
      <c r="I1635" s="178">
        <f>G1635*5</f>
        <v>80</v>
      </c>
      <c r="J1635" s="178">
        <f>I1635*75</f>
        <v>6000</v>
      </c>
    </row>
    <row r="1636" spans="2:10">
      <c r="B1636" s="223"/>
      <c r="C1636" s="178" t="s">
        <v>1003</v>
      </c>
      <c r="D1636" s="178">
        <v>60</v>
      </c>
      <c r="E1636" s="178"/>
      <c r="F1636" s="178">
        <v>67</v>
      </c>
      <c r="G1636" s="178">
        <v>7</v>
      </c>
      <c r="H1636" s="178"/>
      <c r="I1636" s="178">
        <f>G1636*10</f>
        <v>70</v>
      </c>
      <c r="J1636" s="178">
        <f t="shared" ref="J1636:J1637" si="149">I1636*75</f>
        <v>5250</v>
      </c>
    </row>
    <row r="1637" spans="2:10">
      <c r="B1637" s="223"/>
      <c r="C1637" s="178" t="s">
        <v>1003</v>
      </c>
      <c r="D1637" s="178">
        <v>73</v>
      </c>
      <c r="E1637" s="178">
        <v>65</v>
      </c>
      <c r="F1637" s="178"/>
      <c r="G1637" s="178">
        <v>-8</v>
      </c>
      <c r="H1637" s="178"/>
      <c r="I1637" s="178">
        <v>-80</v>
      </c>
      <c r="J1637" s="178">
        <f t="shared" si="149"/>
        <v>-6000</v>
      </c>
    </row>
    <row r="1638" spans="2:10">
      <c r="B1638" s="223"/>
      <c r="C1638" s="178"/>
      <c r="D1638" s="178"/>
      <c r="E1638" s="178"/>
      <c r="F1638" s="178"/>
      <c r="G1638" s="178"/>
      <c r="H1638" s="178"/>
      <c r="I1638" s="178"/>
      <c r="J1638" s="178"/>
    </row>
    <row r="1639" spans="2:10">
      <c r="B1639" s="223"/>
      <c r="C1639" s="178" t="s">
        <v>1626</v>
      </c>
      <c r="D1639" s="178"/>
      <c r="E1639" s="178"/>
      <c r="F1639" s="178"/>
      <c r="G1639" s="178"/>
      <c r="H1639" s="178"/>
      <c r="I1639" s="178"/>
      <c r="J1639" s="178"/>
    </row>
    <row r="1640" spans="2:10">
      <c r="B1640" s="224"/>
      <c r="C1640" s="178" t="s">
        <v>1067</v>
      </c>
      <c r="D1640" s="178">
        <v>22</v>
      </c>
      <c r="E1640" s="178"/>
      <c r="F1640" s="178"/>
      <c r="G1640" s="178"/>
      <c r="H1640" s="178" t="s">
        <v>1064</v>
      </c>
      <c r="I1640" s="178"/>
      <c r="J1640" s="178"/>
    </row>
    <row r="1641" spans="2:10">
      <c r="B1641" s="178"/>
      <c r="C1641" s="178"/>
      <c r="D1641" s="225" t="s">
        <v>1306</v>
      </c>
      <c r="E1641" s="225"/>
      <c r="F1641" s="225"/>
      <c r="G1641" s="178">
        <f>SUM(G1635:G1640)</f>
        <v>15</v>
      </c>
      <c r="H1641" s="178" t="s">
        <v>638</v>
      </c>
      <c r="I1641" s="178">
        <f>SUM(I1635:I1640)</f>
        <v>70</v>
      </c>
      <c r="J1641" s="178">
        <f>SUM(J1635:J1640)</f>
        <v>5250</v>
      </c>
    </row>
    <row r="1642" spans="2:10">
      <c r="B1642" s="200"/>
      <c r="C1642" s="200" t="s">
        <v>1630</v>
      </c>
      <c r="D1642" s="200" t="s">
        <v>1628</v>
      </c>
      <c r="E1642" s="200"/>
      <c r="F1642" s="200"/>
      <c r="G1642" s="200">
        <f>G1641+G1630+G1615+G1596+G1481+G1463+G1445+G1424+G1409+G1392+G1372+G1348+G1330+G1310+G1299</f>
        <v>1203.8</v>
      </c>
      <c r="H1642" s="200" t="s">
        <v>1627</v>
      </c>
      <c r="I1642" s="200"/>
      <c r="J1642" s="200">
        <f>J1641+J1630+J1615+J1596+J1572+J1481+J1424+J1409+J1392+J1348+J1330+J1310+J1299</f>
        <v>841912.5</v>
      </c>
    </row>
    <row r="1643" spans="2:10">
      <c r="B1643" s="200"/>
      <c r="C1643" s="200"/>
      <c r="D1643" s="200" t="s">
        <v>1629</v>
      </c>
      <c r="E1643" s="200"/>
      <c r="F1643" s="200"/>
      <c r="G1643" s="200">
        <f>G1642*75</f>
        <v>90285</v>
      </c>
      <c r="H1643" s="200"/>
      <c r="I1643" s="200"/>
      <c r="J1643" s="200"/>
    </row>
  </sheetData>
  <mergeCells count="243">
    <mergeCell ref="I1616:J1617"/>
    <mergeCell ref="B1619:B1629"/>
    <mergeCell ref="D1630:F1630"/>
    <mergeCell ref="I1631:J1632"/>
    <mergeCell ref="D1641:F1641"/>
    <mergeCell ref="B1634:B1640"/>
    <mergeCell ref="D1409:F1409"/>
    <mergeCell ref="I1410:J1411"/>
    <mergeCell ref="B1413:B1423"/>
    <mergeCell ref="D1424:F1424"/>
    <mergeCell ref="I1555:J1556"/>
    <mergeCell ref="D1572:F1572"/>
    <mergeCell ref="I1464:J1465"/>
    <mergeCell ref="B1467:B1480"/>
    <mergeCell ref="D1481:F1481"/>
    <mergeCell ref="I1482:J1483"/>
    <mergeCell ref="B1485:B1502"/>
    <mergeCell ref="D1503:F1503"/>
    <mergeCell ref="I1425:J1426"/>
    <mergeCell ref="B1428:B1444"/>
    <mergeCell ref="D1445:F1445"/>
    <mergeCell ref="I1532:J1533"/>
    <mergeCell ref="B1535:B1553"/>
    <mergeCell ref="D1554:F1554"/>
    <mergeCell ref="G508:H508"/>
    <mergeCell ref="G471:H471"/>
    <mergeCell ref="I690:J691"/>
    <mergeCell ref="I966:J967"/>
    <mergeCell ref="B969:B980"/>
    <mergeCell ref="I594:J595"/>
    <mergeCell ref="I573:J574"/>
    <mergeCell ref="B576:B591"/>
    <mergeCell ref="B597:B608"/>
    <mergeCell ref="I784:J785"/>
    <mergeCell ref="B787:B799"/>
    <mergeCell ref="D955:F955"/>
    <mergeCell ref="I917:J918"/>
    <mergeCell ref="B920:B932"/>
    <mergeCell ref="I801:J802"/>
    <mergeCell ref="B804:B822"/>
    <mergeCell ref="D823:F823"/>
    <mergeCell ref="I935:J936"/>
    <mergeCell ref="B938:B954"/>
    <mergeCell ref="B730:B737"/>
    <mergeCell ref="I739:J740"/>
    <mergeCell ref="D738:F738"/>
    <mergeCell ref="D914:F914"/>
    <mergeCell ref="I878:J879"/>
    <mergeCell ref="B881:B893"/>
    <mergeCell ref="D894:F894"/>
    <mergeCell ref="B1334:B1347"/>
    <mergeCell ref="D1348:F1348"/>
    <mergeCell ref="I1349:J1350"/>
    <mergeCell ref="D934:F934"/>
    <mergeCell ref="I895:J896"/>
    <mergeCell ref="B898:B913"/>
    <mergeCell ref="I956:J957"/>
    <mergeCell ref="B959:B964"/>
    <mergeCell ref="D965:F965"/>
    <mergeCell ref="I1055:J1056"/>
    <mergeCell ref="B1058:B1069"/>
    <mergeCell ref="D1070:F1070"/>
    <mergeCell ref="I1071:J1072"/>
    <mergeCell ref="B1074:B1085"/>
    <mergeCell ref="D1086:F1086"/>
    <mergeCell ref="I982:J983"/>
    <mergeCell ref="B985:B1000"/>
    <mergeCell ref="D1001:F1001"/>
    <mergeCell ref="I1002:J1003"/>
    <mergeCell ref="B1005:B1018"/>
    <mergeCell ref="D1019:F1019"/>
    <mergeCell ref="B742:B759"/>
    <mergeCell ref="D761:F761"/>
    <mergeCell ref="I853:J854"/>
    <mergeCell ref="B856:B876"/>
    <mergeCell ref="D877:F877"/>
    <mergeCell ref="I824:J825"/>
    <mergeCell ref="D852:F852"/>
    <mergeCell ref="B827:B851"/>
    <mergeCell ref="I763:J764"/>
    <mergeCell ref="B766:B782"/>
    <mergeCell ref="D783:F783"/>
    <mergeCell ref="C236:C237"/>
    <mergeCell ref="G235:H235"/>
    <mergeCell ref="G279:H279"/>
    <mergeCell ref="G252:H252"/>
    <mergeCell ref="G453:H453"/>
    <mergeCell ref="B454:B470"/>
    <mergeCell ref="G305:H305"/>
    <mergeCell ref="G421:H421"/>
    <mergeCell ref="G409:H409"/>
    <mergeCell ref="G416:H416"/>
    <mergeCell ref="G313:H313"/>
    <mergeCell ref="B400:B408"/>
    <mergeCell ref="G437:H437"/>
    <mergeCell ref="B236:B251"/>
    <mergeCell ref="G399:H399"/>
    <mergeCell ref="G355:H355"/>
    <mergeCell ref="G339:H339"/>
    <mergeCell ref="G390:H390"/>
    <mergeCell ref="B410:B416"/>
    <mergeCell ref="G431:H431"/>
    <mergeCell ref="B417:B421"/>
    <mergeCell ref="B422:B430"/>
    <mergeCell ref="B68:B87"/>
    <mergeCell ref="C68:C71"/>
    <mergeCell ref="C72:C79"/>
    <mergeCell ref="C80:C83"/>
    <mergeCell ref="C84:C87"/>
    <mergeCell ref="I3:J4"/>
    <mergeCell ref="I44:J45"/>
    <mergeCell ref="B48:B67"/>
    <mergeCell ref="C48:C59"/>
    <mergeCell ref="C60:C67"/>
    <mergeCell ref="G114:H114"/>
    <mergeCell ref="C115:C118"/>
    <mergeCell ref="C119:C130"/>
    <mergeCell ref="C131:C134"/>
    <mergeCell ref="G135:H135"/>
    <mergeCell ref="C152:C155"/>
    <mergeCell ref="C173:C182"/>
    <mergeCell ref="C183:C186"/>
    <mergeCell ref="G156:H156"/>
    <mergeCell ref="B157:B186"/>
    <mergeCell ref="C157:C163"/>
    <mergeCell ref="C164:C172"/>
    <mergeCell ref="B136:B155"/>
    <mergeCell ref="C136:C143"/>
    <mergeCell ref="C144:C151"/>
    <mergeCell ref="D800:F800"/>
    <mergeCell ref="I727:J728"/>
    <mergeCell ref="B88:B113"/>
    <mergeCell ref="C88:C93"/>
    <mergeCell ref="C94:C101"/>
    <mergeCell ref="C102:C113"/>
    <mergeCell ref="B115:B134"/>
    <mergeCell ref="B472:B493"/>
    <mergeCell ref="G494:H494"/>
    <mergeCell ref="I258:J259"/>
    <mergeCell ref="B261:B278"/>
    <mergeCell ref="B306:B312"/>
    <mergeCell ref="B280:B304"/>
    <mergeCell ref="B340:B354"/>
    <mergeCell ref="B322:B338"/>
    <mergeCell ref="B379:B389"/>
    <mergeCell ref="B356:B377"/>
    <mergeCell ref="B391:B398"/>
    <mergeCell ref="G187:H187"/>
    <mergeCell ref="B693:B707"/>
    <mergeCell ref="D726:F726"/>
    <mergeCell ref="D708:F708"/>
    <mergeCell ref="B495:B507"/>
    <mergeCell ref="I513:J514"/>
    <mergeCell ref="B516:B531"/>
    <mergeCell ref="I611:J612"/>
    <mergeCell ref="B614:B631"/>
    <mergeCell ref="I634:J635"/>
    <mergeCell ref="B637:B656"/>
    <mergeCell ref="I534:J535"/>
    <mergeCell ref="I552:J553"/>
    <mergeCell ref="B555:B570"/>
    <mergeCell ref="B537:B549"/>
    <mergeCell ref="B662:B685"/>
    <mergeCell ref="G687:H687"/>
    <mergeCell ref="I710:J711"/>
    <mergeCell ref="B713:B725"/>
    <mergeCell ref="I659:J660"/>
    <mergeCell ref="F509:H509"/>
    <mergeCell ref="G321:H321"/>
    <mergeCell ref="G378:H378"/>
    <mergeCell ref="B188:B234"/>
    <mergeCell ref="I1020:J1021"/>
    <mergeCell ref="D1038:F1038"/>
    <mergeCell ref="B1023:B1037"/>
    <mergeCell ref="D981:F981"/>
    <mergeCell ref="I1153:J1154"/>
    <mergeCell ref="B1156:B1170"/>
    <mergeCell ref="D1171:F1171"/>
    <mergeCell ref="B1241:B1251"/>
    <mergeCell ref="D1252:F1252"/>
    <mergeCell ref="B1090:B1110"/>
    <mergeCell ref="B1175:B1188"/>
    <mergeCell ref="D1189:F1189"/>
    <mergeCell ref="I1190:J1191"/>
    <mergeCell ref="B1193:B1202"/>
    <mergeCell ref="D1203:F1203"/>
    <mergeCell ref="I1220:J1221"/>
    <mergeCell ref="B1223:B1235"/>
    <mergeCell ref="D1236:F1236"/>
    <mergeCell ref="I1238:J1239"/>
    <mergeCell ref="I1134:J1135"/>
    <mergeCell ref="B1137:B1144"/>
    <mergeCell ref="I1147:J1148"/>
    <mergeCell ref="B1150:B1151"/>
    <mergeCell ref="D1152:F1152"/>
    <mergeCell ref="I1087:J1088"/>
    <mergeCell ref="D1111:F1111"/>
    <mergeCell ref="I1039:J1040"/>
    <mergeCell ref="B1042:B1053"/>
    <mergeCell ref="D1054:F1054"/>
    <mergeCell ref="I1504:J1505"/>
    <mergeCell ref="B1507:B1530"/>
    <mergeCell ref="D1531:F1531"/>
    <mergeCell ref="I1112:J1113"/>
    <mergeCell ref="D1123:F1123"/>
    <mergeCell ref="B1115:B1122"/>
    <mergeCell ref="I1446:J1447"/>
    <mergeCell ref="B1449:B1462"/>
    <mergeCell ref="D1463:F1463"/>
    <mergeCell ref="I1124:J1125"/>
    <mergeCell ref="B1127:B1132"/>
    <mergeCell ref="I1300:J1301"/>
    <mergeCell ref="B1303:B1309"/>
    <mergeCell ref="D1310:F1310"/>
    <mergeCell ref="I1311:J1312"/>
    <mergeCell ref="B1314:B1329"/>
    <mergeCell ref="D1330:F1330"/>
    <mergeCell ref="I1282:J1283"/>
    <mergeCell ref="B1352:B1371"/>
    <mergeCell ref="B1285:B1298"/>
    <mergeCell ref="D1299:F1299"/>
    <mergeCell ref="D1133:F1133"/>
    <mergeCell ref="I1573:J1574"/>
    <mergeCell ref="B1576:B1595"/>
    <mergeCell ref="D1596:F1596"/>
    <mergeCell ref="I1597:J1598"/>
    <mergeCell ref="B1600:B1614"/>
    <mergeCell ref="D1615:F1615"/>
    <mergeCell ref="I1254:J1255"/>
    <mergeCell ref="D1372:F1372"/>
    <mergeCell ref="B1257:B1276"/>
    <mergeCell ref="D1277:F1277"/>
    <mergeCell ref="D1278:F1278"/>
    <mergeCell ref="I1205:J1206"/>
    <mergeCell ref="B1208:B1218"/>
    <mergeCell ref="D1219:F1219"/>
    <mergeCell ref="I1172:J1173"/>
    <mergeCell ref="I1331:J1332"/>
    <mergeCell ref="I1373:J1374"/>
    <mergeCell ref="B1376:B1391"/>
    <mergeCell ref="D1392:F1392"/>
    <mergeCell ref="I1393:J1394"/>
    <mergeCell ref="B1396:B140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388"/>
  <sheetViews>
    <sheetView topLeftCell="A364" workbookViewId="0">
      <selection activeCell="L382" sqref="L382"/>
    </sheetView>
  </sheetViews>
  <sheetFormatPr defaultRowHeight="15"/>
  <cols>
    <col min="2" max="2" width="11.7109375" customWidth="1"/>
    <col min="3" max="3" width="15.42578125" customWidth="1"/>
    <col min="4" max="4" width="12.140625" customWidth="1"/>
    <col min="7" max="7" width="10.5703125" customWidth="1"/>
    <col min="8" max="8" width="9.28515625" customWidth="1"/>
    <col min="9" max="10" width="9.7109375" customWidth="1"/>
  </cols>
  <sheetData>
    <row r="1" spans="2:13" ht="26.25">
      <c r="D1" s="108" t="s">
        <v>609</v>
      </c>
    </row>
    <row r="2" spans="2:13">
      <c r="B2" s="5" t="s">
        <v>639</v>
      </c>
      <c r="C2" s="1"/>
      <c r="D2" s="290" t="s">
        <v>613</v>
      </c>
      <c r="E2" s="290"/>
      <c r="F2" s="290"/>
      <c r="G2" s="102"/>
      <c r="H2" s="290" t="s">
        <v>614</v>
      </c>
      <c r="I2" s="290"/>
      <c r="J2" s="290"/>
      <c r="K2" s="5" t="s">
        <v>4</v>
      </c>
      <c r="L2" s="5" t="s">
        <v>526</v>
      </c>
      <c r="M2" s="5" t="s">
        <v>9</v>
      </c>
    </row>
    <row r="3" spans="2:13">
      <c r="B3" s="99" t="s">
        <v>0</v>
      </c>
      <c r="C3" s="99" t="s">
        <v>605</v>
      </c>
      <c r="D3" s="99" t="s">
        <v>615</v>
      </c>
      <c r="E3" s="99" t="s">
        <v>3</v>
      </c>
      <c r="F3" s="99" t="s">
        <v>6</v>
      </c>
      <c r="G3" s="99" t="s">
        <v>616</v>
      </c>
      <c r="H3" s="99" t="s">
        <v>210</v>
      </c>
      <c r="I3" s="99" t="s">
        <v>3</v>
      </c>
      <c r="J3" s="99" t="s">
        <v>7</v>
      </c>
      <c r="K3" s="99" t="s">
        <v>8</v>
      </c>
      <c r="L3" s="1"/>
      <c r="M3" s="1"/>
    </row>
    <row r="4" spans="2:13">
      <c r="B4" s="267" t="s">
        <v>598</v>
      </c>
      <c r="C4" s="267" t="s">
        <v>617</v>
      </c>
      <c r="D4" s="1">
        <v>25750</v>
      </c>
      <c r="E4" s="1"/>
      <c r="F4" s="1">
        <v>26050</v>
      </c>
      <c r="G4" s="1"/>
      <c r="H4" s="1"/>
      <c r="I4" s="1"/>
      <c r="J4" s="1"/>
      <c r="K4" s="1">
        <v>300</v>
      </c>
      <c r="L4" s="1">
        <v>12000</v>
      </c>
      <c r="M4" s="1"/>
    </row>
    <row r="5" spans="2:13">
      <c r="B5" s="267"/>
      <c r="C5" s="267"/>
      <c r="D5" s="1"/>
      <c r="E5" s="1"/>
      <c r="F5" s="1">
        <v>26050</v>
      </c>
      <c r="G5" s="1"/>
      <c r="H5" s="1"/>
      <c r="I5" s="1"/>
      <c r="J5" s="1"/>
      <c r="K5" s="1"/>
      <c r="L5" s="1"/>
      <c r="M5" s="1" t="s">
        <v>13</v>
      </c>
    </row>
    <row r="6" spans="2:13">
      <c r="B6" s="1" t="s">
        <v>599</v>
      </c>
      <c r="C6" s="101" t="s">
        <v>617</v>
      </c>
      <c r="D6" s="1">
        <v>25870</v>
      </c>
      <c r="E6" s="1"/>
      <c r="F6" s="1"/>
      <c r="G6" s="1"/>
      <c r="H6" s="1"/>
      <c r="I6" s="1"/>
      <c r="J6" s="1"/>
      <c r="K6" s="1">
        <f>F5-D6</f>
        <v>180</v>
      </c>
      <c r="L6" s="1">
        <v>7200</v>
      </c>
      <c r="M6" s="1"/>
    </row>
    <row r="7" spans="2:13">
      <c r="B7" s="267" t="s">
        <v>600</v>
      </c>
      <c r="C7" s="267" t="s">
        <v>617</v>
      </c>
      <c r="D7" s="1">
        <v>25730</v>
      </c>
      <c r="E7" s="1">
        <v>25830</v>
      </c>
      <c r="F7" s="1"/>
      <c r="G7" s="1"/>
      <c r="H7" s="1"/>
      <c r="I7" s="1"/>
      <c r="J7" s="1"/>
      <c r="K7" s="1">
        <f>E7-D7</f>
        <v>100</v>
      </c>
      <c r="L7" s="1">
        <f t="shared" ref="L7:L12" si="0">K7*40</f>
        <v>4000</v>
      </c>
      <c r="M7" s="1"/>
    </row>
    <row r="8" spans="2:13">
      <c r="B8" s="267"/>
      <c r="C8" s="267"/>
      <c r="D8" s="1">
        <v>25730</v>
      </c>
      <c r="E8" s="1"/>
      <c r="F8" s="1"/>
      <c r="G8" s="1">
        <v>25650</v>
      </c>
      <c r="H8" s="1"/>
      <c r="I8" s="1"/>
      <c r="J8" s="1"/>
      <c r="K8" s="1">
        <f>G8-D8</f>
        <v>-80</v>
      </c>
      <c r="L8" s="1">
        <f t="shared" si="0"/>
        <v>-3200</v>
      </c>
      <c r="M8" s="1"/>
    </row>
    <row r="9" spans="2:13">
      <c r="B9" s="267" t="s">
        <v>601</v>
      </c>
      <c r="C9" s="267" t="s">
        <v>617</v>
      </c>
      <c r="D9" s="1"/>
      <c r="E9" s="1"/>
      <c r="F9" s="1">
        <v>25670</v>
      </c>
      <c r="G9" s="1">
        <v>25890</v>
      </c>
      <c r="H9" s="1"/>
      <c r="I9" s="1"/>
      <c r="J9" s="1"/>
      <c r="K9" s="1">
        <f>F9-G9</f>
        <v>-220</v>
      </c>
      <c r="L9" s="1">
        <f t="shared" si="0"/>
        <v>-8800</v>
      </c>
      <c r="M9" s="1"/>
    </row>
    <row r="10" spans="2:13">
      <c r="B10" s="267"/>
      <c r="C10" s="267"/>
      <c r="D10" s="1">
        <v>25712</v>
      </c>
      <c r="E10" s="1"/>
      <c r="F10" s="1">
        <v>25814</v>
      </c>
      <c r="G10" s="1"/>
      <c r="H10" s="1"/>
      <c r="I10" s="1"/>
      <c r="J10" s="1"/>
      <c r="K10" s="1">
        <f>F10-D10</f>
        <v>102</v>
      </c>
      <c r="L10" s="1">
        <f t="shared" si="0"/>
        <v>4080</v>
      </c>
      <c r="M10" s="1"/>
    </row>
    <row r="11" spans="2:13">
      <c r="B11" s="267"/>
      <c r="C11" s="267"/>
      <c r="D11" s="1"/>
      <c r="E11" s="1"/>
      <c r="F11" s="1">
        <v>25838</v>
      </c>
      <c r="G11" s="1">
        <v>25890</v>
      </c>
      <c r="H11" s="1"/>
      <c r="I11" s="1"/>
      <c r="J11" s="1"/>
      <c r="K11" s="1">
        <f>F11-G11</f>
        <v>-52</v>
      </c>
      <c r="L11" s="1">
        <f t="shared" si="0"/>
        <v>-2080</v>
      </c>
      <c r="M11" s="1"/>
    </row>
    <row r="12" spans="2:13">
      <c r="B12" s="267"/>
      <c r="C12" s="103" t="s">
        <v>618</v>
      </c>
      <c r="D12" s="1">
        <v>25772</v>
      </c>
      <c r="E12" s="1"/>
      <c r="F12" s="1">
        <v>25880</v>
      </c>
      <c r="G12" s="1"/>
      <c r="H12" s="1"/>
      <c r="I12" s="1"/>
      <c r="J12" s="1"/>
      <c r="K12" s="1">
        <f>F12-D12</f>
        <v>108</v>
      </c>
      <c r="L12" s="1">
        <f t="shared" si="0"/>
        <v>4320</v>
      </c>
      <c r="M12" s="1"/>
    </row>
    <row r="13" spans="2:13">
      <c r="B13" s="267"/>
      <c r="C13" s="1"/>
      <c r="D13" s="1"/>
      <c r="E13" s="1"/>
      <c r="F13" s="1">
        <v>25880</v>
      </c>
      <c r="G13" s="1"/>
      <c r="H13" s="1"/>
      <c r="I13" s="1"/>
      <c r="J13" s="1"/>
      <c r="K13" s="1"/>
      <c r="L13" s="1"/>
      <c r="M13" s="1" t="s">
        <v>13</v>
      </c>
    </row>
    <row r="14" spans="2:13">
      <c r="B14" s="1"/>
      <c r="C14" s="1" t="s">
        <v>619</v>
      </c>
      <c r="D14" s="1"/>
      <c r="E14" s="1"/>
      <c r="F14" s="1"/>
      <c r="G14" s="1"/>
      <c r="H14" s="1">
        <v>98</v>
      </c>
      <c r="I14" s="1"/>
      <c r="J14" s="1"/>
      <c r="K14" s="1"/>
      <c r="L14" s="1"/>
      <c r="M14" s="1"/>
    </row>
    <row r="15" spans="2:13">
      <c r="B15" s="1"/>
      <c r="C15" s="1"/>
      <c r="D15" s="1"/>
      <c r="E15" s="1"/>
      <c r="F15" s="1"/>
      <c r="G15" s="1"/>
      <c r="H15" s="1">
        <v>98</v>
      </c>
      <c r="I15" s="1"/>
      <c r="J15" s="1"/>
      <c r="K15" s="1"/>
      <c r="L15" s="1"/>
      <c r="M15" s="1"/>
    </row>
    <row r="16" spans="2:13">
      <c r="B16" s="1"/>
      <c r="C16" s="1"/>
      <c r="D16" s="1"/>
      <c r="E16" s="1"/>
      <c r="F16" s="1"/>
      <c r="G16" s="1"/>
      <c r="H16" s="1">
        <v>98</v>
      </c>
      <c r="I16" s="1"/>
      <c r="J16" s="1"/>
      <c r="K16" s="1"/>
      <c r="L16" s="1"/>
      <c r="M16" s="1"/>
    </row>
    <row r="17" spans="2:13">
      <c r="B17" s="1"/>
      <c r="C17" s="1"/>
      <c r="D17" s="1"/>
      <c r="E17" s="1"/>
      <c r="F17" s="1"/>
      <c r="G17" s="1"/>
      <c r="H17" s="1">
        <v>98</v>
      </c>
      <c r="I17" s="1"/>
      <c r="J17" s="1"/>
      <c r="K17" s="1"/>
      <c r="L17" s="1"/>
      <c r="M17" s="1"/>
    </row>
    <row r="18" spans="2:13">
      <c r="B18" s="1" t="s">
        <v>602</v>
      </c>
      <c r="C18" s="1"/>
      <c r="D18" s="1"/>
      <c r="E18" s="1"/>
      <c r="F18" s="1"/>
      <c r="G18" s="1">
        <v>26100</v>
      </c>
      <c r="H18" s="1"/>
      <c r="I18" s="1"/>
      <c r="J18" s="1"/>
      <c r="K18" s="1">
        <f>F13-G18</f>
        <v>-220</v>
      </c>
      <c r="L18" s="1">
        <f>K18*40</f>
        <v>-8800</v>
      </c>
      <c r="M18" s="1"/>
    </row>
    <row r="19" spans="2:13">
      <c r="B19" s="1"/>
      <c r="C19" s="1" t="s">
        <v>619</v>
      </c>
      <c r="D19" s="1"/>
      <c r="E19" s="1"/>
      <c r="F19" s="1"/>
      <c r="G19" s="1"/>
      <c r="H19" s="1"/>
      <c r="I19" s="1">
        <v>199</v>
      </c>
      <c r="J19" s="1"/>
      <c r="K19" s="1">
        <f>I19-H14</f>
        <v>101</v>
      </c>
      <c r="L19" s="1">
        <f>K19*40</f>
        <v>4040</v>
      </c>
      <c r="M19" s="1"/>
    </row>
    <row r="20" spans="2:13">
      <c r="B20" s="1"/>
      <c r="C20" s="1"/>
      <c r="D20" s="1"/>
      <c r="E20" s="1"/>
      <c r="F20" s="1"/>
      <c r="G20" s="1"/>
      <c r="H20" s="1"/>
      <c r="I20" s="1">
        <v>199</v>
      </c>
      <c r="J20" s="1"/>
      <c r="K20" s="1">
        <f t="shared" ref="K20:K22" si="1">I20-H15</f>
        <v>101</v>
      </c>
      <c r="L20" s="1">
        <f t="shared" ref="L20:L23" si="2">K20*40</f>
        <v>4040</v>
      </c>
      <c r="M20" s="1"/>
    </row>
    <row r="21" spans="2:13">
      <c r="B21" s="1"/>
      <c r="C21" s="1"/>
      <c r="D21" s="1"/>
      <c r="E21" s="1"/>
      <c r="F21" s="1"/>
      <c r="G21" s="1"/>
      <c r="H21" s="1"/>
      <c r="I21" s="1">
        <v>230</v>
      </c>
      <c r="J21" s="1"/>
      <c r="K21" s="1">
        <f t="shared" si="1"/>
        <v>132</v>
      </c>
      <c r="L21" s="1">
        <f t="shared" si="2"/>
        <v>5280</v>
      </c>
      <c r="M21" s="1"/>
    </row>
    <row r="22" spans="2:13">
      <c r="B22" s="1"/>
      <c r="C22" s="1"/>
      <c r="D22" s="1"/>
      <c r="E22" s="1"/>
      <c r="F22" s="1"/>
      <c r="G22" s="1"/>
      <c r="H22" s="1"/>
      <c r="I22" s="1">
        <v>230</v>
      </c>
      <c r="J22" s="1"/>
      <c r="K22" s="1">
        <f t="shared" si="1"/>
        <v>132</v>
      </c>
      <c r="L22" s="1">
        <f t="shared" si="2"/>
        <v>5280</v>
      </c>
      <c r="M22" s="1"/>
    </row>
    <row r="23" spans="2:13">
      <c r="B23" s="1"/>
      <c r="C23" s="1" t="s">
        <v>618</v>
      </c>
      <c r="D23" s="1">
        <v>26200</v>
      </c>
      <c r="E23" s="1">
        <v>26320</v>
      </c>
      <c r="F23" s="1"/>
      <c r="G23" s="1"/>
      <c r="H23" s="1"/>
      <c r="I23" s="1"/>
      <c r="J23" s="1"/>
      <c r="K23" s="1">
        <f>E23-D23</f>
        <v>120</v>
      </c>
      <c r="L23" s="1">
        <f t="shared" si="2"/>
        <v>4800</v>
      </c>
      <c r="M23" s="1"/>
    </row>
    <row r="24" spans="2:13">
      <c r="B24" s="1"/>
      <c r="C24" s="1"/>
      <c r="D24" s="1">
        <v>26200</v>
      </c>
      <c r="E24" s="1"/>
      <c r="F24" s="1"/>
      <c r="G24" s="1"/>
      <c r="H24" s="1"/>
      <c r="I24" s="1"/>
      <c r="J24" s="1"/>
      <c r="K24" s="1"/>
      <c r="L24" s="1"/>
      <c r="M24" s="1" t="s">
        <v>13</v>
      </c>
    </row>
    <row r="25" spans="2:13">
      <c r="B25" s="1" t="s">
        <v>603</v>
      </c>
      <c r="C25" s="1"/>
      <c r="D25" s="1"/>
      <c r="E25" s="1">
        <v>26600</v>
      </c>
      <c r="F25" s="1"/>
      <c r="G25" s="1"/>
      <c r="H25" s="1"/>
      <c r="I25" s="1"/>
      <c r="J25" s="1"/>
      <c r="K25" s="1">
        <f>E25-D24</f>
        <v>400</v>
      </c>
      <c r="L25" s="1">
        <f>K25*40</f>
        <v>16000</v>
      </c>
      <c r="M25" s="1"/>
    </row>
    <row r="26" spans="2:13">
      <c r="B26" s="1"/>
      <c r="C26" s="1" t="s">
        <v>620</v>
      </c>
      <c r="D26" s="1"/>
      <c r="E26" s="1"/>
      <c r="F26" s="1"/>
      <c r="G26" s="1"/>
      <c r="H26" s="1">
        <v>150</v>
      </c>
      <c r="I26" s="1"/>
      <c r="J26" s="1"/>
      <c r="K26" s="1"/>
      <c r="L26" s="1"/>
      <c r="M26" s="1"/>
    </row>
    <row r="27" spans="2:13">
      <c r="B27" s="1"/>
      <c r="C27" s="1"/>
      <c r="D27" s="1"/>
      <c r="E27" s="1"/>
      <c r="F27" s="1"/>
      <c r="G27" s="1"/>
      <c r="H27" s="1">
        <v>150</v>
      </c>
      <c r="I27" s="1"/>
      <c r="J27" s="1"/>
      <c r="K27" s="1"/>
      <c r="L27" s="1"/>
      <c r="M27" s="1"/>
    </row>
    <row r="28" spans="2:13">
      <c r="B28" s="1" t="s">
        <v>604</v>
      </c>
      <c r="C28" s="1" t="s">
        <v>620</v>
      </c>
      <c r="D28" s="1"/>
      <c r="E28" s="1"/>
      <c r="F28" s="1"/>
      <c r="G28" s="1"/>
      <c r="H28" s="1">
        <v>80</v>
      </c>
      <c r="I28" s="1"/>
      <c r="J28" s="1">
        <v>65</v>
      </c>
      <c r="K28" s="1">
        <f>J28-H28</f>
        <v>-15</v>
      </c>
      <c r="L28" s="1">
        <f>K28*40</f>
        <v>-600</v>
      </c>
      <c r="M28" s="1"/>
    </row>
    <row r="29" spans="2:13">
      <c r="B29" s="1"/>
      <c r="C29" s="1"/>
      <c r="D29" s="1"/>
      <c r="E29" s="1"/>
      <c r="F29" s="1"/>
      <c r="G29" s="1"/>
      <c r="H29" s="1">
        <v>80</v>
      </c>
      <c r="I29" s="1"/>
      <c r="J29" s="1">
        <v>65</v>
      </c>
      <c r="K29" s="1">
        <f>J29-H29</f>
        <v>-15</v>
      </c>
      <c r="L29" s="1">
        <f t="shared" ref="L29:L53" si="3">K29*40</f>
        <v>-600</v>
      </c>
      <c r="M29" s="1"/>
    </row>
    <row r="30" spans="2:13">
      <c r="B30" s="1"/>
      <c r="C30" s="1"/>
      <c r="D30" s="1"/>
      <c r="E30" s="1"/>
      <c r="F30" s="1"/>
      <c r="G30" s="1"/>
      <c r="H30" s="1"/>
      <c r="I30" s="1"/>
      <c r="J30" s="1">
        <v>65</v>
      </c>
      <c r="K30" s="1">
        <f>J30-H26</f>
        <v>-85</v>
      </c>
      <c r="L30" s="1">
        <f t="shared" si="3"/>
        <v>-3400</v>
      </c>
      <c r="M30" s="1"/>
    </row>
    <row r="31" spans="2:13">
      <c r="B31" s="1"/>
      <c r="C31" s="1"/>
      <c r="D31" s="1"/>
      <c r="E31" s="1"/>
      <c r="F31" s="1"/>
      <c r="G31" s="1"/>
      <c r="H31" s="1"/>
      <c r="I31" s="1"/>
      <c r="J31" s="1">
        <v>65</v>
      </c>
      <c r="K31" s="1">
        <f>J31-H27</f>
        <v>-85</v>
      </c>
      <c r="L31" s="1">
        <f t="shared" si="3"/>
        <v>-3400</v>
      </c>
      <c r="M31" s="1"/>
    </row>
    <row r="32" spans="2:13">
      <c r="B32" s="1"/>
      <c r="C32" s="1" t="s">
        <v>618</v>
      </c>
      <c r="D32" s="1">
        <v>26455</v>
      </c>
      <c r="E32" s="1"/>
      <c r="F32" s="1"/>
      <c r="G32" s="1">
        <v>26360</v>
      </c>
      <c r="H32" s="1"/>
      <c r="I32" s="1"/>
      <c r="J32" s="1"/>
      <c r="K32" s="1">
        <f>G32-D32</f>
        <v>-95</v>
      </c>
      <c r="L32" s="1">
        <f t="shared" si="3"/>
        <v>-3800</v>
      </c>
      <c r="M32" s="1"/>
    </row>
    <row r="33" spans="2:13">
      <c r="B33" s="1"/>
      <c r="C33" s="1"/>
      <c r="D33" s="1">
        <v>26455</v>
      </c>
      <c r="E33" s="1"/>
      <c r="F33" s="1"/>
      <c r="G33" s="1">
        <v>26360</v>
      </c>
      <c r="H33" s="1"/>
      <c r="I33" s="1"/>
      <c r="J33" s="1"/>
      <c r="K33" s="1">
        <f>G33-D33</f>
        <v>-95</v>
      </c>
      <c r="L33" s="1">
        <f t="shared" si="3"/>
        <v>-3800</v>
      </c>
      <c r="M33" s="1"/>
    </row>
    <row r="34" spans="2:13">
      <c r="B34" s="1"/>
      <c r="C34" s="1" t="s">
        <v>621</v>
      </c>
      <c r="D34" s="1"/>
      <c r="E34" s="1"/>
      <c r="F34" s="1"/>
      <c r="G34" s="1"/>
      <c r="H34" s="1">
        <v>83</v>
      </c>
      <c r="I34" s="1"/>
      <c r="J34" s="1">
        <v>195</v>
      </c>
      <c r="K34" s="1">
        <f>J34-H34</f>
        <v>112</v>
      </c>
      <c r="L34" s="1">
        <f t="shared" si="3"/>
        <v>4480</v>
      </c>
      <c r="M34" s="1"/>
    </row>
    <row r="35" spans="2:13">
      <c r="B35" s="1"/>
      <c r="C35" s="1"/>
      <c r="D35" s="1"/>
      <c r="E35" s="1"/>
      <c r="F35" s="1"/>
      <c r="G35" s="1"/>
      <c r="H35" s="1">
        <v>83</v>
      </c>
      <c r="I35" s="1"/>
      <c r="J35" s="1">
        <v>195</v>
      </c>
      <c r="K35" s="1">
        <f t="shared" ref="K35:K37" si="4">J35-H35</f>
        <v>112</v>
      </c>
      <c r="L35" s="1">
        <f t="shared" si="3"/>
        <v>4480</v>
      </c>
      <c r="M35" s="1"/>
    </row>
    <row r="36" spans="2:13">
      <c r="B36" s="1"/>
      <c r="C36" s="1"/>
      <c r="D36" s="1"/>
      <c r="E36" s="1"/>
      <c r="F36" s="1"/>
      <c r="G36" s="1"/>
      <c r="H36" s="1">
        <v>83</v>
      </c>
      <c r="I36" s="1"/>
      <c r="J36" s="1">
        <v>200</v>
      </c>
      <c r="K36" s="1">
        <f t="shared" si="4"/>
        <v>117</v>
      </c>
      <c r="L36" s="1">
        <f t="shared" si="3"/>
        <v>4680</v>
      </c>
      <c r="M36" s="1"/>
    </row>
    <row r="37" spans="2:13">
      <c r="B37" s="1"/>
      <c r="C37" s="1"/>
      <c r="D37" s="1"/>
      <c r="E37" s="1"/>
      <c r="F37" s="1"/>
      <c r="G37" s="1"/>
      <c r="H37" s="1">
        <v>83</v>
      </c>
      <c r="I37" s="1"/>
      <c r="J37" s="1">
        <v>200</v>
      </c>
      <c r="K37" s="1">
        <f t="shared" si="4"/>
        <v>117</v>
      </c>
      <c r="L37" s="1">
        <f t="shared" si="3"/>
        <v>4680</v>
      </c>
      <c r="M37" s="1"/>
    </row>
    <row r="38" spans="2:13">
      <c r="B38" s="1" t="s">
        <v>606</v>
      </c>
      <c r="C38" s="1"/>
      <c r="D38" s="1"/>
      <c r="E38" s="1">
        <v>26050</v>
      </c>
      <c r="F38" s="1"/>
      <c r="G38" s="1">
        <v>26100</v>
      </c>
      <c r="H38" s="1"/>
      <c r="I38" s="1"/>
      <c r="J38" s="1"/>
      <c r="K38" s="1">
        <f>E38-G38</f>
        <v>-50</v>
      </c>
      <c r="L38" s="1">
        <f t="shared" si="3"/>
        <v>-2000</v>
      </c>
      <c r="M38" s="1"/>
    </row>
    <row r="39" spans="2:13">
      <c r="B39" s="1"/>
      <c r="C39" s="1"/>
      <c r="D39" s="1"/>
      <c r="E39" s="1">
        <v>26050</v>
      </c>
      <c r="F39" s="1"/>
      <c r="G39" s="1">
        <v>26100</v>
      </c>
      <c r="H39" s="1"/>
      <c r="I39" s="1"/>
      <c r="J39" s="1"/>
      <c r="K39" s="1">
        <f>E39-G39</f>
        <v>-50</v>
      </c>
      <c r="L39" s="1">
        <f t="shared" si="3"/>
        <v>-2000</v>
      </c>
      <c r="M39" s="1"/>
    </row>
    <row r="40" spans="2:13">
      <c r="B40" s="268" t="s">
        <v>607</v>
      </c>
      <c r="C40" s="1" t="s">
        <v>618</v>
      </c>
      <c r="D40" s="1">
        <v>26490</v>
      </c>
      <c r="E40" s="1"/>
      <c r="F40" s="1"/>
      <c r="G40" s="1">
        <v>26440</v>
      </c>
      <c r="H40" s="1"/>
      <c r="I40" s="1"/>
      <c r="J40" s="1"/>
      <c r="K40" s="1">
        <f>G40-D40</f>
        <v>-50</v>
      </c>
      <c r="L40" s="1">
        <f t="shared" si="3"/>
        <v>-2000</v>
      </c>
      <c r="M40" s="1"/>
    </row>
    <row r="41" spans="2:13">
      <c r="B41" s="277"/>
      <c r="C41" s="1"/>
      <c r="D41" s="1">
        <v>26490</v>
      </c>
      <c r="E41" s="1"/>
      <c r="F41" s="1"/>
      <c r="G41" s="1">
        <v>26440</v>
      </c>
      <c r="H41" s="1"/>
      <c r="I41" s="1"/>
      <c r="J41" s="1"/>
      <c r="K41" s="1">
        <f>G41-D41</f>
        <v>-50</v>
      </c>
      <c r="L41" s="1">
        <f t="shared" si="3"/>
        <v>-2000</v>
      </c>
      <c r="M41" s="1"/>
    </row>
    <row r="42" spans="2:13">
      <c r="B42" s="277"/>
      <c r="C42" s="1" t="s">
        <v>622</v>
      </c>
      <c r="D42" s="1"/>
      <c r="E42" s="1"/>
      <c r="F42" s="1"/>
      <c r="G42" s="1"/>
      <c r="H42" s="1">
        <v>36</v>
      </c>
      <c r="I42" s="1"/>
      <c r="J42" s="1">
        <v>60</v>
      </c>
      <c r="K42" s="1">
        <f>J42-H42</f>
        <v>24</v>
      </c>
      <c r="L42" s="1">
        <f t="shared" si="3"/>
        <v>960</v>
      </c>
      <c r="M42" s="1"/>
    </row>
    <row r="43" spans="2:13">
      <c r="B43" s="277"/>
      <c r="C43" s="1"/>
      <c r="D43" s="1"/>
      <c r="E43" s="1"/>
      <c r="F43" s="1"/>
      <c r="G43" s="1"/>
      <c r="H43" s="1">
        <v>36</v>
      </c>
      <c r="I43" s="1"/>
      <c r="J43" s="1">
        <v>60</v>
      </c>
      <c r="K43" s="1">
        <f>J43-H43</f>
        <v>24</v>
      </c>
      <c r="L43" s="1">
        <f t="shared" si="3"/>
        <v>960</v>
      </c>
      <c r="M43" s="1"/>
    </row>
    <row r="44" spans="2:13">
      <c r="B44" s="277"/>
      <c r="C44" s="1"/>
      <c r="D44" s="1"/>
      <c r="E44" s="1"/>
      <c r="F44" s="1"/>
      <c r="G44" s="1"/>
      <c r="H44" s="1">
        <v>36</v>
      </c>
      <c r="I44" s="1">
        <v>25</v>
      </c>
      <c r="J44" s="1"/>
      <c r="K44" s="1">
        <f>I44-H44</f>
        <v>-11</v>
      </c>
      <c r="L44" s="1">
        <f t="shared" si="3"/>
        <v>-440</v>
      </c>
      <c r="M44" s="1"/>
    </row>
    <row r="45" spans="2:13">
      <c r="B45" s="277"/>
      <c r="C45" s="1"/>
      <c r="D45" s="1"/>
      <c r="E45" s="1"/>
      <c r="F45" s="1"/>
      <c r="G45" s="1"/>
      <c r="H45" s="1">
        <v>36</v>
      </c>
      <c r="I45" s="1">
        <v>25</v>
      </c>
      <c r="J45" s="1"/>
      <c r="K45" s="1">
        <f>I45-H45</f>
        <v>-11</v>
      </c>
      <c r="L45" s="1">
        <f t="shared" si="3"/>
        <v>-440</v>
      </c>
      <c r="M45" s="1"/>
    </row>
    <row r="46" spans="2:13">
      <c r="B46" s="277"/>
      <c r="C46" s="1" t="s">
        <v>623</v>
      </c>
      <c r="D46" s="1"/>
      <c r="E46" s="1"/>
      <c r="F46" s="1"/>
      <c r="G46" s="1"/>
      <c r="H46" s="1">
        <v>44</v>
      </c>
      <c r="I46" s="1"/>
      <c r="J46" s="1">
        <v>70</v>
      </c>
      <c r="K46" s="1">
        <f>J46-H46</f>
        <v>26</v>
      </c>
      <c r="L46" s="1">
        <f t="shared" si="3"/>
        <v>1040</v>
      </c>
      <c r="M46" s="1"/>
    </row>
    <row r="47" spans="2:13">
      <c r="B47" s="277"/>
      <c r="C47" s="1"/>
      <c r="D47" s="1"/>
      <c r="E47" s="1"/>
      <c r="F47" s="1"/>
      <c r="G47" s="1"/>
      <c r="H47" s="1">
        <v>44</v>
      </c>
      <c r="I47" s="1"/>
      <c r="J47" s="1">
        <v>70</v>
      </c>
      <c r="K47" s="1">
        <f t="shared" ref="K47:K53" si="5">J47-H47</f>
        <v>26</v>
      </c>
      <c r="L47" s="1">
        <f t="shared" si="3"/>
        <v>1040</v>
      </c>
      <c r="M47" s="1"/>
    </row>
    <row r="48" spans="2:13">
      <c r="B48" s="277"/>
      <c r="C48" s="1"/>
      <c r="D48" s="1"/>
      <c r="E48" s="1"/>
      <c r="F48" s="1"/>
      <c r="G48" s="1"/>
      <c r="H48" s="1">
        <v>44</v>
      </c>
      <c r="I48" s="1"/>
      <c r="J48" s="1">
        <v>86</v>
      </c>
      <c r="K48" s="1">
        <f t="shared" si="5"/>
        <v>42</v>
      </c>
      <c r="L48" s="1">
        <f t="shared" si="3"/>
        <v>1680</v>
      </c>
      <c r="M48" s="1"/>
    </row>
    <row r="49" spans="2:13">
      <c r="B49" s="277"/>
      <c r="C49" s="1"/>
      <c r="D49" s="1"/>
      <c r="E49" s="1"/>
      <c r="F49" s="1"/>
      <c r="G49" s="1"/>
      <c r="H49" s="1">
        <v>44</v>
      </c>
      <c r="I49" s="1"/>
      <c r="J49" s="1">
        <v>86</v>
      </c>
      <c r="K49" s="1">
        <f t="shared" si="5"/>
        <v>42</v>
      </c>
      <c r="L49" s="1">
        <f t="shared" si="3"/>
        <v>1680</v>
      </c>
      <c r="M49" s="1"/>
    </row>
    <row r="50" spans="2:13">
      <c r="B50" s="277"/>
      <c r="C50" s="1" t="s">
        <v>624</v>
      </c>
      <c r="D50" s="1"/>
      <c r="E50" s="1"/>
      <c r="F50" s="1"/>
      <c r="G50" s="1"/>
      <c r="H50" s="1">
        <v>178</v>
      </c>
      <c r="I50" s="1"/>
      <c r="J50" s="1">
        <v>240</v>
      </c>
      <c r="K50" s="1">
        <f t="shared" si="5"/>
        <v>62</v>
      </c>
      <c r="L50" s="1">
        <f t="shared" si="3"/>
        <v>2480</v>
      </c>
      <c r="M50" s="1"/>
    </row>
    <row r="51" spans="2:13">
      <c r="B51" s="277"/>
      <c r="C51" s="1"/>
      <c r="D51" s="1"/>
      <c r="E51" s="1"/>
      <c r="F51" s="1"/>
      <c r="G51" s="1"/>
      <c r="H51" s="1">
        <v>178</v>
      </c>
      <c r="I51" s="1"/>
      <c r="J51" s="1">
        <v>240</v>
      </c>
      <c r="K51" s="1">
        <f t="shared" si="5"/>
        <v>62</v>
      </c>
      <c r="L51" s="1">
        <f t="shared" si="3"/>
        <v>2480</v>
      </c>
      <c r="M51" s="1"/>
    </row>
    <row r="52" spans="2:13">
      <c r="B52" s="277"/>
      <c r="C52" s="1"/>
      <c r="D52" s="1"/>
      <c r="E52" s="1"/>
      <c r="F52" s="1"/>
      <c r="G52" s="1"/>
      <c r="H52" s="1">
        <v>178</v>
      </c>
      <c r="I52" s="1"/>
      <c r="J52" s="1">
        <v>200</v>
      </c>
      <c r="K52" s="1">
        <f t="shared" si="5"/>
        <v>22</v>
      </c>
      <c r="L52" s="1">
        <f t="shared" si="3"/>
        <v>880</v>
      </c>
      <c r="M52" s="1"/>
    </row>
    <row r="53" spans="2:13">
      <c r="B53" s="277"/>
      <c r="C53" s="1"/>
      <c r="D53" s="1"/>
      <c r="E53" s="1"/>
      <c r="F53" s="1"/>
      <c r="G53" s="1"/>
      <c r="H53" s="1">
        <v>178</v>
      </c>
      <c r="I53" s="1"/>
      <c r="J53" s="1">
        <v>200</v>
      </c>
      <c r="K53" s="1">
        <f t="shared" si="5"/>
        <v>22</v>
      </c>
      <c r="L53" s="1">
        <f t="shared" si="3"/>
        <v>880</v>
      </c>
      <c r="M53" s="1"/>
    </row>
    <row r="54" spans="2:13">
      <c r="B54" s="277"/>
      <c r="C54" s="1" t="s">
        <v>618</v>
      </c>
      <c r="D54" s="1"/>
      <c r="E54" s="1"/>
      <c r="F54" s="1">
        <v>26630</v>
      </c>
      <c r="G54" s="1"/>
      <c r="H54" s="1"/>
      <c r="I54" s="1"/>
      <c r="J54" s="1"/>
      <c r="K54" s="1"/>
      <c r="L54" s="1"/>
      <c r="M54" s="1" t="s">
        <v>13</v>
      </c>
    </row>
    <row r="55" spans="2:13">
      <c r="B55" s="269"/>
      <c r="C55" s="1"/>
      <c r="D55" s="1"/>
      <c r="E55" s="1"/>
      <c r="F55" s="1">
        <v>26630</v>
      </c>
      <c r="G55" s="1"/>
      <c r="H55" s="1"/>
      <c r="I55" s="1"/>
      <c r="J55" s="1"/>
      <c r="K55" s="1"/>
      <c r="L55" s="1"/>
      <c r="M55" s="1" t="s">
        <v>13</v>
      </c>
    </row>
    <row r="56" spans="2:13">
      <c r="B56" s="1"/>
      <c r="C56" s="1"/>
      <c r="D56" s="1"/>
      <c r="E56" s="1"/>
      <c r="F56" s="1"/>
      <c r="G56" s="1"/>
      <c r="H56" s="1"/>
      <c r="I56" s="1"/>
      <c r="J56" s="254" t="s">
        <v>638</v>
      </c>
      <c r="K56" s="255"/>
      <c r="L56" s="5">
        <f>SUM(L4:L55)</f>
        <v>56080</v>
      </c>
      <c r="M56" s="1"/>
    </row>
    <row r="57" spans="2:13" ht="31.5" customHeight="1">
      <c r="B57" s="1"/>
      <c r="C57" s="1"/>
      <c r="D57" s="108" t="s">
        <v>609</v>
      </c>
      <c r="E57" s="1"/>
      <c r="F57" s="1"/>
      <c r="G57" s="1"/>
      <c r="H57" s="1"/>
      <c r="I57" s="1"/>
      <c r="J57" s="105"/>
      <c r="K57" s="106"/>
      <c r="L57" s="5"/>
      <c r="M57" s="1"/>
    </row>
    <row r="58" spans="2:13">
      <c r="B58" s="5" t="s">
        <v>113</v>
      </c>
      <c r="C58" s="1"/>
      <c r="D58" s="290" t="s">
        <v>613</v>
      </c>
      <c r="E58" s="290"/>
      <c r="F58" s="290"/>
      <c r="G58" s="104"/>
      <c r="H58" s="290" t="s">
        <v>614</v>
      </c>
      <c r="I58" s="290"/>
      <c r="J58" s="290"/>
      <c r="K58" s="5" t="s">
        <v>4</v>
      </c>
      <c r="L58" s="5" t="s">
        <v>526</v>
      </c>
      <c r="M58" s="5" t="s">
        <v>9</v>
      </c>
    </row>
    <row r="59" spans="2:13">
      <c r="B59" s="99" t="s">
        <v>0</v>
      </c>
      <c r="C59" s="99" t="s">
        <v>605</v>
      </c>
      <c r="D59" s="99" t="s">
        <v>615</v>
      </c>
      <c r="E59" s="99" t="s">
        <v>3</v>
      </c>
      <c r="F59" s="99" t="s">
        <v>6</v>
      </c>
      <c r="G59" s="99" t="s">
        <v>616</v>
      </c>
      <c r="H59" s="99" t="s">
        <v>210</v>
      </c>
      <c r="I59" s="99" t="s">
        <v>3</v>
      </c>
      <c r="J59" s="99" t="s">
        <v>7</v>
      </c>
      <c r="K59" s="99" t="s">
        <v>8</v>
      </c>
      <c r="L59" s="1"/>
      <c r="M59" s="1"/>
    </row>
    <row r="60" spans="2:13">
      <c r="B60" s="268" t="s">
        <v>625</v>
      </c>
      <c r="C60" s="268" t="s">
        <v>618</v>
      </c>
      <c r="D60" s="1"/>
      <c r="E60" s="1"/>
      <c r="F60" s="1"/>
      <c r="G60" s="1">
        <v>26650</v>
      </c>
      <c r="H60" s="1"/>
      <c r="I60" s="1"/>
      <c r="J60" s="1"/>
      <c r="K60" s="1">
        <f>F54-G60</f>
        <v>-20</v>
      </c>
      <c r="L60" s="1">
        <f>K60*40</f>
        <v>-800</v>
      </c>
      <c r="M60" s="1"/>
    </row>
    <row r="61" spans="2:13">
      <c r="B61" s="277"/>
      <c r="C61" s="269"/>
      <c r="D61" s="1"/>
      <c r="E61" s="1"/>
      <c r="F61" s="1"/>
      <c r="G61" s="1">
        <v>26650</v>
      </c>
      <c r="H61" s="1"/>
      <c r="I61" s="1"/>
      <c r="J61" s="1"/>
      <c r="K61" s="1">
        <f>F55-G61</f>
        <v>-20</v>
      </c>
      <c r="L61" s="1">
        <f t="shared" ref="L61:L67" si="6">K61*40</f>
        <v>-800</v>
      </c>
      <c r="M61" s="1"/>
    </row>
    <row r="62" spans="2:13">
      <c r="B62" s="277"/>
      <c r="C62" s="268" t="s">
        <v>626</v>
      </c>
      <c r="D62" s="1"/>
      <c r="E62" s="1"/>
      <c r="F62" s="1"/>
      <c r="G62" s="1"/>
      <c r="H62" s="1">
        <v>161</v>
      </c>
      <c r="I62" s="1"/>
      <c r="J62" s="1">
        <v>138</v>
      </c>
      <c r="K62" s="1">
        <f>J62-H62</f>
        <v>-23</v>
      </c>
      <c r="L62" s="1">
        <f t="shared" si="6"/>
        <v>-920</v>
      </c>
      <c r="M62" s="1"/>
    </row>
    <row r="63" spans="2:13">
      <c r="B63" s="277"/>
      <c r="C63" s="277"/>
      <c r="D63" s="1"/>
      <c r="E63" s="1"/>
      <c r="F63" s="1"/>
      <c r="G63" s="1"/>
      <c r="H63" s="1">
        <v>161</v>
      </c>
      <c r="I63" s="1"/>
      <c r="J63" s="1">
        <v>138</v>
      </c>
      <c r="K63" s="1">
        <f t="shared" ref="K63:K65" si="7">J63-H63</f>
        <v>-23</v>
      </c>
      <c r="L63" s="1">
        <f t="shared" si="6"/>
        <v>-920</v>
      </c>
      <c r="M63" s="1"/>
    </row>
    <row r="64" spans="2:13">
      <c r="B64" s="277"/>
      <c r="C64" s="277"/>
      <c r="D64" s="1"/>
      <c r="E64" s="1"/>
      <c r="F64" s="1"/>
      <c r="G64" s="1"/>
      <c r="H64" s="1">
        <v>161</v>
      </c>
      <c r="I64" s="1"/>
      <c r="J64" s="1">
        <v>138</v>
      </c>
      <c r="K64" s="1">
        <f t="shared" si="7"/>
        <v>-23</v>
      </c>
      <c r="L64" s="1">
        <f t="shared" si="6"/>
        <v>-920</v>
      </c>
      <c r="M64" s="1"/>
    </row>
    <row r="65" spans="2:13">
      <c r="B65" s="269"/>
      <c r="C65" s="269"/>
      <c r="D65" s="1"/>
      <c r="E65" s="1"/>
      <c r="F65" s="1"/>
      <c r="G65" s="1"/>
      <c r="H65" s="1">
        <v>161</v>
      </c>
      <c r="I65" s="1"/>
      <c r="J65" s="1">
        <v>138</v>
      </c>
      <c r="K65" s="1">
        <f t="shared" si="7"/>
        <v>-23</v>
      </c>
      <c r="L65" s="1">
        <f t="shared" si="6"/>
        <v>-920</v>
      </c>
      <c r="M65" s="1"/>
    </row>
    <row r="66" spans="2:13">
      <c r="B66" s="268" t="s">
        <v>627</v>
      </c>
      <c r="C66" s="268" t="s">
        <v>618</v>
      </c>
      <c r="D66" s="1">
        <v>26565</v>
      </c>
      <c r="E66" s="1"/>
      <c r="F66" s="1"/>
      <c r="G66" s="1">
        <v>26300</v>
      </c>
      <c r="H66" s="1"/>
      <c r="I66" s="1"/>
      <c r="J66" s="1"/>
      <c r="K66" s="1">
        <f>G66-D66</f>
        <v>-265</v>
      </c>
      <c r="L66" s="1">
        <f t="shared" si="6"/>
        <v>-10600</v>
      </c>
      <c r="M66" s="1"/>
    </row>
    <row r="67" spans="2:13">
      <c r="B67" s="277"/>
      <c r="C67" s="277"/>
      <c r="D67" s="1">
        <v>26390</v>
      </c>
      <c r="E67" s="1">
        <v>26525</v>
      </c>
      <c r="F67" s="1"/>
      <c r="G67" s="1"/>
      <c r="H67" s="1"/>
      <c r="I67" s="1"/>
      <c r="J67" s="1"/>
      <c r="K67" s="1">
        <f>E67-D67</f>
        <v>135</v>
      </c>
      <c r="L67" s="1">
        <f t="shared" si="6"/>
        <v>5400</v>
      </c>
      <c r="M67" s="1"/>
    </row>
    <row r="68" spans="2:13">
      <c r="B68" s="277"/>
      <c r="C68" s="277"/>
      <c r="D68" s="1"/>
      <c r="E68" s="1"/>
      <c r="F68" s="1">
        <v>26290</v>
      </c>
      <c r="G68" s="1"/>
      <c r="H68" s="1"/>
      <c r="I68" s="1"/>
      <c r="J68" s="1"/>
      <c r="K68" s="1"/>
      <c r="L68" s="1"/>
      <c r="M68" s="1" t="s">
        <v>13</v>
      </c>
    </row>
    <row r="69" spans="2:13">
      <c r="B69" s="269"/>
      <c r="C69" s="269"/>
      <c r="D69" s="1"/>
      <c r="E69" s="1"/>
      <c r="F69" s="1">
        <v>26290</v>
      </c>
      <c r="G69" s="1"/>
      <c r="H69" s="1"/>
      <c r="I69" s="1"/>
      <c r="J69" s="1"/>
      <c r="K69" s="1"/>
      <c r="L69" s="1"/>
      <c r="M69" s="1" t="s">
        <v>13</v>
      </c>
    </row>
    <row r="70" spans="2:13">
      <c r="B70" s="268" t="s">
        <v>628</v>
      </c>
      <c r="C70" s="268" t="s">
        <v>618</v>
      </c>
      <c r="D70" s="1">
        <v>26080</v>
      </c>
      <c r="E70" s="1"/>
      <c r="F70" s="1"/>
      <c r="G70" s="1"/>
      <c r="H70" s="1"/>
      <c r="I70" s="1"/>
      <c r="J70" s="1"/>
      <c r="K70" s="1">
        <f>F68-D70</f>
        <v>210</v>
      </c>
      <c r="L70" s="1">
        <f>K70*40</f>
        <v>8400</v>
      </c>
      <c r="M70" s="1"/>
    </row>
    <row r="71" spans="2:13">
      <c r="B71" s="277"/>
      <c r="C71" s="277"/>
      <c r="D71" s="1">
        <v>26080</v>
      </c>
      <c r="E71" s="1"/>
      <c r="F71" s="1"/>
      <c r="G71" s="1"/>
      <c r="H71" s="1"/>
      <c r="I71" s="1"/>
      <c r="J71" s="1"/>
      <c r="K71" s="1">
        <v>210</v>
      </c>
      <c r="L71" s="1">
        <f t="shared" ref="L71:L79" si="8">K71*40</f>
        <v>8400</v>
      </c>
      <c r="M71" s="1"/>
    </row>
    <row r="72" spans="2:13">
      <c r="B72" s="277"/>
      <c r="C72" s="277"/>
      <c r="D72" s="1">
        <v>26170</v>
      </c>
      <c r="E72" s="1"/>
      <c r="F72" s="1">
        <v>26200</v>
      </c>
      <c r="G72" s="1"/>
      <c r="H72" s="1"/>
      <c r="I72" s="1"/>
      <c r="J72" s="1"/>
      <c r="K72" s="1">
        <f>F72-D72</f>
        <v>30</v>
      </c>
      <c r="L72" s="1">
        <f t="shared" si="8"/>
        <v>1200</v>
      </c>
      <c r="M72" s="1"/>
    </row>
    <row r="73" spans="2:13">
      <c r="B73" s="277"/>
      <c r="C73" s="269"/>
      <c r="D73" s="1">
        <v>26170</v>
      </c>
      <c r="E73" s="1"/>
      <c r="F73" s="1">
        <v>26300</v>
      </c>
      <c r="G73" s="1"/>
      <c r="H73" s="1"/>
      <c r="I73" s="1"/>
      <c r="J73" s="1"/>
      <c r="K73" s="1">
        <f>F73-D73</f>
        <v>130</v>
      </c>
      <c r="L73" s="1">
        <f t="shared" si="8"/>
        <v>5200</v>
      </c>
      <c r="M73" s="1"/>
    </row>
    <row r="74" spans="2:13">
      <c r="B74" s="277"/>
      <c r="C74" s="268" t="s">
        <v>629</v>
      </c>
      <c r="D74" s="1"/>
      <c r="E74" s="1"/>
      <c r="F74" s="1"/>
      <c r="G74" s="1"/>
      <c r="H74" s="1">
        <v>177</v>
      </c>
      <c r="I74" s="1">
        <v>265</v>
      </c>
      <c r="J74" s="1"/>
      <c r="K74" s="1">
        <f>I74-H74</f>
        <v>88</v>
      </c>
      <c r="L74" s="1">
        <f t="shared" si="8"/>
        <v>3520</v>
      </c>
      <c r="M74" s="1"/>
    </row>
    <row r="75" spans="2:13">
      <c r="B75" s="277"/>
      <c r="C75" s="277"/>
      <c r="D75" s="1"/>
      <c r="E75" s="1"/>
      <c r="F75" s="1"/>
      <c r="G75" s="1"/>
      <c r="H75" s="1">
        <v>177</v>
      </c>
      <c r="I75" s="1">
        <v>265</v>
      </c>
      <c r="J75" s="1"/>
      <c r="K75" s="1">
        <f t="shared" ref="K75:K79" si="9">I75-H75</f>
        <v>88</v>
      </c>
      <c r="L75" s="1">
        <f t="shared" si="8"/>
        <v>3520</v>
      </c>
      <c r="M75" s="1"/>
    </row>
    <row r="76" spans="2:13">
      <c r="B76" s="277"/>
      <c r="C76" s="277"/>
      <c r="D76" s="1"/>
      <c r="E76" s="1"/>
      <c r="F76" s="1"/>
      <c r="G76" s="1"/>
      <c r="H76" s="1">
        <v>177</v>
      </c>
      <c r="I76" s="1">
        <v>265</v>
      </c>
      <c r="J76" s="1"/>
      <c r="K76" s="1">
        <f t="shared" si="9"/>
        <v>88</v>
      </c>
      <c r="L76" s="1">
        <f t="shared" si="8"/>
        <v>3520</v>
      </c>
      <c r="M76" s="1"/>
    </row>
    <row r="77" spans="2:13">
      <c r="B77" s="277"/>
      <c r="C77" s="277"/>
      <c r="D77" s="1"/>
      <c r="E77" s="1"/>
      <c r="F77" s="1"/>
      <c r="G77" s="1"/>
      <c r="H77" s="1">
        <v>177</v>
      </c>
      <c r="I77" s="1">
        <v>265</v>
      </c>
      <c r="J77" s="1"/>
      <c r="K77" s="1">
        <f t="shared" si="9"/>
        <v>88</v>
      </c>
      <c r="L77" s="1">
        <f t="shared" si="8"/>
        <v>3520</v>
      </c>
      <c r="M77" s="1"/>
    </row>
    <row r="78" spans="2:13">
      <c r="B78" s="277"/>
      <c r="C78" s="277"/>
      <c r="D78" s="1"/>
      <c r="E78" s="1"/>
      <c r="F78" s="1"/>
      <c r="G78" s="1"/>
      <c r="H78" s="1">
        <v>210</v>
      </c>
      <c r="I78" s="1">
        <v>216</v>
      </c>
      <c r="J78" s="1"/>
      <c r="K78" s="1">
        <f t="shared" si="9"/>
        <v>6</v>
      </c>
      <c r="L78" s="1">
        <f t="shared" si="8"/>
        <v>240</v>
      </c>
      <c r="M78" s="1"/>
    </row>
    <row r="79" spans="2:13">
      <c r="B79" s="277"/>
      <c r="C79" s="277"/>
      <c r="D79" s="1"/>
      <c r="E79" s="1"/>
      <c r="F79" s="1"/>
      <c r="G79" s="1"/>
      <c r="H79" s="1">
        <v>177</v>
      </c>
      <c r="I79" s="1">
        <v>207</v>
      </c>
      <c r="J79" s="1"/>
      <c r="K79" s="1">
        <f t="shared" si="9"/>
        <v>30</v>
      </c>
      <c r="L79" s="1">
        <f t="shared" si="8"/>
        <v>1200</v>
      </c>
      <c r="M79" s="1"/>
    </row>
    <row r="80" spans="2:13">
      <c r="B80" s="277"/>
      <c r="C80" s="277"/>
      <c r="D80" s="1"/>
      <c r="E80" s="1"/>
      <c r="F80" s="1"/>
      <c r="G80" s="1"/>
      <c r="H80" s="1">
        <v>170</v>
      </c>
      <c r="I80" s="1"/>
      <c r="J80" s="1"/>
      <c r="K80" s="1"/>
      <c r="L80" s="1"/>
      <c r="M80" s="1" t="s">
        <v>13</v>
      </c>
    </row>
    <row r="81" spans="2:13">
      <c r="B81" s="277"/>
      <c r="C81" s="269"/>
      <c r="D81" s="1"/>
      <c r="E81" s="1"/>
      <c r="F81" s="1"/>
      <c r="G81" s="1"/>
      <c r="H81" s="1">
        <v>170</v>
      </c>
      <c r="I81" s="1"/>
      <c r="J81" s="1"/>
      <c r="K81" s="1"/>
      <c r="L81" s="1"/>
      <c r="M81" s="1" t="s">
        <v>13</v>
      </c>
    </row>
    <row r="82" spans="2:13">
      <c r="B82" s="277"/>
      <c r="C82" s="268" t="s">
        <v>618</v>
      </c>
      <c r="D82" s="1"/>
      <c r="E82" s="1"/>
      <c r="F82" s="1">
        <v>26300</v>
      </c>
      <c r="G82" s="1"/>
      <c r="H82" s="1"/>
      <c r="I82" s="1"/>
      <c r="J82" s="1"/>
      <c r="K82" s="1"/>
      <c r="L82" s="1"/>
      <c r="M82" s="1" t="s">
        <v>13</v>
      </c>
    </row>
    <row r="83" spans="2:13">
      <c r="B83" s="269"/>
      <c r="C83" s="269"/>
      <c r="D83" s="1"/>
      <c r="E83" s="1"/>
      <c r="F83" s="1">
        <v>26300</v>
      </c>
      <c r="G83" s="1"/>
      <c r="H83" s="1"/>
      <c r="I83" s="1"/>
      <c r="J83" s="1"/>
      <c r="K83" s="1"/>
      <c r="L83" s="1"/>
      <c r="M83" s="1" t="s">
        <v>13</v>
      </c>
    </row>
    <row r="84" spans="2:13">
      <c r="B84" s="268" t="s">
        <v>630</v>
      </c>
      <c r="C84" s="268" t="s">
        <v>618</v>
      </c>
      <c r="D84" s="1"/>
      <c r="E84" s="1"/>
      <c r="F84" s="1"/>
      <c r="G84" s="1">
        <v>26325</v>
      </c>
      <c r="H84" s="1"/>
      <c r="I84" s="1"/>
      <c r="J84" s="1"/>
      <c r="K84" s="1">
        <v>-25</v>
      </c>
      <c r="L84" s="1">
        <f>K84*40</f>
        <v>-1000</v>
      </c>
      <c r="M84" s="1"/>
    </row>
    <row r="85" spans="2:13">
      <c r="B85" s="277"/>
      <c r="C85" s="269"/>
      <c r="D85" s="1"/>
      <c r="E85" s="1"/>
      <c r="F85" s="1"/>
      <c r="G85" s="1">
        <v>26325</v>
      </c>
      <c r="H85" s="1"/>
      <c r="I85" s="1"/>
      <c r="J85" s="1"/>
      <c r="K85" s="1">
        <v>-25</v>
      </c>
      <c r="L85" s="1">
        <f t="shared" ref="L85:L93" si="10">K85*40</f>
        <v>-1000</v>
      </c>
      <c r="M85" s="1"/>
    </row>
    <row r="86" spans="2:13">
      <c r="B86" s="277"/>
      <c r="C86" s="268" t="s">
        <v>631</v>
      </c>
      <c r="D86" s="1"/>
      <c r="E86" s="1"/>
      <c r="F86" s="1"/>
      <c r="G86" s="1"/>
      <c r="H86" s="1"/>
      <c r="I86" s="1"/>
      <c r="J86" s="1">
        <v>160</v>
      </c>
      <c r="K86" s="1">
        <v>-10</v>
      </c>
      <c r="L86" s="1">
        <f t="shared" si="10"/>
        <v>-400</v>
      </c>
      <c r="M86" s="1"/>
    </row>
    <row r="87" spans="2:13">
      <c r="B87" s="277"/>
      <c r="C87" s="269"/>
      <c r="D87" s="1"/>
      <c r="E87" s="1"/>
      <c r="F87" s="1"/>
      <c r="G87" s="1"/>
      <c r="H87" s="1"/>
      <c r="I87" s="1"/>
      <c r="J87" s="1">
        <v>160</v>
      </c>
      <c r="K87" s="1">
        <v>-10</v>
      </c>
      <c r="L87" s="1">
        <f t="shared" si="10"/>
        <v>-400</v>
      </c>
      <c r="M87" s="1"/>
    </row>
    <row r="88" spans="2:13">
      <c r="B88" s="277"/>
      <c r="C88" s="268" t="s">
        <v>632</v>
      </c>
      <c r="D88" s="1"/>
      <c r="E88" s="1"/>
      <c r="F88" s="1"/>
      <c r="G88" s="1"/>
      <c r="H88" s="1">
        <v>90</v>
      </c>
      <c r="I88" s="1"/>
      <c r="J88" s="1">
        <v>140</v>
      </c>
      <c r="K88" s="1">
        <f>J88-H88</f>
        <v>50</v>
      </c>
      <c r="L88" s="1">
        <f t="shared" si="10"/>
        <v>2000</v>
      </c>
      <c r="M88" s="1"/>
    </row>
    <row r="89" spans="2:13">
      <c r="B89" s="277"/>
      <c r="C89" s="277"/>
      <c r="D89" s="1"/>
      <c r="E89" s="1"/>
      <c r="F89" s="1"/>
      <c r="G89" s="1"/>
      <c r="H89" s="1">
        <v>90</v>
      </c>
      <c r="I89" s="1"/>
      <c r="J89" s="1">
        <v>140</v>
      </c>
      <c r="K89" s="1">
        <f t="shared" ref="K89:K91" si="11">J89-H89</f>
        <v>50</v>
      </c>
      <c r="L89" s="1">
        <f t="shared" si="10"/>
        <v>2000</v>
      </c>
      <c r="M89" s="1"/>
    </row>
    <row r="90" spans="2:13">
      <c r="B90" s="277"/>
      <c r="C90" s="277"/>
      <c r="D90" s="1"/>
      <c r="E90" s="1"/>
      <c r="F90" s="1"/>
      <c r="G90" s="1"/>
      <c r="H90" s="1">
        <v>90</v>
      </c>
      <c r="I90" s="1"/>
      <c r="J90" s="1">
        <v>190</v>
      </c>
      <c r="K90" s="1">
        <f t="shared" si="11"/>
        <v>100</v>
      </c>
      <c r="L90" s="1">
        <f t="shared" si="10"/>
        <v>4000</v>
      </c>
      <c r="M90" s="1"/>
    </row>
    <row r="91" spans="2:13">
      <c r="B91" s="277"/>
      <c r="C91" s="269"/>
      <c r="D91" s="1"/>
      <c r="E91" s="1"/>
      <c r="F91" s="1"/>
      <c r="G91" s="1"/>
      <c r="H91" s="1">
        <v>90</v>
      </c>
      <c r="I91" s="1"/>
      <c r="J91" s="1">
        <v>190</v>
      </c>
      <c r="K91" s="1">
        <f t="shared" si="11"/>
        <v>100</v>
      </c>
      <c r="L91" s="1">
        <f t="shared" si="10"/>
        <v>4000</v>
      </c>
      <c r="M91" s="1"/>
    </row>
    <row r="92" spans="2:13">
      <c r="B92" s="277"/>
      <c r="C92" s="268" t="s">
        <v>618</v>
      </c>
      <c r="D92" s="1">
        <v>26140</v>
      </c>
      <c r="E92" s="1"/>
      <c r="F92" s="1">
        <v>26315</v>
      </c>
      <c r="G92" s="1"/>
      <c r="H92" s="1"/>
      <c r="I92" s="1"/>
      <c r="J92" s="1"/>
      <c r="K92" s="1">
        <f>F92-D92</f>
        <v>175</v>
      </c>
      <c r="L92" s="1">
        <f t="shared" si="10"/>
        <v>7000</v>
      </c>
      <c r="M92" s="1"/>
    </row>
    <row r="93" spans="2:13">
      <c r="B93" s="269"/>
      <c r="C93" s="269"/>
      <c r="D93" s="1">
        <v>26140</v>
      </c>
      <c r="E93" s="1"/>
      <c r="F93" s="1">
        <v>26315</v>
      </c>
      <c r="G93" s="1"/>
      <c r="H93" s="1"/>
      <c r="I93" s="1"/>
      <c r="J93" s="1"/>
      <c r="K93" s="1">
        <f>F93-D93</f>
        <v>175</v>
      </c>
      <c r="L93" s="1">
        <f t="shared" si="10"/>
        <v>7000</v>
      </c>
      <c r="M93" s="1"/>
    </row>
    <row r="94" spans="2:13">
      <c r="B94" s="268" t="s">
        <v>633</v>
      </c>
      <c r="C94" s="281" t="s">
        <v>618</v>
      </c>
      <c r="D94" s="1"/>
      <c r="E94" s="1"/>
      <c r="F94" s="13">
        <v>26600</v>
      </c>
      <c r="G94" s="1"/>
      <c r="H94" s="1"/>
      <c r="I94" s="1"/>
      <c r="J94" s="1"/>
      <c r="K94" s="1"/>
      <c r="L94" s="1"/>
      <c r="M94" s="13" t="s">
        <v>13</v>
      </c>
    </row>
    <row r="95" spans="2:13">
      <c r="B95" s="277"/>
      <c r="C95" s="283"/>
      <c r="D95" s="1">
        <v>26515</v>
      </c>
      <c r="E95" s="1"/>
      <c r="F95" s="1">
        <v>26700</v>
      </c>
      <c r="G95" s="1"/>
      <c r="H95" s="1"/>
      <c r="I95" s="1"/>
      <c r="J95" s="1"/>
      <c r="K95" s="1">
        <f>F95-D95</f>
        <v>185</v>
      </c>
      <c r="L95" s="13">
        <f>K95*40</f>
        <v>7400</v>
      </c>
      <c r="M95" s="1"/>
    </row>
    <row r="96" spans="2:13">
      <c r="B96" s="277"/>
      <c r="C96" s="268" t="s">
        <v>634</v>
      </c>
      <c r="D96" s="1"/>
      <c r="E96" s="1"/>
      <c r="F96" s="1"/>
      <c r="G96" s="1"/>
      <c r="H96" s="1">
        <v>69</v>
      </c>
      <c r="I96" s="1"/>
      <c r="J96" s="1">
        <v>101</v>
      </c>
      <c r="K96" s="1">
        <f>J96-H96</f>
        <v>32</v>
      </c>
      <c r="L96" s="1">
        <f>K96*40</f>
        <v>1280</v>
      </c>
      <c r="M96" s="1"/>
    </row>
    <row r="97" spans="2:13">
      <c r="B97" s="277"/>
      <c r="C97" s="277"/>
      <c r="D97" s="1"/>
      <c r="E97" s="1"/>
      <c r="F97" s="1"/>
      <c r="G97" s="1"/>
      <c r="H97" s="1">
        <v>69</v>
      </c>
      <c r="I97" s="1"/>
      <c r="J97" s="1">
        <v>101</v>
      </c>
      <c r="K97" s="1">
        <f t="shared" ref="K97:K102" si="12">J97-H97</f>
        <v>32</v>
      </c>
      <c r="L97" s="1">
        <f t="shared" ref="L97:L102" si="13">K97*40</f>
        <v>1280</v>
      </c>
      <c r="M97" s="1"/>
    </row>
    <row r="98" spans="2:13">
      <c r="B98" s="277"/>
      <c r="C98" s="277"/>
      <c r="D98" s="1"/>
      <c r="E98" s="1"/>
      <c r="F98" s="1"/>
      <c r="G98" s="1"/>
      <c r="H98" s="1">
        <v>69</v>
      </c>
      <c r="I98" s="1"/>
      <c r="J98" s="1">
        <v>142</v>
      </c>
      <c r="K98" s="1">
        <f t="shared" si="12"/>
        <v>73</v>
      </c>
      <c r="L98" s="1">
        <f t="shared" si="13"/>
        <v>2920</v>
      </c>
      <c r="M98" s="1"/>
    </row>
    <row r="99" spans="2:13">
      <c r="B99" s="277"/>
      <c r="C99" s="269"/>
      <c r="D99" s="1"/>
      <c r="E99" s="1"/>
      <c r="F99" s="1"/>
      <c r="G99" s="1"/>
      <c r="H99" s="1">
        <v>69</v>
      </c>
      <c r="I99" s="1"/>
      <c r="J99" s="1">
        <v>142</v>
      </c>
      <c r="K99" s="1">
        <f t="shared" si="12"/>
        <v>73</v>
      </c>
      <c r="L99" s="1">
        <f t="shared" si="13"/>
        <v>2920</v>
      </c>
      <c r="M99" s="1"/>
    </row>
    <row r="100" spans="2:13">
      <c r="B100" s="277"/>
      <c r="C100" s="281" t="s">
        <v>635</v>
      </c>
      <c r="D100" s="1"/>
      <c r="E100" s="1"/>
      <c r="F100" s="1"/>
      <c r="G100" s="1"/>
      <c r="H100" s="8">
        <v>35</v>
      </c>
      <c r="I100" s="1"/>
      <c r="J100" s="1">
        <v>50</v>
      </c>
      <c r="K100" s="1">
        <f t="shared" si="12"/>
        <v>15</v>
      </c>
      <c r="L100" s="1">
        <f t="shared" si="13"/>
        <v>600</v>
      </c>
      <c r="M100" s="1"/>
    </row>
    <row r="101" spans="2:13">
      <c r="B101" s="277"/>
      <c r="C101" s="282"/>
      <c r="D101" s="1"/>
      <c r="E101" s="1"/>
      <c r="F101" s="1"/>
      <c r="G101" s="1"/>
      <c r="H101" s="8">
        <v>35</v>
      </c>
      <c r="I101" s="1"/>
      <c r="J101" s="1">
        <v>50</v>
      </c>
      <c r="K101" s="1">
        <f t="shared" si="12"/>
        <v>15</v>
      </c>
      <c r="L101" s="1">
        <f t="shared" si="13"/>
        <v>600</v>
      </c>
      <c r="M101" s="1"/>
    </row>
    <row r="102" spans="2:13">
      <c r="B102" s="277"/>
      <c r="C102" s="282"/>
      <c r="D102" s="1"/>
      <c r="E102" s="1"/>
      <c r="F102" s="1"/>
      <c r="G102" s="1"/>
      <c r="H102" s="8">
        <v>35</v>
      </c>
      <c r="I102" s="1"/>
      <c r="J102" s="1">
        <v>50</v>
      </c>
      <c r="K102" s="1">
        <f t="shared" si="12"/>
        <v>15</v>
      </c>
      <c r="L102" s="1">
        <f t="shared" si="13"/>
        <v>600</v>
      </c>
      <c r="M102" s="1"/>
    </row>
    <row r="103" spans="2:13">
      <c r="B103" s="277"/>
      <c r="C103" s="282"/>
      <c r="D103" s="1"/>
      <c r="E103" s="1"/>
      <c r="F103" s="1"/>
      <c r="G103" s="1"/>
      <c r="H103" s="14">
        <v>35</v>
      </c>
      <c r="I103" s="1"/>
      <c r="J103" s="1"/>
      <c r="K103" s="1"/>
      <c r="L103" s="1"/>
      <c r="M103" s="13" t="s">
        <v>13</v>
      </c>
    </row>
    <row r="104" spans="2:13">
      <c r="B104" s="277"/>
      <c r="C104" s="282"/>
      <c r="D104" s="1"/>
      <c r="E104" s="1"/>
      <c r="F104" s="1"/>
      <c r="G104" s="1"/>
      <c r="H104" s="14">
        <v>35</v>
      </c>
      <c r="I104" s="1"/>
      <c r="J104" s="1"/>
      <c r="K104" s="1"/>
      <c r="L104" s="1"/>
      <c r="M104" s="13" t="s">
        <v>13</v>
      </c>
    </row>
    <row r="105" spans="2:13">
      <c r="B105" s="269"/>
      <c r="C105" s="283"/>
      <c r="D105" s="1"/>
      <c r="E105" s="1"/>
      <c r="F105" s="1"/>
      <c r="G105" s="1"/>
      <c r="H105" s="14">
        <v>35</v>
      </c>
      <c r="I105" s="1"/>
      <c r="J105" s="1"/>
      <c r="K105" s="1"/>
      <c r="L105" s="1"/>
      <c r="M105" s="13" t="s">
        <v>13</v>
      </c>
    </row>
    <row r="106" spans="2:13">
      <c r="B106" s="268" t="s">
        <v>636</v>
      </c>
      <c r="C106" s="1" t="s">
        <v>618</v>
      </c>
      <c r="D106" s="1">
        <v>26380</v>
      </c>
      <c r="E106" s="1"/>
      <c r="F106" s="1"/>
      <c r="G106" s="1"/>
      <c r="H106" s="1"/>
      <c r="I106" s="1"/>
      <c r="J106" s="1"/>
      <c r="K106" s="1">
        <f>F94-D106</f>
        <v>220</v>
      </c>
      <c r="L106" s="1">
        <f>K106*40</f>
        <v>8800</v>
      </c>
      <c r="M106" s="1"/>
    </row>
    <row r="107" spans="2:13">
      <c r="B107" s="277"/>
      <c r="C107" s="268" t="s">
        <v>635</v>
      </c>
      <c r="D107" s="1"/>
      <c r="E107" s="1"/>
      <c r="F107" s="1"/>
      <c r="G107" s="1"/>
      <c r="H107" s="1"/>
      <c r="I107" s="1"/>
      <c r="J107" s="1">
        <v>77</v>
      </c>
      <c r="K107" s="1">
        <f>J107-H103</f>
        <v>42</v>
      </c>
      <c r="L107" s="1">
        <f t="shared" ref="L107:L109" si="14">K107*40</f>
        <v>1680</v>
      </c>
      <c r="M107" s="1"/>
    </row>
    <row r="108" spans="2:13">
      <c r="B108" s="277"/>
      <c r="C108" s="277"/>
      <c r="D108" s="1"/>
      <c r="E108" s="1"/>
      <c r="F108" s="1"/>
      <c r="G108" s="1"/>
      <c r="H108" s="1"/>
      <c r="I108" s="1"/>
      <c r="J108" s="1">
        <v>92</v>
      </c>
      <c r="K108" s="1">
        <f>J108-H104</f>
        <v>57</v>
      </c>
      <c r="L108" s="1">
        <f t="shared" si="14"/>
        <v>2280</v>
      </c>
      <c r="M108" s="1"/>
    </row>
    <row r="109" spans="2:13">
      <c r="B109" s="269"/>
      <c r="C109" s="269"/>
      <c r="D109" s="1"/>
      <c r="E109" s="1"/>
      <c r="F109" s="1"/>
      <c r="G109" s="1"/>
      <c r="H109" s="1"/>
      <c r="I109" s="1"/>
      <c r="J109" s="1">
        <v>92</v>
      </c>
      <c r="K109" s="1">
        <f>J109-H105</f>
        <v>57</v>
      </c>
      <c r="L109" s="1">
        <f t="shared" si="14"/>
        <v>2280</v>
      </c>
      <c r="M109" s="1"/>
    </row>
    <row r="110" spans="2:13">
      <c r="B110" s="268" t="s">
        <v>640</v>
      </c>
      <c r="C110" s="268" t="s">
        <v>641</v>
      </c>
      <c r="D110" s="1"/>
      <c r="E110" s="1"/>
      <c r="F110" s="1"/>
      <c r="G110" s="1"/>
      <c r="H110" s="1">
        <v>97</v>
      </c>
      <c r="I110" s="1"/>
      <c r="J110" s="109">
        <v>134</v>
      </c>
      <c r="K110" s="1">
        <f>J110-H110</f>
        <v>37</v>
      </c>
      <c r="L110" s="1">
        <f>K110*40</f>
        <v>1480</v>
      </c>
      <c r="M110" s="1"/>
    </row>
    <row r="111" spans="2:13">
      <c r="B111" s="277"/>
      <c r="C111" s="277"/>
      <c r="D111" s="1"/>
      <c r="E111" s="1"/>
      <c r="F111" s="1"/>
      <c r="G111" s="1"/>
      <c r="H111" s="1">
        <v>97</v>
      </c>
      <c r="I111" s="1"/>
      <c r="J111" s="109">
        <v>144</v>
      </c>
      <c r="K111" s="1">
        <f t="shared" ref="K111:K113" si="15">J111-H111</f>
        <v>47</v>
      </c>
      <c r="L111" s="1">
        <f t="shared" ref="L111:L123" si="16">K111*40</f>
        <v>1880</v>
      </c>
      <c r="M111" s="1"/>
    </row>
    <row r="112" spans="2:13">
      <c r="B112" s="277"/>
      <c r="C112" s="277"/>
      <c r="D112" s="1"/>
      <c r="E112" s="1"/>
      <c r="F112" s="1"/>
      <c r="G112" s="1"/>
      <c r="H112" s="1">
        <v>97</v>
      </c>
      <c r="I112" s="1"/>
      <c r="J112" s="109">
        <v>144</v>
      </c>
      <c r="K112" s="1">
        <f t="shared" si="15"/>
        <v>47</v>
      </c>
      <c r="L112" s="1">
        <f t="shared" si="16"/>
        <v>1880</v>
      </c>
      <c r="M112" s="1"/>
    </row>
    <row r="113" spans="2:13">
      <c r="B113" s="277"/>
      <c r="C113" s="277"/>
      <c r="D113" s="1"/>
      <c r="E113" s="1"/>
      <c r="F113" s="1"/>
      <c r="G113" s="1"/>
      <c r="H113" s="1">
        <v>97</v>
      </c>
      <c r="I113" s="1"/>
      <c r="J113" s="109">
        <v>120</v>
      </c>
      <c r="K113" s="1">
        <f t="shared" si="15"/>
        <v>23</v>
      </c>
      <c r="L113" s="1">
        <f t="shared" si="16"/>
        <v>920</v>
      </c>
      <c r="M113" s="1"/>
    </row>
    <row r="114" spans="2:13">
      <c r="B114" s="277"/>
      <c r="C114" s="277"/>
      <c r="D114" s="1"/>
      <c r="E114" s="1"/>
      <c r="F114" s="1"/>
      <c r="G114" s="1"/>
      <c r="H114" s="1">
        <v>109</v>
      </c>
      <c r="I114" s="1">
        <v>100</v>
      </c>
      <c r="J114" s="109"/>
      <c r="K114" s="1">
        <f>I114-H114</f>
        <v>-9</v>
      </c>
      <c r="L114" s="1">
        <f t="shared" si="16"/>
        <v>-360</v>
      </c>
      <c r="M114" s="1"/>
    </row>
    <row r="115" spans="2:13">
      <c r="B115" s="277"/>
      <c r="C115" s="277"/>
      <c r="D115" s="1"/>
      <c r="E115" s="1"/>
      <c r="F115" s="1"/>
      <c r="G115" s="1"/>
      <c r="H115" s="1">
        <v>109</v>
      </c>
      <c r="I115" s="1">
        <v>100</v>
      </c>
      <c r="J115" s="109"/>
      <c r="K115" s="1">
        <f t="shared" ref="K115:K117" si="17">I115-H115</f>
        <v>-9</v>
      </c>
      <c r="L115" s="1">
        <f t="shared" si="16"/>
        <v>-360</v>
      </c>
      <c r="M115" s="1"/>
    </row>
    <row r="116" spans="2:13">
      <c r="B116" s="277"/>
      <c r="C116" s="277"/>
      <c r="D116" s="1"/>
      <c r="E116" s="1"/>
      <c r="F116" s="1"/>
      <c r="G116" s="1"/>
      <c r="H116" s="1">
        <v>109</v>
      </c>
      <c r="I116" s="1">
        <v>100</v>
      </c>
      <c r="J116" s="109"/>
      <c r="K116" s="1">
        <f t="shared" si="17"/>
        <v>-9</v>
      </c>
      <c r="L116" s="1">
        <f t="shared" si="16"/>
        <v>-360</v>
      </c>
      <c r="M116" s="1"/>
    </row>
    <row r="117" spans="2:13">
      <c r="B117" s="277"/>
      <c r="C117" s="269"/>
      <c r="D117" s="1"/>
      <c r="E117" s="1"/>
      <c r="F117" s="1"/>
      <c r="G117" s="1"/>
      <c r="H117" s="1">
        <v>109</v>
      </c>
      <c r="I117" s="1">
        <v>100</v>
      </c>
      <c r="J117" s="109"/>
      <c r="K117" s="1">
        <f t="shared" si="17"/>
        <v>-9</v>
      </c>
      <c r="L117" s="1">
        <f t="shared" si="16"/>
        <v>-360</v>
      </c>
      <c r="M117" s="1"/>
    </row>
    <row r="118" spans="2:13">
      <c r="B118" s="277"/>
      <c r="C118" s="268" t="s">
        <v>618</v>
      </c>
      <c r="D118" s="1">
        <v>26550</v>
      </c>
      <c r="E118" s="1">
        <v>26652</v>
      </c>
      <c r="F118" s="1"/>
      <c r="G118" s="1"/>
      <c r="H118" s="1"/>
      <c r="I118" s="1"/>
      <c r="J118" s="109"/>
      <c r="K118" s="1">
        <v>102</v>
      </c>
      <c r="L118" s="1">
        <f t="shared" si="16"/>
        <v>4080</v>
      </c>
      <c r="M118" s="1"/>
    </row>
    <row r="119" spans="2:13">
      <c r="B119" s="269"/>
      <c r="C119" s="269"/>
      <c r="D119" s="1">
        <v>26550</v>
      </c>
      <c r="E119" s="1"/>
      <c r="F119" s="1"/>
      <c r="G119" s="1">
        <v>26500</v>
      </c>
      <c r="H119" s="1"/>
      <c r="I119" s="1"/>
      <c r="J119" s="109"/>
      <c r="K119" s="1">
        <v>-50</v>
      </c>
      <c r="L119" s="1">
        <f t="shared" si="16"/>
        <v>-2000</v>
      </c>
      <c r="M119" s="1"/>
    </row>
    <row r="120" spans="2:13">
      <c r="B120" s="268" t="s">
        <v>644</v>
      </c>
      <c r="C120" s="268" t="s">
        <v>641</v>
      </c>
      <c r="D120" s="1"/>
      <c r="E120" s="1"/>
      <c r="F120" s="1"/>
      <c r="G120" s="1"/>
      <c r="H120" s="1">
        <v>140</v>
      </c>
      <c r="I120" s="1">
        <v>115</v>
      </c>
      <c r="J120" s="109"/>
      <c r="K120" s="1">
        <f>I120-H120</f>
        <v>-25</v>
      </c>
      <c r="L120" s="1">
        <f t="shared" si="16"/>
        <v>-1000</v>
      </c>
      <c r="M120" s="1"/>
    </row>
    <row r="121" spans="2:13">
      <c r="B121" s="277"/>
      <c r="C121" s="269"/>
      <c r="D121" s="1"/>
      <c r="E121" s="1"/>
      <c r="F121" s="1"/>
      <c r="G121" s="1"/>
      <c r="H121" s="1">
        <v>140</v>
      </c>
      <c r="I121" s="1">
        <v>115</v>
      </c>
      <c r="J121" s="109"/>
      <c r="K121" s="1">
        <f t="shared" ref="K121:K123" si="18">I121-H121</f>
        <v>-25</v>
      </c>
      <c r="L121" s="1">
        <f t="shared" si="16"/>
        <v>-1000</v>
      </c>
      <c r="M121" s="1"/>
    </row>
    <row r="122" spans="2:13">
      <c r="B122" s="277"/>
      <c r="C122" s="268" t="s">
        <v>645</v>
      </c>
      <c r="D122" s="1"/>
      <c r="E122" s="1"/>
      <c r="F122" s="1"/>
      <c r="G122" s="1"/>
      <c r="H122" s="1">
        <v>88</v>
      </c>
      <c r="I122" s="1">
        <v>66</v>
      </c>
      <c r="J122" s="109"/>
      <c r="K122" s="1">
        <f t="shared" si="18"/>
        <v>-22</v>
      </c>
      <c r="L122" s="1">
        <f t="shared" si="16"/>
        <v>-880</v>
      </c>
      <c r="M122" s="1"/>
    </row>
    <row r="123" spans="2:13">
      <c r="B123" s="277"/>
      <c r="C123" s="269"/>
      <c r="D123" s="1"/>
      <c r="E123" s="1"/>
      <c r="F123" s="1"/>
      <c r="G123" s="1"/>
      <c r="H123" s="1">
        <v>88</v>
      </c>
      <c r="I123" s="1">
        <v>66</v>
      </c>
      <c r="J123" s="109"/>
      <c r="K123" s="1">
        <f t="shared" si="18"/>
        <v>-22</v>
      </c>
      <c r="L123" s="1">
        <f t="shared" si="16"/>
        <v>-880</v>
      </c>
      <c r="M123" s="1"/>
    </row>
    <row r="124" spans="2:13">
      <c r="B124" s="277"/>
      <c r="C124" s="268" t="s">
        <v>618</v>
      </c>
      <c r="D124" s="1">
        <v>26700</v>
      </c>
      <c r="E124" s="1"/>
      <c r="F124" s="1"/>
      <c r="G124" s="1"/>
      <c r="H124" s="1"/>
      <c r="I124" s="1"/>
      <c r="J124" s="109"/>
      <c r="K124" s="1"/>
      <c r="L124" s="1"/>
      <c r="M124" s="1" t="s">
        <v>13</v>
      </c>
    </row>
    <row r="125" spans="2:13">
      <c r="B125" s="269"/>
      <c r="C125" s="269"/>
      <c r="D125" s="1">
        <v>26630</v>
      </c>
      <c r="E125" s="1"/>
      <c r="F125" s="1"/>
      <c r="G125" s="1"/>
      <c r="H125" s="1"/>
      <c r="I125" s="1"/>
      <c r="J125" s="109"/>
      <c r="K125" s="1"/>
      <c r="L125" s="1"/>
      <c r="M125" s="1" t="s">
        <v>13</v>
      </c>
    </row>
    <row r="126" spans="2:13">
      <c r="B126" s="268" t="s">
        <v>646</v>
      </c>
      <c r="C126" s="111" t="s">
        <v>618</v>
      </c>
      <c r="D126" s="1">
        <v>26530</v>
      </c>
      <c r="E126" s="1"/>
      <c r="F126" s="1"/>
      <c r="G126" s="1"/>
      <c r="H126" s="1"/>
      <c r="I126" s="1"/>
      <c r="J126" s="109"/>
      <c r="K126" s="1"/>
      <c r="L126" s="1"/>
      <c r="M126" s="1"/>
    </row>
    <row r="127" spans="2:13">
      <c r="B127" s="277"/>
      <c r="C127" s="268" t="s">
        <v>647</v>
      </c>
      <c r="D127" s="1"/>
      <c r="E127" s="1"/>
      <c r="F127" s="1"/>
      <c r="G127" s="1"/>
      <c r="H127" s="1">
        <v>145</v>
      </c>
      <c r="I127" s="1"/>
      <c r="J127" s="109">
        <v>160</v>
      </c>
      <c r="K127" s="1">
        <f>J127-H127</f>
        <v>15</v>
      </c>
      <c r="L127" s="1">
        <f>K127*40</f>
        <v>600</v>
      </c>
      <c r="M127" s="1"/>
    </row>
    <row r="128" spans="2:13">
      <c r="B128" s="277"/>
      <c r="C128" s="269"/>
      <c r="D128" s="1"/>
      <c r="E128" s="1"/>
      <c r="F128" s="1"/>
      <c r="G128" s="1"/>
      <c r="H128" s="1">
        <v>145</v>
      </c>
      <c r="I128" s="1"/>
      <c r="J128" s="109">
        <v>165</v>
      </c>
      <c r="K128" s="1">
        <f>J128-H128</f>
        <v>20</v>
      </c>
      <c r="L128" s="1">
        <f t="shared" ref="L128:L133" si="19">K128*40</f>
        <v>800</v>
      </c>
      <c r="M128" s="1"/>
    </row>
    <row r="129" spans="2:13">
      <c r="B129" s="277"/>
      <c r="C129" s="268" t="s">
        <v>648</v>
      </c>
      <c r="D129" s="1"/>
      <c r="E129" s="1"/>
      <c r="F129" s="1"/>
      <c r="G129" s="1"/>
      <c r="H129" s="1">
        <v>53</v>
      </c>
      <c r="I129" s="1">
        <v>40</v>
      </c>
      <c r="J129" s="109"/>
      <c r="K129" s="1">
        <f>I129-H129</f>
        <v>-13</v>
      </c>
      <c r="L129" s="1">
        <f t="shared" si="19"/>
        <v>-520</v>
      </c>
      <c r="M129" s="1"/>
    </row>
    <row r="130" spans="2:13">
      <c r="B130" s="269"/>
      <c r="C130" s="269"/>
      <c r="D130" s="1"/>
      <c r="E130" s="1"/>
      <c r="F130" s="1"/>
      <c r="G130" s="1"/>
      <c r="H130" s="1">
        <v>53</v>
      </c>
      <c r="I130" s="1">
        <v>40</v>
      </c>
      <c r="J130" s="109"/>
      <c r="K130" s="1">
        <f>I130-H130</f>
        <v>-13</v>
      </c>
      <c r="L130" s="1">
        <f t="shared" si="19"/>
        <v>-520</v>
      </c>
      <c r="M130" s="1"/>
    </row>
    <row r="131" spans="2:13">
      <c r="B131" s="268" t="s">
        <v>649</v>
      </c>
      <c r="C131" s="268" t="s">
        <v>618</v>
      </c>
      <c r="D131" s="1"/>
      <c r="E131" s="1"/>
      <c r="F131" s="1"/>
      <c r="G131" s="1">
        <v>26500</v>
      </c>
      <c r="H131" s="1"/>
      <c r="I131" s="1"/>
      <c r="J131" s="109"/>
      <c r="K131" s="1">
        <f>G131-D124</f>
        <v>-200</v>
      </c>
      <c r="L131" s="1">
        <f t="shared" si="19"/>
        <v>-8000</v>
      </c>
      <c r="M131" s="1"/>
    </row>
    <row r="132" spans="2:13">
      <c r="B132" s="277"/>
      <c r="C132" s="277"/>
      <c r="D132" s="1"/>
      <c r="E132" s="1"/>
      <c r="F132" s="1"/>
      <c r="G132" s="1">
        <v>26500</v>
      </c>
      <c r="H132" s="1"/>
      <c r="I132" s="1"/>
      <c r="J132" s="109"/>
      <c r="K132" s="1">
        <f>G132-D125</f>
        <v>-130</v>
      </c>
      <c r="L132" s="1">
        <f t="shared" si="19"/>
        <v>-5200</v>
      </c>
      <c r="M132" s="1"/>
    </row>
    <row r="133" spans="2:13">
      <c r="B133" s="277"/>
      <c r="C133" s="277"/>
      <c r="D133" s="1"/>
      <c r="E133" s="1"/>
      <c r="F133" s="1"/>
      <c r="G133" s="1">
        <v>26500</v>
      </c>
      <c r="H133" s="1"/>
      <c r="I133" s="1"/>
      <c r="J133" s="109"/>
      <c r="K133" s="1">
        <f>G133-D126</f>
        <v>-30</v>
      </c>
      <c r="L133" s="1">
        <f t="shared" si="19"/>
        <v>-1200</v>
      </c>
      <c r="M133" s="1"/>
    </row>
    <row r="134" spans="2:13">
      <c r="B134" s="277"/>
      <c r="C134" s="277"/>
      <c r="D134" s="1"/>
      <c r="E134" s="1"/>
      <c r="F134" s="1">
        <v>26440</v>
      </c>
      <c r="G134" s="1"/>
      <c r="H134" s="1"/>
      <c r="I134" s="1"/>
      <c r="J134" s="109"/>
      <c r="K134" s="1"/>
      <c r="L134" s="1"/>
      <c r="M134" s="1" t="s">
        <v>13</v>
      </c>
    </row>
    <row r="135" spans="2:13">
      <c r="B135" s="277"/>
      <c r="C135" s="277"/>
      <c r="D135" s="1"/>
      <c r="E135" s="1"/>
      <c r="F135" s="1">
        <v>26440</v>
      </c>
      <c r="G135" s="1"/>
      <c r="H135" s="1"/>
      <c r="I135" s="1"/>
      <c r="J135" s="109"/>
      <c r="K135" s="1"/>
      <c r="L135" s="1"/>
      <c r="M135" s="1" t="s">
        <v>13</v>
      </c>
    </row>
    <row r="136" spans="2:13">
      <c r="B136" s="277"/>
      <c r="C136" s="277"/>
      <c r="D136" s="1"/>
      <c r="E136" s="1"/>
      <c r="F136" s="1">
        <v>26440</v>
      </c>
      <c r="G136" s="1"/>
      <c r="H136" s="1"/>
      <c r="I136" s="1"/>
      <c r="J136" s="109"/>
      <c r="K136" s="1"/>
      <c r="L136" s="1"/>
      <c r="M136" s="1" t="s">
        <v>13</v>
      </c>
    </row>
    <row r="137" spans="2:13">
      <c r="B137" s="277"/>
      <c r="C137" s="269"/>
      <c r="D137" s="1"/>
      <c r="E137" s="1"/>
      <c r="F137" s="1">
        <v>26440</v>
      </c>
      <c r="G137" s="1"/>
      <c r="H137" s="1"/>
      <c r="I137" s="1"/>
      <c r="J137" s="109"/>
      <c r="K137" s="1"/>
      <c r="L137" s="1"/>
      <c r="M137" s="1" t="s">
        <v>13</v>
      </c>
    </row>
    <row r="138" spans="2:13">
      <c r="B138" s="277"/>
      <c r="C138" s="268" t="s">
        <v>647</v>
      </c>
      <c r="D138" s="1"/>
      <c r="E138" s="1"/>
      <c r="F138" s="1"/>
      <c r="G138" s="1"/>
      <c r="H138" s="1">
        <v>212</v>
      </c>
      <c r="I138" s="1">
        <v>190</v>
      </c>
      <c r="J138" s="109"/>
      <c r="K138" s="1">
        <f>I138-H138</f>
        <v>-22</v>
      </c>
      <c r="L138" s="1">
        <f>K138*40</f>
        <v>-880</v>
      </c>
      <c r="M138" s="1"/>
    </row>
    <row r="139" spans="2:13">
      <c r="B139" s="269"/>
      <c r="C139" s="269"/>
      <c r="D139" s="1"/>
      <c r="E139" s="1"/>
      <c r="F139" s="1"/>
      <c r="G139" s="1"/>
      <c r="H139" s="1">
        <v>212</v>
      </c>
      <c r="I139" s="1">
        <v>190</v>
      </c>
      <c r="J139" s="109"/>
      <c r="K139" s="1">
        <f>I139-H139</f>
        <v>-22</v>
      </c>
      <c r="L139" s="1">
        <f t="shared" ref="L139:L144" si="20">K139*40</f>
        <v>-880</v>
      </c>
      <c r="M139" s="1"/>
    </row>
    <row r="140" spans="2:13">
      <c r="B140" s="268" t="s">
        <v>650</v>
      </c>
      <c r="C140" s="268" t="s">
        <v>618</v>
      </c>
      <c r="D140" s="1">
        <v>26265</v>
      </c>
      <c r="E140" s="1"/>
      <c r="F140" s="1"/>
      <c r="G140" s="1"/>
      <c r="H140" s="1"/>
      <c r="I140" s="1"/>
      <c r="J140" s="109"/>
      <c r="K140" s="1">
        <f>F134-D140</f>
        <v>175</v>
      </c>
      <c r="L140" s="1">
        <f t="shared" si="20"/>
        <v>7000</v>
      </c>
      <c r="M140" s="1"/>
    </row>
    <row r="141" spans="2:13">
      <c r="B141" s="269"/>
      <c r="C141" s="269"/>
      <c r="D141" s="1">
        <v>26210</v>
      </c>
      <c r="E141" s="1"/>
      <c r="F141" s="1"/>
      <c r="G141" s="1"/>
      <c r="H141" s="1"/>
      <c r="I141" s="1"/>
      <c r="J141" s="109"/>
      <c r="K141" s="1">
        <f>F135-D141</f>
        <v>230</v>
      </c>
      <c r="L141" s="1">
        <f t="shared" si="20"/>
        <v>9200</v>
      </c>
      <c r="M141" s="1"/>
    </row>
    <row r="142" spans="2:13">
      <c r="B142" s="268" t="s">
        <v>651</v>
      </c>
      <c r="C142" s="268" t="s">
        <v>618</v>
      </c>
      <c r="D142" s="1"/>
      <c r="E142" s="1"/>
      <c r="F142" s="1"/>
      <c r="G142" s="1">
        <v>26402</v>
      </c>
      <c r="H142" s="1"/>
      <c r="I142" s="1"/>
      <c r="J142" s="109"/>
      <c r="K142" s="1">
        <f>F136-G142</f>
        <v>38</v>
      </c>
      <c r="L142" s="1">
        <f t="shared" si="20"/>
        <v>1520</v>
      </c>
      <c r="M142" s="1"/>
    </row>
    <row r="143" spans="2:13">
      <c r="B143" s="277"/>
      <c r="C143" s="277"/>
      <c r="D143" s="1"/>
      <c r="E143" s="1"/>
      <c r="F143" s="1"/>
      <c r="G143" s="1">
        <v>26402</v>
      </c>
      <c r="H143" s="1"/>
      <c r="I143" s="1"/>
      <c r="J143" s="109"/>
      <c r="K143" s="1">
        <f>F137-G143</f>
        <v>38</v>
      </c>
      <c r="L143" s="1">
        <f t="shared" si="20"/>
        <v>1520</v>
      </c>
      <c r="M143" s="1"/>
    </row>
    <row r="144" spans="2:13">
      <c r="B144" s="277"/>
      <c r="C144" s="277"/>
      <c r="D144" s="1">
        <v>26480</v>
      </c>
      <c r="E144" s="1">
        <v>26603</v>
      </c>
      <c r="F144" s="1"/>
      <c r="G144" s="1"/>
      <c r="H144" s="1"/>
      <c r="I144" s="1"/>
      <c r="J144" s="109"/>
      <c r="K144" s="1">
        <f>E144-D144</f>
        <v>123</v>
      </c>
      <c r="L144" s="1">
        <f t="shared" si="20"/>
        <v>4920</v>
      </c>
      <c r="M144" s="1"/>
    </row>
    <row r="145" spans="2:13">
      <c r="B145" s="277"/>
      <c r="C145" s="277"/>
      <c r="D145" s="13">
        <v>26480</v>
      </c>
      <c r="E145" s="1"/>
      <c r="F145" s="1"/>
      <c r="G145" s="1"/>
      <c r="H145" s="1"/>
      <c r="I145" s="1"/>
      <c r="J145" s="109"/>
      <c r="K145" s="1"/>
      <c r="L145" s="1"/>
      <c r="M145" s="13" t="s">
        <v>13</v>
      </c>
    </row>
    <row r="146" spans="2:13">
      <c r="B146" s="269"/>
      <c r="C146" s="269"/>
      <c r="D146" s="13">
        <v>26480</v>
      </c>
      <c r="E146" s="1"/>
      <c r="F146" s="1"/>
      <c r="G146" s="1"/>
      <c r="H146" s="1"/>
      <c r="I146" s="1"/>
      <c r="J146" s="109"/>
      <c r="K146" s="1"/>
      <c r="L146" s="1"/>
      <c r="M146" s="13" t="s">
        <v>13</v>
      </c>
    </row>
    <row r="147" spans="2:13">
      <c r="B147" s="268" t="s">
        <v>652</v>
      </c>
      <c r="C147" s="268" t="s">
        <v>618</v>
      </c>
      <c r="D147" s="13"/>
      <c r="E147" s="1">
        <v>26644</v>
      </c>
      <c r="F147" s="1"/>
      <c r="G147" s="1"/>
      <c r="H147" s="1"/>
      <c r="I147" s="1"/>
      <c r="J147" s="109"/>
      <c r="K147" s="1">
        <f>E147-D145</f>
        <v>164</v>
      </c>
      <c r="L147" s="1">
        <f>K147*40</f>
        <v>6560</v>
      </c>
      <c r="M147" s="5"/>
    </row>
    <row r="148" spans="2:13">
      <c r="B148" s="277"/>
      <c r="C148" s="277"/>
      <c r="D148" s="13"/>
      <c r="E148" s="1">
        <v>26650</v>
      </c>
      <c r="F148" s="1"/>
      <c r="G148" s="1"/>
      <c r="H148" s="1"/>
      <c r="I148" s="1"/>
      <c r="J148" s="109"/>
      <c r="K148" s="1">
        <f>E148-D146</f>
        <v>170</v>
      </c>
      <c r="L148" s="1">
        <f t="shared" ref="L148:L157" si="21">K148*40</f>
        <v>6800</v>
      </c>
      <c r="M148" s="5"/>
    </row>
    <row r="149" spans="2:13">
      <c r="B149" s="277"/>
      <c r="C149" s="277"/>
      <c r="D149" s="13">
        <v>26530</v>
      </c>
      <c r="E149" s="1"/>
      <c r="F149" s="1">
        <v>26635</v>
      </c>
      <c r="G149" s="1"/>
      <c r="H149" s="1"/>
      <c r="I149" s="1"/>
      <c r="J149" s="109"/>
      <c r="K149" s="1">
        <f>F149-D149</f>
        <v>105</v>
      </c>
      <c r="L149" s="1">
        <f t="shared" si="21"/>
        <v>4200</v>
      </c>
      <c r="M149" s="5"/>
    </row>
    <row r="150" spans="2:13">
      <c r="B150" s="269"/>
      <c r="C150" s="269"/>
      <c r="D150" s="13">
        <v>26497</v>
      </c>
      <c r="E150" s="1"/>
      <c r="F150" s="1">
        <v>26635</v>
      </c>
      <c r="G150" s="1"/>
      <c r="H150" s="1"/>
      <c r="I150" s="1"/>
      <c r="J150" s="109"/>
      <c r="K150" s="1">
        <f>F150-D150</f>
        <v>138</v>
      </c>
      <c r="L150" s="1">
        <f t="shared" si="21"/>
        <v>5520</v>
      </c>
      <c r="M150" s="5"/>
    </row>
    <row r="151" spans="2:13">
      <c r="B151" s="268" t="s">
        <v>655</v>
      </c>
      <c r="C151" s="268" t="s">
        <v>618</v>
      </c>
      <c r="D151" s="13">
        <v>26570</v>
      </c>
      <c r="E151" s="1">
        <v>26770</v>
      </c>
      <c r="F151" s="1"/>
      <c r="G151" s="1"/>
      <c r="H151" s="1"/>
      <c r="I151" s="1"/>
      <c r="J151" s="109"/>
      <c r="K151" s="1">
        <f>E151-D151</f>
        <v>200</v>
      </c>
      <c r="L151" s="1">
        <f t="shared" si="21"/>
        <v>8000</v>
      </c>
      <c r="M151" s="5"/>
    </row>
    <row r="152" spans="2:13">
      <c r="B152" s="269"/>
      <c r="C152" s="269"/>
      <c r="D152" s="13">
        <v>26570</v>
      </c>
      <c r="E152" s="1"/>
      <c r="F152" s="1"/>
      <c r="G152" s="1"/>
      <c r="H152" s="1"/>
      <c r="I152" s="1"/>
      <c r="J152" s="109"/>
      <c r="K152" s="1"/>
      <c r="L152" s="1"/>
      <c r="M152" s="13" t="s">
        <v>13</v>
      </c>
    </row>
    <row r="153" spans="2:13">
      <c r="B153" s="268" t="s">
        <v>656</v>
      </c>
      <c r="C153" s="268" t="s">
        <v>618</v>
      </c>
      <c r="D153" s="13"/>
      <c r="E153" s="1">
        <v>26715</v>
      </c>
      <c r="F153" s="1"/>
      <c r="G153" s="1"/>
      <c r="H153" s="1"/>
      <c r="I153" s="1"/>
      <c r="J153" s="109"/>
      <c r="K153" s="1">
        <f>E153-D152</f>
        <v>145</v>
      </c>
      <c r="L153" s="1">
        <f t="shared" si="21"/>
        <v>5800</v>
      </c>
      <c r="M153" s="13"/>
    </row>
    <row r="154" spans="2:13">
      <c r="B154" s="277"/>
      <c r="C154" s="277"/>
      <c r="D154" s="13"/>
      <c r="E154" s="1"/>
      <c r="F154" s="1">
        <v>26680</v>
      </c>
      <c r="G154" s="1"/>
      <c r="H154" s="1"/>
      <c r="I154" s="1"/>
      <c r="J154" s="109"/>
      <c r="K154" s="1"/>
      <c r="L154" s="1"/>
      <c r="M154" s="13" t="s">
        <v>13</v>
      </c>
    </row>
    <row r="155" spans="2:13">
      <c r="B155" s="269"/>
      <c r="C155" s="269"/>
      <c r="D155" s="13"/>
      <c r="E155" s="1"/>
      <c r="F155" s="1">
        <v>26680</v>
      </c>
      <c r="G155" s="1"/>
      <c r="H155" s="1"/>
      <c r="I155" s="1"/>
      <c r="J155" s="109"/>
      <c r="K155" s="1"/>
      <c r="L155" s="1"/>
      <c r="M155" s="13" t="s">
        <v>13</v>
      </c>
    </row>
    <row r="156" spans="2:13">
      <c r="B156" s="268" t="s">
        <v>660</v>
      </c>
      <c r="C156" s="268" t="s">
        <v>618</v>
      </c>
      <c r="D156" s="13">
        <v>26480</v>
      </c>
      <c r="E156" s="1"/>
      <c r="F156" s="1"/>
      <c r="G156" s="1"/>
      <c r="H156" s="1"/>
      <c r="I156" s="1"/>
      <c r="J156" s="109"/>
      <c r="K156" s="1">
        <f>F154-D156</f>
        <v>200</v>
      </c>
      <c r="L156" s="1">
        <f t="shared" si="21"/>
        <v>8000</v>
      </c>
      <c r="M156" s="5"/>
    </row>
    <row r="157" spans="2:13">
      <c r="B157" s="269"/>
      <c r="C157" s="269"/>
      <c r="D157" s="13">
        <v>26250</v>
      </c>
      <c r="E157" s="1"/>
      <c r="F157" s="1"/>
      <c r="G157" s="1"/>
      <c r="H157" s="1"/>
      <c r="I157" s="1"/>
      <c r="J157" s="109"/>
      <c r="K157" s="1">
        <f>F155-D157</f>
        <v>430</v>
      </c>
      <c r="L157" s="1">
        <f t="shared" si="21"/>
        <v>17200</v>
      </c>
      <c r="M157" s="5"/>
    </row>
    <row r="158" spans="2:13">
      <c r="B158" s="1"/>
      <c r="C158" s="1"/>
      <c r="D158" s="1"/>
      <c r="E158" s="1"/>
      <c r="F158" s="1"/>
      <c r="G158" s="1"/>
      <c r="H158" s="1"/>
      <c r="I158" s="1"/>
      <c r="J158" s="254" t="s">
        <v>638</v>
      </c>
      <c r="K158" s="255"/>
      <c r="L158" s="5">
        <f>SUM(L60:L157)</f>
        <v>157560</v>
      </c>
      <c r="M158" s="1"/>
    </row>
    <row r="161" spans="2:13" ht="26.25">
      <c r="B161" s="1"/>
      <c r="C161" s="1"/>
      <c r="D161" s="117" t="s">
        <v>609</v>
      </c>
      <c r="E161" s="1"/>
      <c r="F161" s="1"/>
      <c r="G161" s="1"/>
      <c r="H161" s="1"/>
      <c r="I161" s="1"/>
      <c r="J161" s="116"/>
      <c r="K161" s="114"/>
      <c r="L161" s="5"/>
      <c r="M161" s="1"/>
    </row>
    <row r="162" spans="2:13">
      <c r="B162" s="5" t="s">
        <v>139</v>
      </c>
      <c r="C162" s="118">
        <v>2018</v>
      </c>
      <c r="D162" s="290" t="s">
        <v>613</v>
      </c>
      <c r="E162" s="290"/>
      <c r="F162" s="290"/>
      <c r="G162" s="115"/>
      <c r="H162" s="290" t="s">
        <v>614</v>
      </c>
      <c r="I162" s="290"/>
      <c r="J162" s="290"/>
      <c r="K162" s="5" t="s">
        <v>4</v>
      </c>
      <c r="L162" s="5" t="s">
        <v>526</v>
      </c>
      <c r="M162" s="5" t="s">
        <v>9</v>
      </c>
    </row>
    <row r="163" spans="2:13">
      <c r="B163" s="99" t="s">
        <v>0</v>
      </c>
      <c r="C163" s="119" t="s">
        <v>605</v>
      </c>
      <c r="D163" s="99" t="s">
        <v>615</v>
      </c>
      <c r="E163" s="99" t="s">
        <v>3</v>
      </c>
      <c r="F163" s="99" t="s">
        <v>6</v>
      </c>
      <c r="G163" s="99" t="s">
        <v>616</v>
      </c>
      <c r="H163" s="99" t="s">
        <v>210</v>
      </c>
      <c r="I163" s="99" t="s">
        <v>3</v>
      </c>
      <c r="J163" s="99" t="s">
        <v>7</v>
      </c>
      <c r="K163" s="99" t="s">
        <v>8</v>
      </c>
      <c r="L163" s="1"/>
      <c r="M163" s="1"/>
    </row>
    <row r="164" spans="2:13">
      <c r="B164" s="268" t="s">
        <v>665</v>
      </c>
      <c r="C164" s="268" t="s">
        <v>663</v>
      </c>
      <c r="D164" s="1">
        <v>26190</v>
      </c>
      <c r="E164" s="1"/>
      <c r="F164" s="1">
        <v>26390</v>
      </c>
      <c r="G164" s="1"/>
      <c r="H164" s="1"/>
      <c r="I164" s="1"/>
      <c r="J164" s="1"/>
      <c r="K164" s="1">
        <f>F164-D164</f>
        <v>200</v>
      </c>
      <c r="L164" s="1">
        <f>K164*40</f>
        <v>8000</v>
      </c>
      <c r="M164" s="1"/>
    </row>
    <row r="165" spans="2:13">
      <c r="B165" s="269"/>
      <c r="C165" s="269"/>
      <c r="D165" s="1">
        <v>26190</v>
      </c>
      <c r="E165" s="1"/>
      <c r="F165" s="1">
        <v>26390</v>
      </c>
      <c r="G165" s="1"/>
      <c r="H165" s="1"/>
      <c r="I165" s="1"/>
      <c r="J165" s="1"/>
      <c r="K165" s="1">
        <f>F165-D165</f>
        <v>200</v>
      </c>
      <c r="L165" s="1">
        <f>K165*40</f>
        <v>8000</v>
      </c>
      <c r="M165" s="1"/>
    </row>
    <row r="166" spans="2:13">
      <c r="B166" s="268" t="s">
        <v>666</v>
      </c>
      <c r="C166" s="268" t="s">
        <v>663</v>
      </c>
      <c r="D166" s="1">
        <v>26200</v>
      </c>
      <c r="E166" s="1">
        <v>26330</v>
      </c>
      <c r="F166" s="1"/>
      <c r="G166" s="1"/>
      <c r="H166" s="1"/>
      <c r="I166" s="1"/>
      <c r="J166" s="1"/>
      <c r="K166" s="1">
        <f>E166-D166</f>
        <v>130</v>
      </c>
      <c r="L166" s="1">
        <f t="shared" ref="L166" si="22">K166*40</f>
        <v>5200</v>
      </c>
      <c r="M166" s="1"/>
    </row>
    <row r="167" spans="2:13">
      <c r="B167" s="269"/>
      <c r="C167" s="269"/>
      <c r="D167" s="1">
        <v>26200</v>
      </c>
      <c r="E167" s="1"/>
      <c r="F167" s="1"/>
      <c r="G167" s="1"/>
      <c r="H167" s="1"/>
      <c r="I167" s="1"/>
      <c r="J167" s="1"/>
      <c r="K167" s="1"/>
      <c r="L167" s="1"/>
      <c r="M167" s="1" t="s">
        <v>13</v>
      </c>
    </row>
    <row r="168" spans="2:13">
      <c r="B168" s="268" t="s">
        <v>668</v>
      </c>
      <c r="C168" s="268" t="s">
        <v>663</v>
      </c>
      <c r="D168" s="1"/>
      <c r="E168" s="1">
        <v>26310</v>
      </c>
      <c r="F168" s="1"/>
      <c r="G168" s="1"/>
      <c r="H168" s="1"/>
      <c r="I168" s="1"/>
      <c r="J168" s="1"/>
      <c r="K168" s="1">
        <f>E168-D167</f>
        <v>110</v>
      </c>
      <c r="L168" s="1">
        <f>K168*40</f>
        <v>4400</v>
      </c>
      <c r="M168" s="1"/>
    </row>
    <row r="169" spans="2:13">
      <c r="B169" s="277"/>
      <c r="C169" s="277"/>
      <c r="D169" s="1">
        <v>26205</v>
      </c>
      <c r="E169" s="1">
        <v>26370</v>
      </c>
      <c r="F169" s="1"/>
      <c r="G169" s="1"/>
      <c r="H169" s="1"/>
      <c r="I169" s="1"/>
      <c r="J169" s="1"/>
      <c r="K169" s="1">
        <f>E169-D169</f>
        <v>165</v>
      </c>
      <c r="L169" s="1">
        <f t="shared" ref="L169:L171" si="23">K169*40</f>
        <v>6600</v>
      </c>
      <c r="M169" s="1"/>
    </row>
    <row r="170" spans="2:13">
      <c r="B170" s="269"/>
      <c r="C170" s="269"/>
      <c r="D170" s="1">
        <v>26205</v>
      </c>
      <c r="E170" s="1">
        <v>26450</v>
      </c>
      <c r="F170" s="1"/>
      <c r="G170" s="1"/>
      <c r="H170" s="1"/>
      <c r="I170" s="1"/>
      <c r="J170" s="1"/>
      <c r="K170" s="1">
        <f t="shared" ref="K170:K171" si="24">E170-D170</f>
        <v>245</v>
      </c>
      <c r="L170" s="1">
        <f t="shared" si="23"/>
        <v>9800</v>
      </c>
      <c r="M170" s="1"/>
    </row>
    <row r="171" spans="2:13">
      <c r="B171" s="281" t="s">
        <v>673</v>
      </c>
      <c r="C171" s="281" t="s">
        <v>663</v>
      </c>
      <c r="D171" s="1">
        <v>26475</v>
      </c>
      <c r="E171" s="1">
        <v>26585</v>
      </c>
      <c r="F171" s="1"/>
      <c r="G171" s="1"/>
      <c r="H171" s="1"/>
      <c r="I171" s="1"/>
      <c r="J171" s="1"/>
      <c r="K171" s="1">
        <f t="shared" si="24"/>
        <v>110</v>
      </c>
      <c r="L171" s="1">
        <f t="shared" si="23"/>
        <v>4400</v>
      </c>
      <c r="M171" s="1"/>
    </row>
    <row r="172" spans="2:13">
      <c r="B172" s="283"/>
      <c r="C172" s="283"/>
      <c r="D172" s="13">
        <v>26475</v>
      </c>
      <c r="E172" s="1"/>
      <c r="F172" s="1"/>
      <c r="G172" s="1"/>
      <c r="H172" s="1"/>
      <c r="I172" s="1"/>
      <c r="J172" s="1"/>
      <c r="K172" s="1"/>
      <c r="L172" s="1"/>
      <c r="M172" s="13" t="s">
        <v>13</v>
      </c>
    </row>
    <row r="173" spans="2:13">
      <c r="B173" s="281" t="s">
        <v>676</v>
      </c>
      <c r="C173" s="281" t="s">
        <v>663</v>
      </c>
      <c r="D173" s="1">
        <v>26440</v>
      </c>
      <c r="E173" s="1">
        <v>26580</v>
      </c>
      <c r="F173" s="1"/>
      <c r="G173" s="1"/>
      <c r="H173" s="1"/>
      <c r="I173" s="1"/>
      <c r="J173" s="1"/>
      <c r="K173" s="1">
        <f>E173-D173</f>
        <v>140</v>
      </c>
      <c r="L173" s="1">
        <f>K173*40</f>
        <v>5600</v>
      </c>
      <c r="M173" s="1"/>
    </row>
    <row r="174" spans="2:13">
      <c r="B174" s="283"/>
      <c r="C174" s="283"/>
      <c r="D174" s="13">
        <v>26440</v>
      </c>
      <c r="E174" s="1"/>
      <c r="F174" s="1"/>
      <c r="G174" s="1"/>
      <c r="H174" s="1"/>
      <c r="I174" s="1"/>
      <c r="J174" s="1"/>
      <c r="K174" s="1"/>
      <c r="L174" s="1"/>
      <c r="M174" s="13" t="s">
        <v>13</v>
      </c>
    </row>
    <row r="175" spans="2:13">
      <c r="B175" s="281" t="s">
        <v>679</v>
      </c>
      <c r="C175" s="281" t="s">
        <v>663</v>
      </c>
      <c r="D175" s="5"/>
      <c r="E175" s="1">
        <v>26660</v>
      </c>
      <c r="F175" s="1"/>
      <c r="G175" s="1"/>
      <c r="H175" s="1"/>
      <c r="I175" s="109"/>
      <c r="J175" s="1"/>
      <c r="K175" s="1">
        <f>E175-D174</f>
        <v>220</v>
      </c>
      <c r="L175" s="1">
        <f>K175*40</f>
        <v>8800</v>
      </c>
      <c r="M175" s="5"/>
    </row>
    <row r="176" spans="2:13">
      <c r="B176" s="282"/>
      <c r="C176" s="282"/>
      <c r="D176" s="5"/>
      <c r="E176" s="1">
        <v>26730</v>
      </c>
      <c r="F176" s="1"/>
      <c r="G176" s="1"/>
      <c r="H176" s="1"/>
      <c r="I176" s="109"/>
      <c r="J176" s="1"/>
      <c r="K176" s="1">
        <f>E176-D172</f>
        <v>255</v>
      </c>
      <c r="L176" s="1">
        <f>K176*40</f>
        <v>10200</v>
      </c>
      <c r="M176" s="5"/>
    </row>
    <row r="177" spans="2:13">
      <c r="B177" s="283"/>
      <c r="C177" s="283"/>
      <c r="D177" s="13">
        <v>26635</v>
      </c>
      <c r="E177" s="1"/>
      <c r="F177" s="1"/>
      <c r="G177" s="1"/>
      <c r="H177" s="1"/>
      <c r="I177" s="109"/>
      <c r="J177" s="1"/>
      <c r="K177" s="1"/>
      <c r="L177" s="1"/>
      <c r="M177" s="13" t="s">
        <v>13</v>
      </c>
    </row>
    <row r="178" spans="2:13">
      <c r="B178" s="281" t="s">
        <v>680</v>
      </c>
      <c r="C178" s="281" t="s">
        <v>663</v>
      </c>
      <c r="D178" s="5"/>
      <c r="E178" s="1">
        <v>26920</v>
      </c>
      <c r="F178" s="1"/>
      <c r="G178" s="1"/>
      <c r="H178" s="1"/>
      <c r="I178" s="109"/>
      <c r="J178" s="1"/>
      <c r="K178" s="1">
        <f>E178-D177</f>
        <v>285</v>
      </c>
      <c r="L178" s="1">
        <f t="shared" ref="L178:L179" si="25">K178*40</f>
        <v>11400</v>
      </c>
      <c r="M178" s="5"/>
    </row>
    <row r="179" spans="2:13">
      <c r="B179" s="283"/>
      <c r="C179" s="283"/>
      <c r="D179" s="13">
        <v>26800</v>
      </c>
      <c r="E179" s="1">
        <v>26920</v>
      </c>
      <c r="F179" s="1"/>
      <c r="G179" s="1"/>
      <c r="H179" s="1"/>
      <c r="I179" s="109"/>
      <c r="J179" s="1"/>
      <c r="K179" s="1">
        <f>E179-D179</f>
        <v>120</v>
      </c>
      <c r="L179" s="1">
        <f t="shared" si="25"/>
        <v>4800</v>
      </c>
      <c r="M179" s="5"/>
    </row>
    <row r="180" spans="2:13">
      <c r="B180" s="281" t="s">
        <v>681</v>
      </c>
      <c r="C180" s="281" t="s">
        <v>663</v>
      </c>
      <c r="D180" s="13">
        <v>26740</v>
      </c>
      <c r="E180" s="1"/>
      <c r="F180" s="1"/>
      <c r="G180" s="1"/>
      <c r="H180" s="1"/>
      <c r="I180" s="109"/>
      <c r="J180" s="1"/>
      <c r="K180" s="1"/>
      <c r="L180" s="1"/>
      <c r="M180" s="13" t="s">
        <v>13</v>
      </c>
    </row>
    <row r="181" spans="2:13">
      <c r="B181" s="283"/>
      <c r="C181" s="283"/>
      <c r="D181" s="13">
        <v>26740</v>
      </c>
      <c r="E181" s="1"/>
      <c r="F181" s="1"/>
      <c r="G181" s="1"/>
      <c r="H181" s="1"/>
      <c r="I181" s="109"/>
      <c r="J181" s="1"/>
      <c r="K181" s="1"/>
      <c r="L181" s="1"/>
      <c r="M181" s="13" t="s">
        <v>13</v>
      </c>
    </row>
    <row r="182" spans="2:13">
      <c r="B182" s="281" t="s">
        <v>685</v>
      </c>
      <c r="C182" s="281" t="s">
        <v>663</v>
      </c>
      <c r="D182" s="13"/>
      <c r="E182" s="1">
        <v>27140</v>
      </c>
      <c r="F182" s="1"/>
      <c r="G182" s="1"/>
      <c r="H182" s="1"/>
      <c r="I182" s="109"/>
      <c r="J182" s="1"/>
      <c r="K182" s="1">
        <f>E182-D180</f>
        <v>400</v>
      </c>
      <c r="L182" s="1">
        <f>K182*40</f>
        <v>16000</v>
      </c>
      <c r="M182" s="5"/>
    </row>
    <row r="183" spans="2:13">
      <c r="B183" s="283"/>
      <c r="C183" s="283"/>
      <c r="D183" s="13"/>
      <c r="E183" s="1">
        <v>27140</v>
      </c>
      <c r="F183" s="1"/>
      <c r="G183" s="1"/>
      <c r="H183" s="1"/>
      <c r="I183" s="109"/>
      <c r="J183" s="1"/>
      <c r="K183" s="1">
        <f>E183-D181</f>
        <v>400</v>
      </c>
      <c r="L183" s="1">
        <f>K183*40</f>
        <v>16000</v>
      </c>
      <c r="M183" s="5"/>
    </row>
    <row r="184" spans="2:13">
      <c r="B184" s="268" t="s">
        <v>691</v>
      </c>
      <c r="C184" s="268" t="s">
        <v>663</v>
      </c>
      <c r="D184" s="13">
        <v>26735</v>
      </c>
      <c r="E184" s="1"/>
      <c r="F184" s="1">
        <v>26900</v>
      </c>
      <c r="G184" s="1"/>
      <c r="H184" s="1"/>
      <c r="I184" s="109"/>
      <c r="J184" s="1"/>
      <c r="K184" s="1">
        <f>F184-D184</f>
        <v>165</v>
      </c>
      <c r="L184" s="1">
        <f t="shared" ref="L184:L189" si="26">K184*40</f>
        <v>6600</v>
      </c>
      <c r="M184" s="5"/>
    </row>
    <row r="185" spans="2:13">
      <c r="B185" s="277"/>
      <c r="C185" s="277"/>
      <c r="D185" s="13">
        <v>26715</v>
      </c>
      <c r="E185" s="1"/>
      <c r="F185" s="1">
        <v>26900</v>
      </c>
      <c r="G185" s="1"/>
      <c r="H185" s="1"/>
      <c r="I185" s="109"/>
      <c r="J185" s="1"/>
      <c r="K185" s="1">
        <f>F185-D185</f>
        <v>185</v>
      </c>
      <c r="L185" s="1">
        <f t="shared" si="26"/>
        <v>7400</v>
      </c>
      <c r="M185" s="5"/>
    </row>
    <row r="186" spans="2:13">
      <c r="B186" s="269"/>
      <c r="C186" s="269"/>
      <c r="D186" s="13"/>
      <c r="E186" s="1"/>
      <c r="F186" s="1">
        <v>26900</v>
      </c>
      <c r="G186" s="1"/>
      <c r="H186" s="1"/>
      <c r="I186" s="109"/>
      <c r="J186" s="1"/>
      <c r="K186" s="1"/>
      <c r="L186" s="1"/>
      <c r="M186" s="13" t="s">
        <v>13</v>
      </c>
    </row>
    <row r="187" spans="2:13">
      <c r="B187" s="281" t="s">
        <v>694</v>
      </c>
      <c r="C187" s="281" t="s">
        <v>663</v>
      </c>
      <c r="D187" s="13">
        <v>26790</v>
      </c>
      <c r="E187" s="1"/>
      <c r="F187" s="1"/>
      <c r="G187" s="1"/>
      <c r="H187" s="1"/>
      <c r="I187" s="109"/>
      <c r="J187" s="1"/>
      <c r="K187" s="1">
        <f>F186-D187</f>
        <v>110</v>
      </c>
      <c r="L187" s="1">
        <f t="shared" si="26"/>
        <v>4400</v>
      </c>
      <c r="M187" s="5"/>
    </row>
    <row r="188" spans="2:13">
      <c r="B188" s="282"/>
      <c r="C188" s="282"/>
      <c r="D188" s="13">
        <v>26790</v>
      </c>
      <c r="E188" s="1">
        <v>26920</v>
      </c>
      <c r="F188" s="1"/>
      <c r="G188" s="1"/>
      <c r="H188" s="1"/>
      <c r="I188" s="109"/>
      <c r="J188" s="1"/>
      <c r="K188" s="1">
        <f>E188-D188</f>
        <v>130</v>
      </c>
      <c r="L188" s="1">
        <f t="shared" si="26"/>
        <v>5200</v>
      </c>
      <c r="M188" s="5"/>
    </row>
    <row r="189" spans="2:13">
      <c r="B189" s="282"/>
      <c r="C189" s="282"/>
      <c r="D189" s="13">
        <v>26790</v>
      </c>
      <c r="E189" s="1">
        <v>27015</v>
      </c>
      <c r="F189" s="1"/>
      <c r="G189" s="1"/>
      <c r="H189" s="1"/>
      <c r="I189" s="109"/>
      <c r="J189" s="1"/>
      <c r="K189" s="1">
        <f>E189-D189</f>
        <v>225</v>
      </c>
      <c r="L189" s="1">
        <f t="shared" si="26"/>
        <v>9000</v>
      </c>
      <c r="M189" s="5"/>
    </row>
    <row r="190" spans="2:13">
      <c r="B190" s="283"/>
      <c r="C190" s="283"/>
      <c r="D190" s="13">
        <v>26790</v>
      </c>
      <c r="E190" s="1"/>
      <c r="F190" s="1"/>
      <c r="G190" s="1"/>
      <c r="H190" s="1"/>
      <c r="I190" s="109"/>
      <c r="J190" s="1"/>
      <c r="K190" s="1"/>
      <c r="L190" s="1"/>
      <c r="M190" s="13" t="s">
        <v>13</v>
      </c>
    </row>
    <row r="191" spans="2:13">
      <c r="B191" s="281" t="s">
        <v>696</v>
      </c>
      <c r="C191" s="281" t="s">
        <v>663</v>
      </c>
      <c r="D191" s="5"/>
      <c r="E191" s="1"/>
      <c r="F191" s="1">
        <v>27200</v>
      </c>
      <c r="G191" s="1"/>
      <c r="H191" s="1"/>
      <c r="I191" s="109"/>
      <c r="J191" s="1"/>
      <c r="K191" s="1">
        <f>F191-D190</f>
        <v>410</v>
      </c>
      <c r="L191" s="1">
        <f>K191*40</f>
        <v>16400</v>
      </c>
      <c r="M191" s="5"/>
    </row>
    <row r="192" spans="2:13">
      <c r="B192" s="282"/>
      <c r="C192" s="282"/>
      <c r="D192" s="13">
        <v>26950</v>
      </c>
      <c r="E192" s="1">
        <v>27200</v>
      </c>
      <c r="F192" s="1"/>
      <c r="G192" s="1"/>
      <c r="H192" s="1"/>
      <c r="I192" s="109"/>
      <c r="J192" s="1"/>
      <c r="K192" s="1">
        <f>E192-D192</f>
        <v>250</v>
      </c>
      <c r="L192" s="1">
        <f>K192*40</f>
        <v>10000</v>
      </c>
      <c r="M192" s="5"/>
    </row>
    <row r="193" spans="2:13">
      <c r="B193" s="283"/>
      <c r="C193" s="283"/>
      <c r="D193" s="13"/>
      <c r="E193" s="13">
        <v>27200</v>
      </c>
      <c r="F193" s="1"/>
      <c r="G193" s="1"/>
      <c r="H193" s="1"/>
      <c r="I193" s="109"/>
      <c r="J193" s="1"/>
      <c r="K193" s="1"/>
      <c r="L193" s="1"/>
      <c r="M193" s="13" t="s">
        <v>13</v>
      </c>
    </row>
    <row r="194" spans="2:13">
      <c r="B194" s="125" t="s">
        <v>699</v>
      </c>
      <c r="C194" s="125" t="s">
        <v>663</v>
      </c>
      <c r="D194" s="13">
        <v>26802</v>
      </c>
      <c r="E194" s="13"/>
      <c r="F194" s="1"/>
      <c r="G194" s="1"/>
      <c r="H194" s="1"/>
      <c r="I194" s="109"/>
      <c r="J194" s="1"/>
      <c r="K194" s="1">
        <f>E193-D194</f>
        <v>398</v>
      </c>
      <c r="L194" s="1">
        <f>K194*40</f>
        <v>15920</v>
      </c>
      <c r="M194" s="5"/>
    </row>
    <row r="195" spans="2:13">
      <c r="B195" s="268" t="s">
        <v>700</v>
      </c>
      <c r="C195" s="268" t="s">
        <v>663</v>
      </c>
      <c r="D195" s="13">
        <v>26840</v>
      </c>
      <c r="E195" s="13"/>
      <c r="F195" s="1">
        <v>26990</v>
      </c>
      <c r="G195" s="1"/>
      <c r="H195" s="1"/>
      <c r="I195" s="109"/>
      <c r="J195" s="1"/>
      <c r="K195" s="1">
        <f>F195-D195</f>
        <v>150</v>
      </c>
      <c r="L195" s="1">
        <f>K195*40</f>
        <v>6000</v>
      </c>
      <c r="M195" s="5"/>
    </row>
    <row r="196" spans="2:13">
      <c r="B196" s="269"/>
      <c r="C196" s="269"/>
      <c r="D196" s="13">
        <v>26840</v>
      </c>
      <c r="E196" s="13"/>
      <c r="F196" s="1"/>
      <c r="G196" s="1"/>
      <c r="H196" s="1"/>
      <c r="I196" s="109"/>
      <c r="J196" s="1"/>
      <c r="K196" s="1"/>
      <c r="L196" s="1"/>
      <c r="M196" s="13" t="s">
        <v>13</v>
      </c>
    </row>
    <row r="197" spans="2:13">
      <c r="B197" s="268" t="s">
        <v>702</v>
      </c>
      <c r="C197" s="268" t="s">
        <v>663</v>
      </c>
      <c r="D197" s="13"/>
      <c r="E197" s="13"/>
      <c r="F197" s="1">
        <v>27090</v>
      </c>
      <c r="G197" s="1"/>
      <c r="H197" s="1"/>
      <c r="I197" s="109"/>
      <c r="J197" s="1"/>
      <c r="K197" s="1">
        <f>F197-D196</f>
        <v>250</v>
      </c>
      <c r="L197" s="1">
        <f>K197*40</f>
        <v>10000</v>
      </c>
      <c r="M197" s="5"/>
    </row>
    <row r="198" spans="2:13">
      <c r="B198" s="269"/>
      <c r="C198" s="269"/>
      <c r="D198" s="13">
        <v>26980</v>
      </c>
      <c r="E198" s="13"/>
      <c r="F198" s="1"/>
      <c r="G198" s="1"/>
      <c r="H198" s="1"/>
      <c r="I198" s="109"/>
      <c r="J198" s="1"/>
      <c r="K198" s="1"/>
      <c r="L198" s="1"/>
      <c r="M198" s="13" t="s">
        <v>13</v>
      </c>
    </row>
    <row r="199" spans="2:13">
      <c r="B199" s="281" t="s">
        <v>704</v>
      </c>
      <c r="C199" s="281" t="s">
        <v>663</v>
      </c>
      <c r="D199" s="13"/>
      <c r="E199" s="13"/>
      <c r="F199" s="1">
        <v>27180</v>
      </c>
      <c r="G199" s="1"/>
      <c r="H199" s="1"/>
      <c r="I199" s="109"/>
      <c r="J199" s="1"/>
      <c r="K199" s="1">
        <f>F199-D198</f>
        <v>200</v>
      </c>
      <c r="L199" s="1">
        <f>K199*40</f>
        <v>8000</v>
      </c>
      <c r="M199" s="5"/>
    </row>
    <row r="200" spans="2:13">
      <c r="B200" s="283"/>
      <c r="C200" s="283"/>
      <c r="D200" s="13">
        <v>26950</v>
      </c>
      <c r="E200" s="13"/>
      <c r="F200" s="1"/>
      <c r="G200" s="1"/>
      <c r="H200" s="1"/>
      <c r="I200" s="109"/>
      <c r="J200" s="1"/>
      <c r="K200" s="1"/>
      <c r="L200" s="1"/>
      <c r="M200" s="13" t="s">
        <v>13</v>
      </c>
    </row>
    <row r="201" spans="2:13">
      <c r="B201" s="281" t="s">
        <v>706</v>
      </c>
      <c r="C201" s="281" t="s">
        <v>663</v>
      </c>
      <c r="D201" s="5"/>
      <c r="E201" s="13"/>
      <c r="F201" s="1">
        <v>27115</v>
      </c>
      <c r="G201" s="1"/>
      <c r="H201" s="1"/>
      <c r="I201" s="109"/>
      <c r="J201" s="1"/>
      <c r="K201" s="1">
        <f>F201-D200</f>
        <v>165</v>
      </c>
      <c r="L201" s="1">
        <f>K201*40</f>
        <v>6600</v>
      </c>
      <c r="M201" s="5"/>
    </row>
    <row r="202" spans="2:13">
      <c r="B202" s="283"/>
      <c r="C202" s="283"/>
      <c r="D202" s="13">
        <v>27070</v>
      </c>
      <c r="E202" s="13"/>
      <c r="F202" s="1"/>
      <c r="G202" s="1"/>
      <c r="H202" s="1"/>
      <c r="I202" s="109"/>
      <c r="J202" s="1"/>
      <c r="K202" s="1"/>
      <c r="L202" s="1"/>
      <c r="M202" s="13" t="s">
        <v>13</v>
      </c>
    </row>
    <row r="203" spans="2:13">
      <c r="B203" s="281" t="s">
        <v>709</v>
      </c>
      <c r="C203" s="129"/>
      <c r="D203" s="5"/>
      <c r="E203" s="13">
        <v>27370</v>
      </c>
      <c r="F203" s="1"/>
      <c r="G203" s="1"/>
      <c r="H203" s="1"/>
      <c r="I203" s="109"/>
      <c r="J203" s="1"/>
      <c r="K203" s="1">
        <v>300</v>
      </c>
      <c r="L203" s="1">
        <f>K203*40</f>
        <v>12000</v>
      </c>
      <c r="M203" s="5"/>
    </row>
    <row r="204" spans="2:13">
      <c r="B204" s="282"/>
      <c r="C204" s="128" t="s">
        <v>718</v>
      </c>
      <c r="D204" s="13">
        <v>27120</v>
      </c>
      <c r="E204" s="13">
        <v>27400</v>
      </c>
      <c r="F204" s="1"/>
      <c r="G204" s="1"/>
      <c r="H204" s="1"/>
      <c r="I204" s="109"/>
      <c r="J204" s="1"/>
      <c r="K204" s="1">
        <f>E204-D204</f>
        <v>280</v>
      </c>
      <c r="L204" s="1">
        <f>K204*40</f>
        <v>11200</v>
      </c>
      <c r="M204" s="5"/>
    </row>
    <row r="205" spans="2:13">
      <c r="B205" s="283"/>
      <c r="C205" s="129"/>
      <c r="D205" s="13">
        <v>27120</v>
      </c>
      <c r="E205" s="13"/>
      <c r="F205" s="1"/>
      <c r="G205" s="1"/>
      <c r="H205" s="1"/>
      <c r="I205" s="109"/>
      <c r="J205" s="1"/>
      <c r="K205" s="1"/>
      <c r="L205" s="1"/>
      <c r="M205" s="13" t="s">
        <v>13</v>
      </c>
    </row>
    <row r="206" spans="2:13">
      <c r="B206" s="128" t="s">
        <v>714</v>
      </c>
      <c r="C206" s="128" t="s">
        <v>718</v>
      </c>
      <c r="D206" s="5"/>
      <c r="E206" s="13">
        <v>27650</v>
      </c>
      <c r="F206" s="1"/>
      <c r="G206" s="1"/>
      <c r="H206" s="1"/>
      <c r="I206" s="109"/>
      <c r="J206" s="1"/>
      <c r="K206" s="1">
        <f>E206-D205</f>
        <v>530</v>
      </c>
      <c r="L206" s="1">
        <f>K206*40</f>
        <v>21200</v>
      </c>
      <c r="M206" s="5"/>
    </row>
    <row r="207" spans="2:13">
      <c r="B207" s="268" t="s">
        <v>720</v>
      </c>
      <c r="C207" s="268" t="s">
        <v>718</v>
      </c>
      <c r="D207" s="13">
        <v>27770</v>
      </c>
      <c r="E207" s="13"/>
      <c r="F207" s="1">
        <v>27865</v>
      </c>
      <c r="G207" s="1"/>
      <c r="H207" s="1"/>
      <c r="I207" s="109"/>
      <c r="J207" s="1"/>
      <c r="K207" s="1">
        <f>F207-D207</f>
        <v>95</v>
      </c>
      <c r="L207" s="1">
        <f>K207*40</f>
        <v>3800</v>
      </c>
      <c r="M207" s="5"/>
    </row>
    <row r="208" spans="2:13">
      <c r="B208" s="277"/>
      <c r="C208" s="277"/>
      <c r="D208" s="13">
        <v>27770</v>
      </c>
      <c r="E208" s="13"/>
      <c r="F208" s="1">
        <v>27865</v>
      </c>
      <c r="G208" s="1"/>
      <c r="H208" s="1"/>
      <c r="I208" s="109"/>
      <c r="J208" s="1"/>
      <c r="K208" s="1">
        <f>F208-D208</f>
        <v>95</v>
      </c>
      <c r="L208" s="1">
        <f>K208*40</f>
        <v>3800</v>
      </c>
      <c r="M208" s="5"/>
    </row>
    <row r="209" spans="2:13">
      <c r="B209" s="269"/>
      <c r="C209" s="269"/>
      <c r="D209" s="5"/>
      <c r="E209" s="13">
        <v>27865</v>
      </c>
      <c r="F209" s="1"/>
      <c r="G209" s="1"/>
      <c r="H209" s="1"/>
      <c r="I209" s="109"/>
      <c r="J209" s="1"/>
      <c r="K209" s="1"/>
      <c r="L209" s="1"/>
      <c r="M209" s="5" t="s">
        <v>13</v>
      </c>
    </row>
    <row r="210" spans="2:13">
      <c r="B210" s="131" t="s">
        <v>727</v>
      </c>
      <c r="C210" s="131" t="s">
        <v>718</v>
      </c>
      <c r="D210" s="13">
        <v>27730</v>
      </c>
      <c r="E210" s="13"/>
      <c r="F210" s="1"/>
      <c r="G210" s="1"/>
      <c r="H210" s="1"/>
      <c r="I210" s="109"/>
      <c r="J210" s="1"/>
      <c r="K210" s="1">
        <f>E209-D210</f>
        <v>135</v>
      </c>
      <c r="L210" s="1">
        <f>K210*40</f>
        <v>5400</v>
      </c>
      <c r="M210" s="5"/>
    </row>
    <row r="211" spans="2:13">
      <c r="B211" s="1"/>
      <c r="C211" s="1"/>
      <c r="D211" s="1"/>
      <c r="E211" s="1"/>
      <c r="F211" s="1"/>
      <c r="G211" s="1"/>
      <c r="H211" s="1"/>
      <c r="I211" s="254" t="s">
        <v>638</v>
      </c>
      <c r="J211" s="255"/>
      <c r="K211" s="5">
        <f>SUM(K164:K210)</f>
        <v>7053</v>
      </c>
      <c r="L211" s="5">
        <f>K211*40</f>
        <v>282120</v>
      </c>
      <c r="M211" s="1"/>
    </row>
    <row r="214" spans="2:13" ht="26.25">
      <c r="B214" s="1"/>
      <c r="C214" s="1"/>
      <c r="D214" s="117" t="s">
        <v>609</v>
      </c>
      <c r="E214" s="1"/>
      <c r="F214" s="1"/>
      <c r="G214" s="1"/>
      <c r="H214" s="1"/>
      <c r="I214" s="1"/>
      <c r="J214" s="135"/>
      <c r="K214" s="134"/>
      <c r="L214" s="5"/>
      <c r="M214" s="1"/>
    </row>
    <row r="215" spans="2:13">
      <c r="B215" s="5" t="s">
        <v>175</v>
      </c>
      <c r="C215" s="118">
        <v>2018</v>
      </c>
      <c r="D215" s="290" t="s">
        <v>613</v>
      </c>
      <c r="E215" s="290"/>
      <c r="F215" s="290"/>
      <c r="G215" s="135"/>
      <c r="H215" s="290" t="s">
        <v>614</v>
      </c>
      <c r="I215" s="290"/>
      <c r="J215" s="290"/>
      <c r="K215" s="5" t="s">
        <v>4</v>
      </c>
      <c r="L215" s="5" t="s">
        <v>526</v>
      </c>
      <c r="M215" s="5" t="s">
        <v>9</v>
      </c>
    </row>
    <row r="216" spans="2:13">
      <c r="B216" s="99" t="s">
        <v>0</v>
      </c>
      <c r="C216" s="119" t="s">
        <v>605</v>
      </c>
      <c r="D216" s="99" t="s">
        <v>615</v>
      </c>
      <c r="E216" s="99" t="s">
        <v>3</v>
      </c>
      <c r="F216" s="99" t="s">
        <v>6</v>
      </c>
      <c r="G216" s="99" t="s">
        <v>616</v>
      </c>
      <c r="H216" s="99" t="s">
        <v>210</v>
      </c>
      <c r="I216" s="99" t="s">
        <v>3</v>
      </c>
      <c r="J216" s="99" t="s">
        <v>7</v>
      </c>
      <c r="K216" s="99" t="s">
        <v>8</v>
      </c>
      <c r="L216" s="1"/>
      <c r="M216" s="1"/>
    </row>
    <row r="217" spans="2:13">
      <c r="B217" s="268" t="s">
        <v>730</v>
      </c>
      <c r="C217" s="268" t="s">
        <v>718</v>
      </c>
      <c r="D217" s="1">
        <v>27580</v>
      </c>
      <c r="E217" s="1"/>
      <c r="F217" s="1">
        <v>27800</v>
      </c>
      <c r="G217" s="1"/>
      <c r="H217" s="1"/>
      <c r="I217" s="1"/>
      <c r="J217" s="1"/>
      <c r="K217" s="1">
        <f>F217-D217</f>
        <v>220</v>
      </c>
      <c r="L217" s="1"/>
      <c r="M217" s="1"/>
    </row>
    <row r="218" spans="2:13">
      <c r="B218" s="269"/>
      <c r="C218" s="269"/>
      <c r="D218" s="1"/>
      <c r="E218" s="1"/>
      <c r="F218" s="1">
        <v>27800</v>
      </c>
      <c r="G218" s="1"/>
      <c r="H218" s="1"/>
      <c r="I218" s="1"/>
      <c r="J218" s="1"/>
      <c r="K218" s="1"/>
      <c r="L218" s="1"/>
      <c r="M218" s="1" t="s">
        <v>13</v>
      </c>
    </row>
    <row r="219" spans="2:13">
      <c r="B219" s="268" t="s">
        <v>731</v>
      </c>
      <c r="C219" s="268" t="s">
        <v>718</v>
      </c>
      <c r="D219" s="1">
        <v>27430</v>
      </c>
      <c r="E219" s="1"/>
      <c r="F219" s="1"/>
      <c r="G219" s="1"/>
      <c r="H219" s="1"/>
      <c r="I219" s="1"/>
      <c r="J219" s="1"/>
      <c r="K219" s="1">
        <f>F218-D219</f>
        <v>370</v>
      </c>
      <c r="L219" s="1"/>
      <c r="M219" s="1"/>
    </row>
    <row r="220" spans="2:13">
      <c r="B220" s="269"/>
      <c r="C220" s="269"/>
      <c r="D220" s="1"/>
      <c r="E220" s="1"/>
      <c r="F220" s="1">
        <v>27500</v>
      </c>
      <c r="G220" s="1"/>
      <c r="H220" s="1"/>
      <c r="I220" s="1"/>
      <c r="J220" s="1"/>
      <c r="K220" s="1"/>
      <c r="L220" s="1"/>
      <c r="M220" s="1" t="s">
        <v>13</v>
      </c>
    </row>
    <row r="221" spans="2:13">
      <c r="B221" s="281" t="s">
        <v>732</v>
      </c>
      <c r="C221" s="281" t="s">
        <v>734</v>
      </c>
      <c r="D221" s="1"/>
      <c r="E221" s="1"/>
      <c r="F221" s="1"/>
      <c r="G221" s="1">
        <v>27600</v>
      </c>
      <c r="H221" s="1"/>
      <c r="I221" s="1"/>
      <c r="J221" s="1"/>
      <c r="K221" s="1">
        <f>F220-G221</f>
        <v>-100</v>
      </c>
      <c r="L221" s="1"/>
      <c r="M221" s="1"/>
    </row>
    <row r="222" spans="2:13">
      <c r="B222" s="282"/>
      <c r="C222" s="282"/>
      <c r="D222" s="1">
        <v>27620</v>
      </c>
      <c r="E222" s="1">
        <v>27770</v>
      </c>
      <c r="F222" s="1"/>
      <c r="G222" s="1"/>
      <c r="H222" s="1"/>
      <c r="I222" s="1"/>
      <c r="J222" s="1"/>
      <c r="K222" s="1">
        <f>E222-D222</f>
        <v>150</v>
      </c>
      <c r="L222" s="1"/>
      <c r="M222" s="1"/>
    </row>
    <row r="223" spans="2:13">
      <c r="B223" s="283"/>
      <c r="C223" s="283"/>
      <c r="D223" s="13">
        <v>27620</v>
      </c>
      <c r="E223" s="1"/>
      <c r="F223" s="1"/>
      <c r="G223" s="1"/>
      <c r="H223" s="1"/>
      <c r="I223" s="1"/>
      <c r="J223" s="1"/>
      <c r="K223" s="1"/>
      <c r="L223" s="1"/>
      <c r="M223" s="13" t="s">
        <v>13</v>
      </c>
    </row>
    <row r="224" spans="2:13">
      <c r="B224" s="281" t="s">
        <v>737</v>
      </c>
      <c r="C224" s="137" t="s">
        <v>718</v>
      </c>
      <c r="D224" s="13"/>
      <c r="E224" s="1">
        <v>27810</v>
      </c>
      <c r="F224" s="1"/>
      <c r="G224" s="1"/>
      <c r="H224" s="1"/>
      <c r="I224" s="109"/>
      <c r="J224" s="1"/>
      <c r="K224" s="1">
        <f>E224-D223</f>
        <v>190</v>
      </c>
      <c r="L224" s="1"/>
      <c r="M224" s="13"/>
    </row>
    <row r="225" spans="2:13">
      <c r="B225" s="283"/>
      <c r="C225" s="137"/>
      <c r="D225" s="13">
        <v>27865</v>
      </c>
      <c r="E225" s="1"/>
      <c r="F225" s="1"/>
      <c r="G225" s="1"/>
      <c r="H225" s="1"/>
      <c r="I225" s="109"/>
      <c r="J225" s="1"/>
      <c r="K225" s="1"/>
      <c r="L225" s="1"/>
      <c r="M225" s="13" t="s">
        <v>13</v>
      </c>
    </row>
    <row r="226" spans="2:13">
      <c r="B226" s="281" t="s">
        <v>744</v>
      </c>
      <c r="C226" s="137" t="s">
        <v>718</v>
      </c>
      <c r="D226" s="13"/>
      <c r="E226" s="1">
        <v>28150</v>
      </c>
      <c r="F226" s="1"/>
      <c r="G226" s="1"/>
      <c r="H226" s="1"/>
      <c r="I226" s="109"/>
      <c r="J226" s="1"/>
      <c r="K226" s="1">
        <f>E226-D225</f>
        <v>285</v>
      </c>
      <c r="L226" s="1"/>
      <c r="M226" s="13"/>
    </row>
    <row r="227" spans="2:13">
      <c r="B227" s="283"/>
      <c r="C227" s="137"/>
      <c r="D227" s="13">
        <v>27970</v>
      </c>
      <c r="E227" s="1">
        <v>28340</v>
      </c>
      <c r="F227" s="1"/>
      <c r="G227" s="1"/>
      <c r="H227" s="1"/>
      <c r="I227" s="109"/>
      <c r="J227" s="1"/>
      <c r="K227" s="1">
        <f>E227-D227</f>
        <v>370</v>
      </c>
      <c r="L227" s="1"/>
      <c r="M227" s="13"/>
    </row>
    <row r="228" spans="2:13">
      <c r="B228" s="137" t="s">
        <v>746</v>
      </c>
      <c r="C228" s="138" t="s">
        <v>718</v>
      </c>
      <c r="D228" s="5"/>
      <c r="E228" s="1"/>
      <c r="F228" s="1">
        <v>28340</v>
      </c>
      <c r="G228" s="1"/>
      <c r="H228" s="1"/>
      <c r="I228" s="109"/>
      <c r="J228" s="1"/>
      <c r="K228" s="1"/>
      <c r="L228" s="1"/>
      <c r="M228" s="13" t="s">
        <v>13</v>
      </c>
    </row>
    <row r="229" spans="2:13">
      <c r="B229" s="281" t="s">
        <v>749</v>
      </c>
      <c r="C229" s="281" t="s">
        <v>718</v>
      </c>
      <c r="D229" s="5"/>
      <c r="E229" s="1">
        <v>28170</v>
      </c>
      <c r="F229" s="1"/>
      <c r="G229" s="1"/>
      <c r="H229" s="1"/>
      <c r="I229" s="109"/>
      <c r="J229" s="1"/>
      <c r="K229" s="1">
        <f>F228-E229</f>
        <v>170</v>
      </c>
      <c r="L229" s="1"/>
      <c r="M229" s="5"/>
    </row>
    <row r="230" spans="2:13">
      <c r="B230" s="282"/>
      <c r="C230" s="282"/>
      <c r="D230" s="5"/>
      <c r="E230" s="1"/>
      <c r="F230" s="1">
        <v>28350</v>
      </c>
      <c r="G230" s="1"/>
      <c r="H230" s="1"/>
      <c r="I230" s="109"/>
      <c r="J230" s="1"/>
      <c r="K230" s="1"/>
      <c r="L230" s="1"/>
      <c r="M230" s="13" t="s">
        <v>13</v>
      </c>
    </row>
    <row r="231" spans="2:13">
      <c r="B231" s="283"/>
      <c r="C231" s="283"/>
      <c r="D231" s="5"/>
      <c r="E231" s="1"/>
      <c r="F231" s="1">
        <v>28350</v>
      </c>
      <c r="G231" s="1"/>
      <c r="H231" s="1"/>
      <c r="I231" s="109"/>
      <c r="J231" s="1"/>
      <c r="K231" s="1"/>
      <c r="L231" s="1"/>
      <c r="M231" s="13" t="s">
        <v>13</v>
      </c>
    </row>
    <row r="232" spans="2:13">
      <c r="B232" s="281" t="s">
        <v>750</v>
      </c>
      <c r="C232" s="281" t="s">
        <v>718</v>
      </c>
      <c r="D232" s="13">
        <v>27830</v>
      </c>
      <c r="E232" s="1"/>
      <c r="F232" s="1"/>
      <c r="G232" s="1"/>
      <c r="H232" s="1"/>
      <c r="I232" s="109"/>
      <c r="J232" s="1"/>
      <c r="K232" s="1">
        <f>F230-D232</f>
        <v>520</v>
      </c>
      <c r="L232" s="1"/>
      <c r="M232" s="5"/>
    </row>
    <row r="233" spans="2:13">
      <c r="B233" s="282"/>
      <c r="C233" s="282"/>
      <c r="D233" s="13">
        <v>27830</v>
      </c>
      <c r="E233" s="1"/>
      <c r="F233" s="1"/>
      <c r="G233" s="1"/>
      <c r="H233" s="1"/>
      <c r="I233" s="109"/>
      <c r="J233" s="1"/>
      <c r="K233" s="1">
        <f>F231-D233</f>
        <v>520</v>
      </c>
      <c r="L233" s="1"/>
      <c r="M233" s="5"/>
    </row>
    <row r="234" spans="2:13">
      <c r="B234" s="283"/>
      <c r="C234" s="283"/>
      <c r="D234" s="13"/>
      <c r="E234" s="1"/>
      <c r="F234" s="1">
        <v>27950</v>
      </c>
      <c r="G234" s="1"/>
      <c r="H234" s="1"/>
      <c r="I234" s="109"/>
      <c r="J234" s="1"/>
      <c r="K234" s="1"/>
      <c r="L234" s="1"/>
      <c r="M234" s="13" t="s">
        <v>13</v>
      </c>
    </row>
    <row r="235" spans="2:13">
      <c r="B235" s="281" t="s">
        <v>752</v>
      </c>
      <c r="C235" s="281" t="s">
        <v>718</v>
      </c>
      <c r="D235" s="13"/>
      <c r="E235" s="1"/>
      <c r="F235" s="1"/>
      <c r="G235" s="1">
        <v>28000</v>
      </c>
      <c r="H235" s="1"/>
      <c r="I235" s="109"/>
      <c r="J235" s="1"/>
      <c r="K235" s="1">
        <f>F234-G235</f>
        <v>-50</v>
      </c>
      <c r="L235" s="1"/>
      <c r="M235" s="13"/>
    </row>
    <row r="236" spans="2:13">
      <c r="B236" s="282"/>
      <c r="C236" s="282"/>
      <c r="D236" s="13">
        <v>27990</v>
      </c>
      <c r="E236" s="1">
        <v>28050</v>
      </c>
      <c r="F236" s="1"/>
      <c r="G236" s="1"/>
      <c r="H236" s="1"/>
      <c r="I236" s="109"/>
      <c r="J236" s="1"/>
      <c r="K236" s="1">
        <f>E236-D236</f>
        <v>60</v>
      </c>
      <c r="L236" s="1"/>
      <c r="M236" s="13"/>
    </row>
    <row r="237" spans="2:13">
      <c r="B237" s="283"/>
      <c r="C237" s="283"/>
      <c r="D237" s="13">
        <v>27990</v>
      </c>
      <c r="E237" s="1"/>
      <c r="F237" s="1"/>
      <c r="G237" s="1"/>
      <c r="H237" s="1"/>
      <c r="I237" s="109"/>
      <c r="J237" s="1"/>
      <c r="K237" s="1"/>
      <c r="L237" s="1"/>
      <c r="M237" s="13" t="s">
        <v>13</v>
      </c>
    </row>
    <row r="238" spans="2:13">
      <c r="B238" s="139" t="s">
        <v>753</v>
      </c>
      <c r="C238" s="139" t="s">
        <v>718</v>
      </c>
      <c r="D238" s="13"/>
      <c r="E238" s="1"/>
      <c r="F238" s="1"/>
      <c r="G238" s="1">
        <v>27850</v>
      </c>
      <c r="H238" s="1"/>
      <c r="I238" s="109"/>
      <c r="J238" s="1"/>
      <c r="K238" s="1">
        <f>G238-D237</f>
        <v>-140</v>
      </c>
      <c r="L238" s="1"/>
      <c r="M238" s="5"/>
    </row>
    <row r="239" spans="2:13">
      <c r="B239" s="281" t="s">
        <v>754</v>
      </c>
      <c r="C239" s="281" t="s">
        <v>718</v>
      </c>
      <c r="D239" s="13">
        <v>28055</v>
      </c>
      <c r="E239" s="1">
        <v>28200</v>
      </c>
      <c r="F239" s="1"/>
      <c r="G239" s="1"/>
      <c r="H239" s="1"/>
      <c r="I239" s="109"/>
      <c r="J239" s="1"/>
      <c r="K239" s="1">
        <f>E239-D239</f>
        <v>145</v>
      </c>
      <c r="L239" s="1"/>
      <c r="M239" s="5"/>
    </row>
    <row r="240" spans="2:13">
      <c r="B240" s="283"/>
      <c r="C240" s="283"/>
      <c r="D240" s="13">
        <v>28055</v>
      </c>
      <c r="E240" s="1"/>
      <c r="F240" s="1"/>
      <c r="G240" s="1"/>
      <c r="H240" s="1"/>
      <c r="I240" s="109"/>
      <c r="J240" s="1"/>
      <c r="K240" s="1"/>
      <c r="L240" s="1"/>
      <c r="M240" s="13" t="s">
        <v>13</v>
      </c>
    </row>
    <row r="241" spans="2:13">
      <c r="B241" s="281" t="s">
        <v>758</v>
      </c>
      <c r="C241" s="281" t="s">
        <v>718</v>
      </c>
      <c r="D241" s="13"/>
      <c r="E241" s="1">
        <v>28350</v>
      </c>
      <c r="F241" s="1"/>
      <c r="G241" s="1"/>
      <c r="H241" s="1"/>
      <c r="I241" s="109"/>
      <c r="J241" s="1"/>
      <c r="K241" s="1"/>
      <c r="L241" s="1"/>
      <c r="M241" s="5"/>
    </row>
    <row r="242" spans="2:13">
      <c r="B242" s="283"/>
      <c r="C242" s="283"/>
      <c r="D242" s="13">
        <v>28275</v>
      </c>
      <c r="E242" s="1"/>
      <c r="F242" s="1"/>
      <c r="G242" s="1"/>
      <c r="H242" s="1"/>
      <c r="I242" s="109"/>
      <c r="J242" s="1"/>
      <c r="K242" s="1"/>
      <c r="L242" s="1"/>
      <c r="M242" s="13" t="s">
        <v>13</v>
      </c>
    </row>
    <row r="243" spans="2:13">
      <c r="B243" s="143" t="s">
        <v>760</v>
      </c>
      <c r="C243" s="143" t="s">
        <v>718</v>
      </c>
      <c r="D243" s="13"/>
      <c r="E243" s="1"/>
      <c r="F243" s="1"/>
      <c r="G243" s="1">
        <v>28200</v>
      </c>
      <c r="H243" s="1"/>
      <c r="I243" s="109"/>
      <c r="J243" s="1"/>
      <c r="K243" s="1">
        <f>G243-D242</f>
        <v>-75</v>
      </c>
      <c r="L243" s="1"/>
      <c r="M243" s="5"/>
    </row>
    <row r="244" spans="2:13">
      <c r="B244" s="281" t="s">
        <v>763</v>
      </c>
      <c r="C244" s="281" t="s">
        <v>718</v>
      </c>
      <c r="D244" s="13">
        <v>28050</v>
      </c>
      <c r="E244" s="1">
        <v>28275</v>
      </c>
      <c r="F244" s="1"/>
      <c r="G244" s="1"/>
      <c r="H244" s="1"/>
      <c r="I244" s="109"/>
      <c r="J244" s="1"/>
      <c r="K244" s="1">
        <f>E244-D244</f>
        <v>225</v>
      </c>
      <c r="L244" s="1"/>
      <c r="M244" s="5"/>
    </row>
    <row r="245" spans="2:13">
      <c r="B245" s="283"/>
      <c r="C245" s="283"/>
      <c r="D245" s="13"/>
      <c r="E245" s="1">
        <v>28275</v>
      </c>
      <c r="F245" s="1"/>
      <c r="G245" s="1"/>
      <c r="H245" s="1"/>
      <c r="I245" s="109"/>
      <c r="J245" s="1"/>
      <c r="K245" s="1"/>
      <c r="L245" s="1"/>
      <c r="M245" s="13" t="s">
        <v>13</v>
      </c>
    </row>
    <row r="246" spans="2:13">
      <c r="B246" s="281" t="s">
        <v>765</v>
      </c>
      <c r="C246" s="281" t="s">
        <v>718</v>
      </c>
      <c r="D246" s="13">
        <v>27900</v>
      </c>
      <c r="E246" s="1"/>
      <c r="F246" s="1"/>
      <c r="G246" s="1"/>
      <c r="H246" s="1"/>
      <c r="I246" s="109"/>
      <c r="J246" s="1"/>
      <c r="K246" s="1">
        <f>E245-D246</f>
        <v>375</v>
      </c>
      <c r="L246" s="1"/>
      <c r="M246" s="5"/>
    </row>
    <row r="247" spans="2:13">
      <c r="B247" s="283"/>
      <c r="C247" s="283"/>
      <c r="D247" s="13">
        <v>27900</v>
      </c>
      <c r="E247" s="1">
        <v>28100</v>
      </c>
      <c r="F247" s="1"/>
      <c r="G247" s="1"/>
      <c r="H247" s="1"/>
      <c r="I247" s="109"/>
      <c r="J247" s="1"/>
      <c r="K247" s="1">
        <f>E247-D247</f>
        <v>200</v>
      </c>
      <c r="L247" s="1"/>
      <c r="M247" s="5"/>
    </row>
    <row r="248" spans="2:13">
      <c r="B248" s="268" t="s">
        <v>768</v>
      </c>
      <c r="C248" s="268" t="s">
        <v>718</v>
      </c>
      <c r="D248" s="13">
        <v>28100</v>
      </c>
      <c r="E248" s="1">
        <v>28270</v>
      </c>
      <c r="F248" s="1"/>
      <c r="G248" s="1"/>
      <c r="H248" s="1"/>
      <c r="I248" s="109"/>
      <c r="J248" s="1"/>
      <c r="K248" s="1">
        <f>E248-D248</f>
        <v>170</v>
      </c>
      <c r="L248" s="1"/>
      <c r="M248" s="5"/>
    </row>
    <row r="249" spans="2:13">
      <c r="B249" s="269"/>
      <c r="C249" s="269"/>
      <c r="D249" s="13">
        <v>28100</v>
      </c>
      <c r="E249" s="1"/>
      <c r="F249" s="1"/>
      <c r="G249" s="1"/>
      <c r="H249" s="1"/>
      <c r="I249" s="109"/>
      <c r="J249" s="1"/>
      <c r="K249" s="1"/>
      <c r="L249" s="1"/>
      <c r="M249" s="13" t="s">
        <v>13</v>
      </c>
    </row>
    <row r="250" spans="2:13">
      <c r="B250" s="145" t="s">
        <v>771</v>
      </c>
      <c r="C250" s="145" t="s">
        <v>718</v>
      </c>
      <c r="D250" s="13"/>
      <c r="E250" s="1">
        <v>28400</v>
      </c>
      <c r="F250" s="1"/>
      <c r="G250" s="1"/>
      <c r="H250" s="1"/>
      <c r="I250" s="109"/>
      <c r="J250" s="1"/>
      <c r="K250" s="1">
        <f>E250-D249</f>
        <v>300</v>
      </c>
      <c r="L250" s="1"/>
      <c r="M250" s="13"/>
    </row>
    <row r="251" spans="2:13">
      <c r="B251" s="268" t="s">
        <v>773</v>
      </c>
      <c r="C251" s="268" t="s">
        <v>718</v>
      </c>
      <c r="D251" s="13">
        <v>28200</v>
      </c>
      <c r="E251" s="1"/>
      <c r="F251" s="1">
        <v>28300</v>
      </c>
      <c r="G251" s="1"/>
      <c r="H251" s="1"/>
      <c r="I251" s="109"/>
      <c r="J251" s="1"/>
      <c r="K251" s="1">
        <f>F251-D251</f>
        <v>100</v>
      </c>
      <c r="L251" s="1"/>
      <c r="M251" s="13"/>
    </row>
    <row r="252" spans="2:13">
      <c r="B252" s="269"/>
      <c r="C252" s="269"/>
      <c r="D252" s="13"/>
      <c r="E252" s="1"/>
      <c r="F252" s="1">
        <v>28300</v>
      </c>
      <c r="G252" s="1"/>
      <c r="H252" s="1"/>
      <c r="I252" s="109"/>
      <c r="J252" s="1"/>
      <c r="K252" s="1"/>
      <c r="L252" s="1"/>
      <c r="M252" s="13" t="s">
        <v>13</v>
      </c>
    </row>
    <row r="253" spans="2:13">
      <c r="B253" s="268" t="s">
        <v>776</v>
      </c>
      <c r="C253" s="145" t="s">
        <v>718</v>
      </c>
      <c r="D253" s="13">
        <v>28000</v>
      </c>
      <c r="E253" s="1"/>
      <c r="F253" s="1"/>
      <c r="G253" s="1"/>
      <c r="H253" s="1"/>
      <c r="I253" s="109"/>
      <c r="J253" s="1"/>
      <c r="K253" s="1">
        <f>F252-D253</f>
        <v>300</v>
      </c>
      <c r="L253" s="1"/>
      <c r="M253" s="5"/>
    </row>
    <row r="254" spans="2:13">
      <c r="B254" s="277"/>
      <c r="C254" s="268" t="s">
        <v>777</v>
      </c>
      <c r="D254" s="13">
        <v>28150</v>
      </c>
      <c r="E254" s="1"/>
      <c r="F254" s="1">
        <v>28280</v>
      </c>
      <c r="G254" s="1"/>
      <c r="H254" s="1"/>
      <c r="I254" s="109"/>
      <c r="J254" s="1"/>
      <c r="K254" s="1">
        <f>F254-D254</f>
        <v>130</v>
      </c>
      <c r="L254" s="1"/>
      <c r="M254" s="5"/>
    </row>
    <row r="255" spans="2:13">
      <c r="B255" s="269"/>
      <c r="C255" s="269"/>
      <c r="D255" s="13">
        <v>28150</v>
      </c>
      <c r="E255" s="1"/>
      <c r="F255" s="1">
        <v>28280</v>
      </c>
      <c r="G255" s="1"/>
      <c r="H255" s="1"/>
      <c r="I255" s="109"/>
      <c r="J255" s="1"/>
      <c r="K255" s="1">
        <f>F255-D255</f>
        <v>130</v>
      </c>
      <c r="L255" s="1"/>
      <c r="M255" s="5"/>
    </row>
    <row r="256" spans="2:13">
      <c r="B256" s="256" t="s">
        <v>782</v>
      </c>
      <c r="C256" s="256" t="s">
        <v>777</v>
      </c>
      <c r="D256" s="5">
        <v>28294</v>
      </c>
      <c r="E256" s="1"/>
      <c r="F256" s="1"/>
      <c r="G256" s="1"/>
      <c r="H256" s="1"/>
      <c r="I256" s="109"/>
      <c r="J256" s="1"/>
      <c r="K256" s="1"/>
      <c r="L256" s="1"/>
      <c r="M256" s="5" t="s">
        <v>13</v>
      </c>
    </row>
    <row r="257" spans="2:13">
      <c r="B257" s="258"/>
      <c r="C257" s="258"/>
      <c r="D257" s="5">
        <v>28294</v>
      </c>
      <c r="E257" s="1"/>
      <c r="F257" s="1"/>
      <c r="G257" s="1"/>
      <c r="H257" s="1"/>
      <c r="I257" s="109"/>
      <c r="J257" s="1"/>
      <c r="K257" s="1"/>
      <c r="L257" s="1"/>
      <c r="M257" s="5" t="s">
        <v>13</v>
      </c>
    </row>
    <row r="258" spans="2:13">
      <c r="B258" s="1"/>
      <c r="C258" s="1"/>
      <c r="D258" s="1"/>
      <c r="E258" s="1"/>
      <c r="F258" s="1"/>
      <c r="G258" s="1"/>
      <c r="H258" s="1"/>
      <c r="I258" s="254" t="s">
        <v>638</v>
      </c>
      <c r="J258" s="255"/>
      <c r="K258" s="5">
        <f>SUM(K217:K255)</f>
        <v>4565</v>
      </c>
      <c r="L258" s="5">
        <f>K258*40</f>
        <v>182600</v>
      </c>
      <c r="M258" s="1"/>
    </row>
    <row r="261" spans="2:13" ht="26.25">
      <c r="B261" s="1"/>
      <c r="C261" s="1"/>
      <c r="D261" s="117" t="s">
        <v>609</v>
      </c>
      <c r="E261" s="1"/>
      <c r="F261" s="1"/>
      <c r="G261" s="1"/>
      <c r="H261" s="1"/>
      <c r="I261" s="1"/>
      <c r="J261" s="148"/>
      <c r="K261" s="147"/>
      <c r="L261" s="5"/>
      <c r="M261" s="1"/>
    </row>
    <row r="262" spans="2:13">
      <c r="B262" s="5" t="s">
        <v>292</v>
      </c>
      <c r="C262" s="118">
        <v>2018</v>
      </c>
      <c r="D262" s="290" t="s">
        <v>613</v>
      </c>
      <c r="E262" s="290"/>
      <c r="F262" s="290"/>
      <c r="G262" s="148"/>
      <c r="H262" s="290" t="s">
        <v>614</v>
      </c>
      <c r="I262" s="290"/>
      <c r="J262" s="290"/>
      <c r="K262" s="5" t="s">
        <v>4</v>
      </c>
      <c r="L262" s="5" t="s">
        <v>526</v>
      </c>
      <c r="M262" s="5" t="s">
        <v>9</v>
      </c>
    </row>
    <row r="263" spans="2:13">
      <c r="B263" s="99" t="s">
        <v>0</v>
      </c>
      <c r="C263" s="119" t="s">
        <v>605</v>
      </c>
      <c r="D263" s="99" t="s">
        <v>615</v>
      </c>
      <c r="E263" s="99" t="s">
        <v>3</v>
      </c>
      <c r="F263" s="99" t="s">
        <v>6</v>
      </c>
      <c r="G263" s="99" t="s">
        <v>616</v>
      </c>
      <c r="H263" s="99" t="s">
        <v>210</v>
      </c>
      <c r="I263" s="99" t="s">
        <v>3</v>
      </c>
      <c r="J263" s="99" t="s">
        <v>7</v>
      </c>
      <c r="K263" s="99" t="s">
        <v>8</v>
      </c>
      <c r="L263" s="1"/>
      <c r="M263" s="1"/>
    </row>
    <row r="264" spans="2:13">
      <c r="B264" s="278" t="s">
        <v>784</v>
      </c>
      <c r="C264" s="278" t="s">
        <v>777</v>
      </c>
      <c r="D264" s="1">
        <v>27990</v>
      </c>
      <c r="E264" s="1"/>
      <c r="F264" s="1"/>
      <c r="G264" s="1"/>
      <c r="H264" s="1"/>
      <c r="I264" s="1"/>
      <c r="J264" s="1"/>
      <c r="K264" s="1"/>
      <c r="L264" s="1"/>
      <c r="M264" s="1" t="s">
        <v>13</v>
      </c>
    </row>
    <row r="265" spans="2:13">
      <c r="B265" s="280"/>
      <c r="C265" s="280"/>
      <c r="D265" s="1">
        <v>27990</v>
      </c>
      <c r="E265" s="1"/>
      <c r="F265" s="1"/>
      <c r="G265" s="1"/>
      <c r="H265" s="1"/>
      <c r="I265" s="1"/>
      <c r="J265" s="1"/>
      <c r="K265" s="1"/>
      <c r="L265" s="1"/>
      <c r="M265" s="1" t="s">
        <v>13</v>
      </c>
    </row>
    <row r="266" spans="2:13">
      <c r="B266" s="268" t="s">
        <v>787</v>
      </c>
      <c r="C266" s="268" t="s">
        <v>777</v>
      </c>
      <c r="D266" s="1"/>
      <c r="E266" s="1"/>
      <c r="F266" s="1"/>
      <c r="G266" s="1">
        <v>27930</v>
      </c>
      <c r="H266" s="1"/>
      <c r="I266" s="1"/>
      <c r="J266" s="1"/>
      <c r="K266" s="1">
        <f>G266-D256</f>
        <v>-364</v>
      </c>
      <c r="L266" s="1"/>
      <c r="M266" s="1"/>
    </row>
    <row r="267" spans="2:13">
      <c r="B267" s="277"/>
      <c r="C267" s="277"/>
      <c r="D267" s="1"/>
      <c r="E267" s="1"/>
      <c r="F267" s="1"/>
      <c r="G267" s="1">
        <v>27930</v>
      </c>
      <c r="H267" s="1"/>
      <c r="I267" s="1"/>
      <c r="J267" s="1"/>
      <c r="K267" s="1">
        <f>G267-D257</f>
        <v>-364</v>
      </c>
      <c r="L267" s="1"/>
      <c r="M267" s="1"/>
    </row>
    <row r="268" spans="2:13">
      <c r="B268" s="277"/>
      <c r="C268" s="277"/>
      <c r="D268" s="1"/>
      <c r="E268" s="1"/>
      <c r="F268" s="1"/>
      <c r="G268" s="1">
        <v>27930</v>
      </c>
      <c r="H268" s="1"/>
      <c r="I268" s="1"/>
      <c r="J268" s="1"/>
      <c r="K268" s="1">
        <f>G268-D264</f>
        <v>-60</v>
      </c>
      <c r="L268" s="1"/>
      <c r="M268" s="1"/>
    </row>
    <row r="269" spans="2:13">
      <c r="B269" s="269"/>
      <c r="C269" s="269"/>
      <c r="D269" s="1"/>
      <c r="E269" s="1"/>
      <c r="F269" s="1"/>
      <c r="G269" s="1">
        <v>27930</v>
      </c>
      <c r="H269" s="1"/>
      <c r="I269" s="1"/>
      <c r="J269" s="1"/>
      <c r="K269" s="1">
        <f>G269-D265</f>
        <v>-60</v>
      </c>
      <c r="L269" s="1"/>
      <c r="M269" s="1"/>
    </row>
    <row r="270" spans="2:13">
      <c r="B270" s="268" t="s">
        <v>789</v>
      </c>
      <c r="C270" s="268" t="s">
        <v>777</v>
      </c>
      <c r="D270" s="1">
        <v>27390</v>
      </c>
      <c r="E270" s="1"/>
      <c r="F270" s="1">
        <v>27540</v>
      </c>
      <c r="G270" s="1"/>
      <c r="H270" s="1"/>
      <c r="I270" s="1"/>
      <c r="J270" s="1"/>
      <c r="K270" s="1">
        <f>F270-D270</f>
        <v>150</v>
      </c>
      <c r="L270" s="1"/>
      <c r="M270" s="1"/>
    </row>
    <row r="271" spans="2:13">
      <c r="B271" s="269"/>
      <c r="C271" s="269"/>
      <c r="D271" s="1">
        <v>27390</v>
      </c>
      <c r="E271" s="1"/>
      <c r="F271" s="1">
        <v>27540</v>
      </c>
      <c r="G271" s="1"/>
      <c r="H271" s="1"/>
      <c r="I271" s="1"/>
      <c r="J271" s="1"/>
      <c r="K271" s="1">
        <f t="shared" ref="K271:K272" si="27">F271-D271</f>
        <v>150</v>
      </c>
      <c r="L271" s="1"/>
      <c r="M271" s="1"/>
    </row>
    <row r="272" spans="2:13">
      <c r="B272" s="268" t="s">
        <v>791</v>
      </c>
      <c r="C272" s="268" t="s">
        <v>777</v>
      </c>
      <c r="D272" s="1">
        <v>27397</v>
      </c>
      <c r="E272" s="1"/>
      <c r="F272" s="1">
        <v>27500</v>
      </c>
      <c r="G272" s="1"/>
      <c r="H272" s="1"/>
      <c r="I272" s="1"/>
      <c r="J272" s="1"/>
      <c r="K272" s="1">
        <f t="shared" si="27"/>
        <v>103</v>
      </c>
      <c r="L272" s="1"/>
      <c r="M272" s="1"/>
    </row>
    <row r="273" spans="2:13">
      <c r="B273" s="277"/>
      <c r="C273" s="277"/>
      <c r="D273" s="1"/>
      <c r="E273" s="1"/>
      <c r="F273" s="1">
        <v>27500</v>
      </c>
      <c r="G273" s="1"/>
      <c r="H273" s="1"/>
      <c r="I273" s="1"/>
      <c r="J273" s="1"/>
      <c r="K273" s="1"/>
      <c r="L273" s="1"/>
      <c r="M273" s="1" t="s">
        <v>13</v>
      </c>
    </row>
    <row r="274" spans="2:13">
      <c r="B274" s="269"/>
      <c r="C274" s="269"/>
      <c r="D274" s="1"/>
      <c r="E274" s="1"/>
      <c r="F274" s="1">
        <v>27660</v>
      </c>
      <c r="G274" s="1"/>
      <c r="H274" s="1"/>
      <c r="I274" s="1"/>
      <c r="J274" s="1"/>
      <c r="K274" s="1"/>
      <c r="L274" s="1"/>
      <c r="M274" s="1" t="s">
        <v>13</v>
      </c>
    </row>
    <row r="275" spans="2:13">
      <c r="B275" s="268" t="s">
        <v>795</v>
      </c>
      <c r="C275" s="268" t="s">
        <v>777</v>
      </c>
      <c r="D275" s="1">
        <v>27350</v>
      </c>
      <c r="E275" s="1"/>
      <c r="F275" s="1"/>
      <c r="G275" s="1"/>
      <c r="H275" s="1"/>
      <c r="I275" s="1"/>
      <c r="J275" s="1"/>
      <c r="K275" s="1">
        <f>F273-D275</f>
        <v>150</v>
      </c>
      <c r="L275" s="1"/>
      <c r="M275" s="1"/>
    </row>
    <row r="276" spans="2:13">
      <c r="B276" s="269"/>
      <c r="C276" s="269"/>
      <c r="D276" s="1">
        <v>27350</v>
      </c>
      <c r="E276" s="1"/>
      <c r="F276" s="1"/>
      <c r="G276" s="1"/>
      <c r="H276" s="1"/>
      <c r="I276" s="1"/>
      <c r="J276" s="1"/>
      <c r="K276" s="1">
        <f>F274-D276</f>
        <v>310</v>
      </c>
      <c r="L276" s="1"/>
      <c r="M276" s="1"/>
    </row>
    <row r="277" spans="2:13">
      <c r="B277" s="268" t="s">
        <v>797</v>
      </c>
      <c r="C277" s="268" t="s">
        <v>777</v>
      </c>
      <c r="D277" s="1">
        <v>27285</v>
      </c>
      <c r="E277" s="1"/>
      <c r="F277" s="1">
        <v>27450</v>
      </c>
      <c r="G277" s="1"/>
      <c r="H277" s="1"/>
      <c r="I277" s="109"/>
      <c r="J277" s="1"/>
      <c r="K277" s="1">
        <f>F277-D277</f>
        <v>165</v>
      </c>
      <c r="L277" s="1"/>
      <c r="M277" s="1"/>
    </row>
    <row r="278" spans="2:13">
      <c r="B278" s="269"/>
      <c r="C278" s="269"/>
      <c r="D278" s="1"/>
      <c r="E278" s="1"/>
      <c r="F278" s="1">
        <v>27450</v>
      </c>
      <c r="G278" s="1"/>
      <c r="H278" s="1"/>
      <c r="I278" s="109"/>
      <c r="J278" s="1"/>
      <c r="K278" s="1"/>
      <c r="L278" s="1"/>
      <c r="M278" s="1" t="s">
        <v>13</v>
      </c>
    </row>
    <row r="279" spans="2:13">
      <c r="B279" s="268" t="s">
        <v>798</v>
      </c>
      <c r="C279" s="268" t="s">
        <v>777</v>
      </c>
      <c r="D279" s="1">
        <v>27168</v>
      </c>
      <c r="E279" s="1"/>
      <c r="F279" s="1">
        <v>27270</v>
      </c>
      <c r="G279" s="1"/>
      <c r="H279" s="1"/>
      <c r="I279" s="109"/>
      <c r="J279" s="1"/>
      <c r="K279" s="1">
        <f>F279-D279</f>
        <v>102</v>
      </c>
      <c r="L279" s="1"/>
      <c r="M279" s="1"/>
    </row>
    <row r="280" spans="2:13">
      <c r="B280" s="277"/>
      <c r="C280" s="277"/>
      <c r="D280" s="1">
        <v>27099</v>
      </c>
      <c r="E280" s="1"/>
      <c r="F280" s="1">
        <v>27270</v>
      </c>
      <c r="G280" s="1"/>
      <c r="H280" s="1"/>
      <c r="I280" s="109"/>
      <c r="J280" s="1"/>
      <c r="K280" s="1">
        <f>F280-D280</f>
        <v>171</v>
      </c>
      <c r="L280" s="1"/>
      <c r="M280" s="1"/>
    </row>
    <row r="281" spans="2:13">
      <c r="B281" s="269"/>
      <c r="C281" s="269"/>
      <c r="D281" s="1">
        <v>27099</v>
      </c>
      <c r="E281" s="1"/>
      <c r="F281" s="1"/>
      <c r="G281" s="1"/>
      <c r="H281" s="1"/>
      <c r="I281" s="109"/>
      <c r="J281" s="1"/>
      <c r="K281" s="1">
        <f>F278-D281</f>
        <v>351</v>
      </c>
      <c r="L281" s="1"/>
      <c r="M281" s="1"/>
    </row>
    <row r="282" spans="2:13">
      <c r="B282" s="281" t="s">
        <v>799</v>
      </c>
      <c r="C282" s="281" t="s">
        <v>777</v>
      </c>
      <c r="D282" s="13">
        <v>26900</v>
      </c>
      <c r="E282" s="5"/>
      <c r="F282" s="5"/>
      <c r="G282" s="5"/>
      <c r="H282" s="5"/>
      <c r="I282" s="153"/>
      <c r="J282" s="5"/>
      <c r="K282" s="5"/>
      <c r="L282" s="5"/>
      <c r="M282" s="13" t="s">
        <v>13</v>
      </c>
    </row>
    <row r="283" spans="2:13">
      <c r="B283" s="283"/>
      <c r="C283" s="283"/>
      <c r="D283" s="13">
        <v>26900</v>
      </c>
      <c r="E283" s="5"/>
      <c r="F283" s="5"/>
      <c r="G283" s="5"/>
      <c r="H283" s="5"/>
      <c r="I283" s="153"/>
      <c r="J283" s="5"/>
      <c r="K283" s="5"/>
      <c r="L283" s="5"/>
      <c r="M283" s="13" t="s">
        <v>13</v>
      </c>
    </row>
    <row r="284" spans="2:13">
      <c r="B284" s="152" t="s">
        <v>801</v>
      </c>
      <c r="C284" s="152" t="s">
        <v>777</v>
      </c>
      <c r="D284" s="13"/>
      <c r="E284" s="13">
        <v>27200</v>
      </c>
      <c r="F284" s="13"/>
      <c r="G284" s="13"/>
      <c r="H284" s="13"/>
      <c r="I284" s="127"/>
      <c r="J284" s="13"/>
      <c r="K284" s="13">
        <f>E284-D282</f>
        <v>300</v>
      </c>
      <c r="L284" s="5"/>
      <c r="M284" s="5"/>
    </row>
    <row r="285" spans="2:13">
      <c r="B285" s="152"/>
      <c r="C285" s="152"/>
      <c r="D285" s="13"/>
      <c r="E285" s="13">
        <v>27200</v>
      </c>
      <c r="F285" s="13"/>
      <c r="G285" s="13"/>
      <c r="H285" s="13"/>
      <c r="I285" s="127"/>
      <c r="J285" s="13"/>
      <c r="K285" s="13">
        <f>E285-D283</f>
        <v>300</v>
      </c>
      <c r="L285" s="5"/>
      <c r="M285" s="5"/>
    </row>
    <row r="286" spans="2:13">
      <c r="B286" s="156" t="s">
        <v>805</v>
      </c>
      <c r="C286" s="156" t="s">
        <v>777</v>
      </c>
      <c r="D286" s="13">
        <v>26590</v>
      </c>
      <c r="E286" s="13">
        <v>26910</v>
      </c>
      <c r="F286" s="13"/>
      <c r="G286" s="13"/>
      <c r="H286" s="13"/>
      <c r="I286" s="127"/>
      <c r="J286" s="13"/>
      <c r="K286" s="13">
        <f>E286-D286</f>
        <v>320</v>
      </c>
      <c r="L286" s="5"/>
      <c r="M286" s="5"/>
    </row>
    <row r="287" spans="2:13">
      <c r="B287" s="157"/>
      <c r="C287" s="157"/>
      <c r="D287" s="13"/>
      <c r="E287" s="13">
        <v>26910</v>
      </c>
      <c r="F287" s="13"/>
      <c r="G287" s="13"/>
      <c r="H287" s="13"/>
      <c r="I287" s="127"/>
      <c r="J287" s="13"/>
      <c r="K287" s="13"/>
      <c r="L287" s="5"/>
      <c r="M287" s="5" t="s">
        <v>13</v>
      </c>
    </row>
    <row r="288" spans="2:13">
      <c r="B288" s="156" t="s">
        <v>806</v>
      </c>
      <c r="C288" s="156" t="s">
        <v>777</v>
      </c>
      <c r="D288" s="13">
        <v>26350</v>
      </c>
      <c r="E288" s="13"/>
      <c r="F288" s="13"/>
      <c r="G288" s="13"/>
      <c r="H288" s="13"/>
      <c r="I288" s="127"/>
      <c r="J288" s="13"/>
      <c r="K288" s="13">
        <f>E287-D288</f>
        <v>560</v>
      </c>
      <c r="L288" s="5"/>
      <c r="M288" s="5"/>
    </row>
    <row r="289" spans="2:13">
      <c r="B289" s="157"/>
      <c r="C289" s="157"/>
      <c r="D289" s="13"/>
      <c r="E289" s="13">
        <v>26600</v>
      </c>
      <c r="F289" s="13"/>
      <c r="G289" s="13"/>
      <c r="H289" s="13"/>
      <c r="I289" s="127"/>
      <c r="J289" s="13"/>
      <c r="K289" s="13"/>
      <c r="L289" s="5"/>
      <c r="M289" s="5" t="s">
        <v>13</v>
      </c>
    </row>
    <row r="290" spans="2:13">
      <c r="B290" s="156" t="s">
        <v>807</v>
      </c>
      <c r="C290" s="157"/>
      <c r="D290" s="13">
        <v>26000</v>
      </c>
      <c r="E290" s="13"/>
      <c r="F290" s="13"/>
      <c r="G290" s="13"/>
      <c r="H290" s="13"/>
      <c r="I290" s="127"/>
      <c r="J290" s="13"/>
      <c r="K290" s="13">
        <f>E289-D290</f>
        <v>600</v>
      </c>
      <c r="L290" s="5"/>
      <c r="M290" s="5"/>
    </row>
    <row r="291" spans="2:13">
      <c r="B291" s="157"/>
      <c r="C291" s="157"/>
      <c r="D291" s="13">
        <v>25260</v>
      </c>
      <c r="E291" s="13">
        <v>26570</v>
      </c>
      <c r="F291" s="13"/>
      <c r="G291" s="13"/>
      <c r="H291" s="13"/>
      <c r="I291" s="127"/>
      <c r="J291" s="13"/>
      <c r="K291" s="13">
        <f>E291-D291</f>
        <v>1310</v>
      </c>
      <c r="L291" s="5"/>
      <c r="M291" s="5"/>
    </row>
    <row r="292" spans="2:13">
      <c r="B292" s="157"/>
      <c r="C292" s="157"/>
      <c r="D292" s="13"/>
      <c r="E292" s="13">
        <v>26570</v>
      </c>
      <c r="F292" s="13"/>
      <c r="G292" s="13"/>
      <c r="H292" s="13"/>
      <c r="I292" s="127"/>
      <c r="J292" s="13"/>
      <c r="K292" s="13"/>
      <c r="L292" s="5"/>
      <c r="M292" s="5" t="s">
        <v>13</v>
      </c>
    </row>
    <row r="293" spans="2:13">
      <c r="B293" s="156" t="s">
        <v>809</v>
      </c>
      <c r="C293" s="156" t="s">
        <v>777</v>
      </c>
      <c r="D293" s="13">
        <v>24950</v>
      </c>
      <c r="E293" s="13"/>
      <c r="F293" s="13"/>
      <c r="G293" s="13"/>
      <c r="H293" s="13"/>
      <c r="I293" s="127"/>
      <c r="J293" s="13"/>
      <c r="K293" s="13">
        <f>E292-D293</f>
        <v>1620</v>
      </c>
      <c r="L293" s="5"/>
      <c r="M293" s="5"/>
    </row>
    <row r="294" spans="2:13">
      <c r="B294" s="158" t="s">
        <v>810</v>
      </c>
      <c r="C294" s="158" t="s">
        <v>813</v>
      </c>
      <c r="D294" s="5"/>
      <c r="E294" s="5">
        <v>25580</v>
      </c>
      <c r="F294" s="13"/>
      <c r="G294" s="13"/>
      <c r="H294" s="13"/>
      <c r="I294" s="127"/>
      <c r="J294" s="13"/>
      <c r="K294" s="13"/>
      <c r="L294" s="5"/>
      <c r="M294" s="5" t="s">
        <v>13</v>
      </c>
    </row>
    <row r="295" spans="2:13">
      <c r="B295" s="158"/>
      <c r="C295" s="158"/>
      <c r="D295" s="5"/>
      <c r="E295" s="5">
        <v>25580</v>
      </c>
      <c r="F295" s="13"/>
      <c r="G295" s="13"/>
      <c r="H295" s="13"/>
      <c r="I295" s="127"/>
      <c r="J295" s="13"/>
      <c r="K295" s="13"/>
      <c r="L295" s="5"/>
      <c r="M295" s="5" t="s">
        <v>13</v>
      </c>
    </row>
    <row r="296" spans="2:13">
      <c r="B296" s="1"/>
      <c r="C296" s="1"/>
      <c r="D296" s="1"/>
      <c r="E296" s="1"/>
      <c r="F296" s="1"/>
      <c r="G296" s="1"/>
      <c r="H296" s="1"/>
      <c r="I296" s="254" t="s">
        <v>638</v>
      </c>
      <c r="J296" s="255"/>
      <c r="K296" s="5">
        <f>SUM(K266:K295)</f>
        <v>5814</v>
      </c>
      <c r="L296" s="5">
        <f>K296*40</f>
        <v>232560</v>
      </c>
      <c r="M296" s="1"/>
    </row>
    <row r="299" spans="2:13" ht="26.25">
      <c r="B299" s="1"/>
      <c r="C299" s="1"/>
      <c r="D299" s="117" t="s">
        <v>609</v>
      </c>
      <c r="E299" s="1"/>
      <c r="F299" s="1"/>
      <c r="G299" s="1"/>
      <c r="H299" s="1"/>
      <c r="I299" s="1"/>
      <c r="J299" s="159"/>
      <c r="K299" s="155"/>
      <c r="L299" s="5"/>
      <c r="M299" s="1"/>
    </row>
    <row r="300" spans="2:13">
      <c r="B300" s="5" t="s">
        <v>334</v>
      </c>
      <c r="C300" s="118">
        <v>2018</v>
      </c>
      <c r="D300" s="290" t="s">
        <v>613</v>
      </c>
      <c r="E300" s="290"/>
      <c r="F300" s="290"/>
      <c r="G300" s="159"/>
      <c r="H300" s="290" t="s">
        <v>614</v>
      </c>
      <c r="I300" s="290"/>
      <c r="J300" s="290"/>
      <c r="K300" s="5" t="s">
        <v>4</v>
      </c>
      <c r="L300" s="5" t="s">
        <v>526</v>
      </c>
      <c r="M300" s="5" t="s">
        <v>9</v>
      </c>
    </row>
    <row r="301" spans="2:13">
      <c r="B301" s="99" t="s">
        <v>0</v>
      </c>
      <c r="C301" s="119" t="s">
        <v>605</v>
      </c>
      <c r="D301" s="99" t="s">
        <v>615</v>
      </c>
      <c r="E301" s="99" t="s">
        <v>3</v>
      </c>
      <c r="F301" s="99" t="s">
        <v>6</v>
      </c>
      <c r="G301" s="99" t="s">
        <v>616</v>
      </c>
      <c r="H301" s="99" t="s">
        <v>210</v>
      </c>
      <c r="I301" s="99" t="s">
        <v>3</v>
      </c>
      <c r="J301" s="99" t="s">
        <v>7</v>
      </c>
      <c r="K301" s="99" t="s">
        <v>8</v>
      </c>
      <c r="L301" s="1"/>
      <c r="M301" s="1"/>
    </row>
    <row r="302" spans="2:13">
      <c r="B302" s="268" t="s">
        <v>814</v>
      </c>
      <c r="C302" s="268" t="s">
        <v>813</v>
      </c>
      <c r="D302" s="1">
        <v>24300</v>
      </c>
      <c r="E302" s="1"/>
      <c r="F302" s="1"/>
      <c r="G302" s="1"/>
      <c r="H302" s="1"/>
      <c r="I302" s="1"/>
      <c r="J302" s="1"/>
      <c r="K302" s="5">
        <f>E294-D302</f>
        <v>1280</v>
      </c>
      <c r="L302" s="5">
        <f>K302*40</f>
        <v>51200</v>
      </c>
      <c r="M302" s="1"/>
    </row>
    <row r="303" spans="2:13">
      <c r="B303" s="269"/>
      <c r="C303" s="269"/>
      <c r="D303" s="1">
        <v>24285</v>
      </c>
      <c r="E303" s="1"/>
      <c r="F303" s="1"/>
      <c r="G303" s="1"/>
      <c r="H303" s="1"/>
      <c r="I303" s="1"/>
      <c r="J303" s="1"/>
      <c r="K303" s="5">
        <f>E295-D303</f>
        <v>1295</v>
      </c>
      <c r="L303" s="5">
        <f t="shared" ref="L303:L315" si="28">K303*40</f>
        <v>51800</v>
      </c>
      <c r="M303" s="1"/>
    </row>
    <row r="304" spans="2:13">
      <c r="B304" s="268" t="s">
        <v>825</v>
      </c>
      <c r="C304" s="268" t="s">
        <v>813</v>
      </c>
      <c r="D304" s="1">
        <v>24300</v>
      </c>
      <c r="E304" s="1"/>
      <c r="F304" s="1"/>
      <c r="G304" s="1"/>
      <c r="H304" s="1"/>
      <c r="I304" s="109"/>
      <c r="J304" s="110"/>
      <c r="K304" s="5"/>
      <c r="L304" s="5"/>
      <c r="M304" s="1" t="s">
        <v>13</v>
      </c>
    </row>
    <row r="305" spans="2:13">
      <c r="B305" s="269"/>
      <c r="C305" s="269"/>
      <c r="D305" s="1">
        <v>24300</v>
      </c>
      <c r="E305" s="1"/>
      <c r="F305" s="1"/>
      <c r="G305" s="1"/>
      <c r="H305" s="1"/>
      <c r="I305" s="109"/>
      <c r="J305" s="110"/>
      <c r="K305" s="5"/>
      <c r="L305" s="5"/>
      <c r="M305" s="1" t="s">
        <v>13</v>
      </c>
    </row>
    <row r="306" spans="2:13">
      <c r="B306" s="268" t="s">
        <v>830</v>
      </c>
      <c r="C306" s="268" t="s">
        <v>813</v>
      </c>
      <c r="D306" s="1"/>
      <c r="E306" s="1">
        <v>25200</v>
      </c>
      <c r="F306" s="1"/>
      <c r="G306" s="1"/>
      <c r="H306" s="1"/>
      <c r="I306" s="109"/>
      <c r="J306" s="110"/>
      <c r="K306" s="5">
        <f>E306-D304</f>
        <v>900</v>
      </c>
      <c r="L306" s="5">
        <f t="shared" si="28"/>
        <v>36000</v>
      </c>
      <c r="M306" s="1"/>
    </row>
    <row r="307" spans="2:13">
      <c r="B307" s="269"/>
      <c r="C307" s="269"/>
      <c r="D307" s="1"/>
      <c r="E307" s="1">
        <v>25200</v>
      </c>
      <c r="F307" s="1"/>
      <c r="G307" s="1"/>
      <c r="H307" s="1"/>
      <c r="I307" s="109"/>
      <c r="J307" s="110"/>
      <c r="K307" s="5">
        <f>E307-D305</f>
        <v>900</v>
      </c>
      <c r="L307" s="5">
        <f t="shared" si="28"/>
        <v>36000</v>
      </c>
      <c r="M307" s="1"/>
    </row>
    <row r="308" spans="2:13">
      <c r="B308" s="268" t="s">
        <v>836</v>
      </c>
      <c r="C308" s="268" t="s">
        <v>813</v>
      </c>
      <c r="D308" s="1">
        <v>24710</v>
      </c>
      <c r="E308" s="1">
        <v>24950</v>
      </c>
      <c r="F308" s="1"/>
      <c r="G308" s="1"/>
      <c r="H308" s="1"/>
      <c r="I308" s="109"/>
      <c r="J308" s="110"/>
      <c r="K308" s="5">
        <f>E308-D308</f>
        <v>240</v>
      </c>
      <c r="L308" s="5">
        <f t="shared" si="28"/>
        <v>9600</v>
      </c>
      <c r="M308" s="1"/>
    </row>
    <row r="309" spans="2:13">
      <c r="B309" s="269"/>
      <c r="C309" s="277"/>
      <c r="D309" s="1">
        <v>24710</v>
      </c>
      <c r="E309" s="1"/>
      <c r="F309" s="1"/>
      <c r="G309" s="1"/>
      <c r="H309" s="1"/>
      <c r="I309" s="109"/>
      <c r="J309" s="110"/>
      <c r="K309" s="5"/>
      <c r="L309" s="5"/>
      <c r="M309" s="1" t="s">
        <v>13</v>
      </c>
    </row>
    <row r="310" spans="2:13">
      <c r="B310" s="1" t="s">
        <v>838</v>
      </c>
      <c r="C310" s="269"/>
      <c r="D310" s="1"/>
      <c r="E310" s="1">
        <v>25500</v>
      </c>
      <c r="F310" s="1"/>
      <c r="G310" s="1"/>
      <c r="H310" s="1"/>
      <c r="I310" s="109"/>
      <c r="J310" s="110"/>
      <c r="K310" s="5">
        <f>E310-D309</f>
        <v>790</v>
      </c>
      <c r="L310" s="5">
        <f t="shared" si="28"/>
        <v>31600</v>
      </c>
      <c r="M310" s="1"/>
    </row>
    <row r="311" spans="2:13">
      <c r="B311" s="1" t="s">
        <v>841</v>
      </c>
      <c r="C311" s="268" t="s">
        <v>813</v>
      </c>
      <c r="D311" s="1">
        <v>25200</v>
      </c>
      <c r="E311" s="1"/>
      <c r="F311" s="1"/>
      <c r="G311" s="1"/>
      <c r="H311" s="1"/>
      <c r="I311" s="109"/>
      <c r="J311" s="110"/>
      <c r="K311" s="5"/>
      <c r="L311" s="5"/>
      <c r="M311" s="1" t="s">
        <v>13</v>
      </c>
    </row>
    <row r="312" spans="2:13">
      <c r="B312" s="268" t="s">
        <v>834</v>
      </c>
      <c r="C312" s="277"/>
      <c r="D312" s="1"/>
      <c r="E312" s="1">
        <v>25800</v>
      </c>
      <c r="F312" s="1"/>
      <c r="G312" s="1"/>
      <c r="H312" s="1"/>
      <c r="I312" s="109"/>
      <c r="J312" s="110"/>
      <c r="K312" s="5">
        <f>E312-D311</f>
        <v>600</v>
      </c>
      <c r="L312" s="5">
        <f t="shared" si="28"/>
        <v>24000</v>
      </c>
      <c r="M312" s="1"/>
    </row>
    <row r="313" spans="2:13">
      <c r="B313" s="277"/>
      <c r="C313" s="277"/>
      <c r="D313" s="1">
        <v>25120</v>
      </c>
      <c r="E313" s="1"/>
      <c r="F313" s="1">
        <v>25650</v>
      </c>
      <c r="G313" s="1"/>
      <c r="H313" s="1"/>
      <c r="I313" s="109"/>
      <c r="J313" s="110"/>
      <c r="K313" s="5">
        <f>F313-D313</f>
        <v>530</v>
      </c>
      <c r="L313" s="5">
        <f t="shared" si="28"/>
        <v>21200</v>
      </c>
      <c r="M313" s="1"/>
    </row>
    <row r="314" spans="2:13">
      <c r="B314" s="269"/>
      <c r="C314" s="277"/>
      <c r="D314" s="1"/>
      <c r="E314" s="1"/>
      <c r="F314" s="1">
        <v>25650</v>
      </c>
      <c r="G314" s="1"/>
      <c r="H314" s="1"/>
      <c r="I314" s="109"/>
      <c r="J314" s="110"/>
      <c r="K314" s="5"/>
      <c r="L314" s="5"/>
      <c r="M314" s="1" t="s">
        <v>13</v>
      </c>
    </row>
    <row r="315" spans="2:13">
      <c r="B315" s="1" t="s">
        <v>843</v>
      </c>
      <c r="C315" s="269"/>
      <c r="D315" s="1">
        <v>24850</v>
      </c>
      <c r="E315" s="1"/>
      <c r="F315" s="1"/>
      <c r="G315" s="1"/>
      <c r="H315" s="1"/>
      <c r="I315" s="109"/>
      <c r="J315" s="110"/>
      <c r="K315" s="5">
        <f>F314-D315</f>
        <v>800</v>
      </c>
      <c r="L315" s="5">
        <f t="shared" si="28"/>
        <v>32000</v>
      </c>
      <c r="M315" s="1"/>
    </row>
    <row r="316" spans="2:13">
      <c r="B316" s="268" t="s">
        <v>850</v>
      </c>
      <c r="C316" s="268" t="s">
        <v>857</v>
      </c>
      <c r="D316" s="1">
        <v>24500</v>
      </c>
      <c r="E316" s="1"/>
      <c r="F316" s="1"/>
      <c r="G316" s="1"/>
      <c r="H316" s="1"/>
      <c r="I316" s="109"/>
      <c r="J316" s="110"/>
      <c r="K316" s="5"/>
      <c r="L316" s="5"/>
      <c r="M316" s="1" t="s">
        <v>13</v>
      </c>
    </row>
    <row r="317" spans="2:13">
      <c r="B317" s="269"/>
      <c r="C317" s="277"/>
      <c r="D317" s="1">
        <v>24500</v>
      </c>
      <c r="E317" s="1"/>
      <c r="F317" s="1"/>
      <c r="G317" s="1"/>
      <c r="H317" s="1"/>
      <c r="I317" s="109"/>
      <c r="J317" s="110"/>
      <c r="K317" s="5"/>
      <c r="L317" s="5"/>
      <c r="M317" s="1" t="s">
        <v>13</v>
      </c>
    </row>
    <row r="318" spans="2:13">
      <c r="B318" s="268" t="s">
        <v>853</v>
      </c>
      <c r="C318" s="277"/>
      <c r="D318" s="1"/>
      <c r="E318" s="1">
        <v>25200</v>
      </c>
      <c r="F318" s="1"/>
      <c r="G318" s="1"/>
      <c r="H318" s="1"/>
      <c r="I318" s="109"/>
      <c r="J318" s="110"/>
      <c r="K318" s="5">
        <f>E318-D316</f>
        <v>700</v>
      </c>
      <c r="L318" s="5">
        <f>K318*20</f>
        <v>14000</v>
      </c>
      <c r="M318" s="1"/>
    </row>
    <row r="319" spans="2:13">
      <c r="B319" s="269"/>
      <c r="C319" s="269"/>
      <c r="D319" s="1"/>
      <c r="E319" s="1">
        <v>25200</v>
      </c>
      <c r="F319" s="1"/>
      <c r="G319" s="1"/>
      <c r="H319" s="1"/>
      <c r="I319" s="109"/>
      <c r="J319" s="110"/>
      <c r="K319" s="5">
        <f>E319-D317</f>
        <v>700</v>
      </c>
      <c r="L319" s="5">
        <f>K319*20</f>
        <v>14000</v>
      </c>
      <c r="M319" s="1"/>
    </row>
    <row r="320" spans="2:13">
      <c r="B320" s="1"/>
      <c r="C320" s="1"/>
      <c r="D320" s="1"/>
      <c r="E320" s="1"/>
      <c r="F320" s="1"/>
      <c r="G320" s="1"/>
      <c r="H320" s="1"/>
      <c r="I320" s="254" t="s">
        <v>638</v>
      </c>
      <c r="J320" s="255"/>
      <c r="K320" s="5">
        <f>SUM(K302:K319)</f>
        <v>8735</v>
      </c>
      <c r="L320" s="5">
        <f>(K320*40)-(1400*20)</f>
        <v>321400</v>
      </c>
      <c r="M320" s="1"/>
    </row>
    <row r="322" spans="2:13" ht="26.25">
      <c r="B322" s="1"/>
      <c r="C322" s="1"/>
      <c r="D322" s="117" t="s">
        <v>609</v>
      </c>
      <c r="E322" s="1"/>
      <c r="F322" s="1"/>
      <c r="G322" s="1"/>
      <c r="H322" s="1"/>
      <c r="I322" s="1"/>
      <c r="J322" s="166"/>
      <c r="K322" s="169"/>
      <c r="L322" s="170"/>
      <c r="M322" s="171"/>
    </row>
    <row r="323" spans="2:13">
      <c r="B323" s="5" t="s">
        <v>369</v>
      </c>
      <c r="C323" s="118">
        <v>2018</v>
      </c>
      <c r="D323" s="290" t="s">
        <v>613</v>
      </c>
      <c r="E323" s="290"/>
      <c r="F323" s="290"/>
      <c r="G323" s="166"/>
      <c r="H323" s="5" t="s">
        <v>4</v>
      </c>
      <c r="I323" s="5" t="s">
        <v>526</v>
      </c>
      <c r="J323" s="5" t="s">
        <v>9</v>
      </c>
    </row>
    <row r="324" spans="2:13">
      <c r="B324" s="99" t="s">
        <v>0</v>
      </c>
      <c r="C324" s="119" t="s">
        <v>605</v>
      </c>
      <c r="D324" s="99" t="s">
        <v>615</v>
      </c>
      <c r="E324" s="99" t="s">
        <v>3</v>
      </c>
      <c r="F324" s="99" t="s">
        <v>6</v>
      </c>
      <c r="G324" s="99" t="s">
        <v>616</v>
      </c>
      <c r="H324" s="99" t="s">
        <v>8</v>
      </c>
      <c r="I324" s="1"/>
      <c r="J324" s="1"/>
    </row>
    <row r="325" spans="2:13">
      <c r="B325" s="268" t="s">
        <v>862</v>
      </c>
      <c r="C325" s="268" t="s">
        <v>857</v>
      </c>
      <c r="D325" s="1">
        <v>25300</v>
      </c>
      <c r="E325" s="1"/>
      <c r="F325" s="1"/>
      <c r="G325" s="1"/>
      <c r="H325" s="1"/>
      <c r="I325" s="1"/>
      <c r="J325" s="1" t="s">
        <v>13</v>
      </c>
    </row>
    <row r="326" spans="2:13">
      <c r="B326" s="277"/>
      <c r="C326" s="277"/>
      <c r="D326" s="1">
        <v>25300</v>
      </c>
      <c r="E326" s="1"/>
      <c r="F326" s="1"/>
      <c r="G326" s="1"/>
      <c r="H326" s="1"/>
      <c r="I326" s="1"/>
      <c r="J326" s="1" t="s">
        <v>13</v>
      </c>
    </row>
    <row r="327" spans="2:13">
      <c r="B327" s="269"/>
      <c r="C327" s="269"/>
      <c r="D327" s="1">
        <v>25300</v>
      </c>
      <c r="E327" s="1"/>
      <c r="F327" s="1"/>
      <c r="G327" s="1"/>
      <c r="H327" s="1"/>
      <c r="I327" s="1"/>
      <c r="J327" s="1" t="s">
        <v>13</v>
      </c>
    </row>
    <row r="328" spans="2:13">
      <c r="B328" s="268" t="s">
        <v>864</v>
      </c>
      <c r="C328" s="268" t="s">
        <v>857</v>
      </c>
      <c r="D328" s="1"/>
      <c r="E328" s="1">
        <v>25870</v>
      </c>
      <c r="F328" s="1"/>
      <c r="G328" s="1"/>
      <c r="H328" s="5">
        <f>E328-D325</f>
        <v>570</v>
      </c>
      <c r="I328" s="5">
        <f>H328*20</f>
        <v>11400</v>
      </c>
      <c r="J328" s="1"/>
    </row>
    <row r="329" spans="2:13">
      <c r="B329" s="277"/>
      <c r="C329" s="277"/>
      <c r="D329" s="1"/>
      <c r="E329" s="1">
        <v>25870</v>
      </c>
      <c r="F329" s="1"/>
      <c r="G329" s="1"/>
      <c r="H329" s="5">
        <f>E329-D326</f>
        <v>570</v>
      </c>
      <c r="I329" s="5">
        <f>H329*20</f>
        <v>11400</v>
      </c>
      <c r="J329" s="1"/>
    </row>
    <row r="330" spans="2:13">
      <c r="B330" s="269"/>
      <c r="C330" s="269"/>
      <c r="D330" s="1"/>
      <c r="E330" s="1">
        <v>25870</v>
      </c>
      <c r="F330" s="1"/>
      <c r="G330" s="1"/>
      <c r="H330" s="5">
        <v>570</v>
      </c>
      <c r="I330" s="5">
        <v>11400</v>
      </c>
      <c r="J330" s="1"/>
    </row>
    <row r="331" spans="2:13">
      <c r="B331" s="268" t="s">
        <v>872</v>
      </c>
      <c r="C331" s="268" t="s">
        <v>857</v>
      </c>
      <c r="D331" s="1"/>
      <c r="E331" s="1"/>
      <c r="F331" s="1">
        <v>25775</v>
      </c>
      <c r="G331" s="1"/>
      <c r="H331" s="5"/>
      <c r="I331" s="5"/>
      <c r="J331" s="1" t="s">
        <v>13</v>
      </c>
    </row>
    <row r="332" spans="2:13">
      <c r="B332" s="277"/>
      <c r="C332" s="277"/>
      <c r="D332" s="1"/>
      <c r="E332" s="1"/>
      <c r="F332" s="1">
        <v>25775</v>
      </c>
      <c r="G332" s="1"/>
      <c r="H332" s="5"/>
      <c r="I332" s="5"/>
      <c r="J332" s="1" t="s">
        <v>13</v>
      </c>
    </row>
    <row r="333" spans="2:13">
      <c r="B333" s="269"/>
      <c r="C333" s="269"/>
      <c r="D333" s="1"/>
      <c r="E333" s="1"/>
      <c r="F333" s="1">
        <v>25775</v>
      </c>
      <c r="G333" s="1"/>
      <c r="H333" s="5"/>
      <c r="I333" s="5"/>
      <c r="J333" s="1" t="s">
        <v>13</v>
      </c>
    </row>
    <row r="334" spans="2:13">
      <c r="B334" s="268" t="s">
        <v>873</v>
      </c>
      <c r="C334" s="268" t="s">
        <v>857</v>
      </c>
      <c r="D334" s="1">
        <v>25450</v>
      </c>
      <c r="E334" s="1"/>
      <c r="F334" s="1"/>
      <c r="G334" s="1"/>
      <c r="H334" s="5">
        <f>F331-D334</f>
        <v>325</v>
      </c>
      <c r="I334" s="5">
        <f>H334*20</f>
        <v>6500</v>
      </c>
      <c r="J334" s="1"/>
    </row>
    <row r="335" spans="2:13">
      <c r="B335" s="277"/>
      <c r="C335" s="277"/>
      <c r="D335" s="1">
        <v>25450</v>
      </c>
      <c r="E335" s="1"/>
      <c r="F335" s="1"/>
      <c r="G335" s="1"/>
      <c r="H335" s="5">
        <f>F332-D335</f>
        <v>325</v>
      </c>
      <c r="I335" s="5">
        <f t="shared" ref="I335:I336" si="29">H335*20</f>
        <v>6500</v>
      </c>
      <c r="J335" s="1"/>
    </row>
    <row r="336" spans="2:13">
      <c r="B336" s="277"/>
      <c r="C336" s="269"/>
      <c r="D336" s="1">
        <v>25450</v>
      </c>
      <c r="E336" s="1"/>
      <c r="F336" s="1"/>
      <c r="G336" s="1"/>
      <c r="H336" s="5">
        <f>F333-D336</f>
        <v>325</v>
      </c>
      <c r="I336" s="5">
        <f t="shared" si="29"/>
        <v>6500</v>
      </c>
      <c r="J336" s="1"/>
    </row>
    <row r="337" spans="2:10">
      <c r="B337" s="277"/>
      <c r="C337" s="268" t="s">
        <v>857</v>
      </c>
      <c r="D337" s="1">
        <v>25720</v>
      </c>
      <c r="E337" s="1"/>
      <c r="F337" s="1"/>
      <c r="G337" s="1"/>
      <c r="H337" s="5"/>
      <c r="I337" s="5"/>
      <c r="J337" s="1" t="s">
        <v>13</v>
      </c>
    </row>
    <row r="338" spans="2:10">
      <c r="B338" s="277"/>
      <c r="C338" s="277"/>
      <c r="D338" s="1">
        <v>25720</v>
      </c>
      <c r="E338" s="1"/>
      <c r="F338" s="1"/>
      <c r="G338" s="1"/>
      <c r="H338" s="5"/>
      <c r="I338" s="5"/>
      <c r="J338" s="1" t="s">
        <v>13</v>
      </c>
    </row>
    <row r="339" spans="2:10">
      <c r="B339" s="269"/>
      <c r="C339" s="269"/>
      <c r="D339" s="1">
        <v>25720</v>
      </c>
      <c r="E339" s="1"/>
      <c r="F339" s="1"/>
      <c r="G339" s="1"/>
      <c r="H339" s="5"/>
      <c r="I339" s="5"/>
      <c r="J339" s="1" t="s">
        <v>13</v>
      </c>
    </row>
    <row r="340" spans="2:10">
      <c r="B340" s="268" t="s">
        <v>892</v>
      </c>
      <c r="C340" s="268" t="s">
        <v>857</v>
      </c>
      <c r="D340" s="1"/>
      <c r="E340" s="1">
        <v>26300</v>
      </c>
      <c r="F340" s="1"/>
      <c r="G340" s="1"/>
      <c r="H340" s="5">
        <f>E340-D337</f>
        <v>580</v>
      </c>
      <c r="I340" s="5">
        <f>H340*20</f>
        <v>11600</v>
      </c>
      <c r="J340" s="1"/>
    </row>
    <row r="341" spans="2:10">
      <c r="B341" s="277"/>
      <c r="C341" s="277"/>
      <c r="D341" s="1"/>
      <c r="E341" s="1">
        <v>26300</v>
      </c>
      <c r="F341" s="1"/>
      <c r="G341" s="1"/>
      <c r="H341" s="5">
        <f>E341-D338</f>
        <v>580</v>
      </c>
      <c r="I341" s="5">
        <f t="shared" ref="I341:I342" si="30">H341*20</f>
        <v>11600</v>
      </c>
      <c r="J341" s="1"/>
    </row>
    <row r="342" spans="2:10">
      <c r="B342" s="269"/>
      <c r="C342" s="269"/>
      <c r="D342" s="1"/>
      <c r="E342" s="1">
        <v>26300</v>
      </c>
      <c r="F342" s="1"/>
      <c r="G342" s="1"/>
      <c r="H342" s="5">
        <f>E342-D339</f>
        <v>580</v>
      </c>
      <c r="I342" s="5">
        <f t="shared" si="30"/>
        <v>11600</v>
      </c>
      <c r="J342" s="1"/>
    </row>
    <row r="343" spans="2:10">
      <c r="B343" s="268" t="s">
        <v>886</v>
      </c>
      <c r="C343" s="268" t="s">
        <v>857</v>
      </c>
      <c r="D343" s="1">
        <v>26000</v>
      </c>
      <c r="E343" s="1"/>
      <c r="F343" s="1">
        <v>26250</v>
      </c>
      <c r="G343" s="1"/>
      <c r="H343" s="5"/>
      <c r="I343" s="5"/>
      <c r="J343" s="1"/>
    </row>
    <row r="344" spans="2:10">
      <c r="B344" s="277"/>
      <c r="C344" s="277"/>
      <c r="D344" s="1">
        <v>26000</v>
      </c>
      <c r="E344" s="1"/>
      <c r="F344" s="1">
        <v>26250</v>
      </c>
      <c r="G344" s="1"/>
      <c r="H344" s="5"/>
      <c r="I344" s="5"/>
      <c r="J344" s="1"/>
    </row>
    <row r="345" spans="2:10">
      <c r="B345" s="277"/>
      <c r="C345" s="277"/>
      <c r="D345" s="1">
        <v>26000</v>
      </c>
      <c r="E345" s="1"/>
      <c r="F345" s="1">
        <v>26250</v>
      </c>
      <c r="G345" s="1"/>
      <c r="H345" s="5"/>
      <c r="I345" s="5"/>
      <c r="J345" s="1"/>
    </row>
    <row r="346" spans="2:10">
      <c r="B346" s="277"/>
      <c r="C346" s="277"/>
      <c r="D346" s="1">
        <v>25970</v>
      </c>
      <c r="E346" s="1"/>
      <c r="F346" s="1"/>
      <c r="G346" s="1"/>
      <c r="H346" s="5"/>
      <c r="I346" s="5"/>
      <c r="J346" s="1" t="s">
        <v>13</v>
      </c>
    </row>
    <row r="347" spans="2:10">
      <c r="B347" s="277"/>
      <c r="C347" s="277"/>
      <c r="D347" s="1">
        <v>25970</v>
      </c>
      <c r="E347" s="1"/>
      <c r="F347" s="1"/>
      <c r="G347" s="1"/>
      <c r="H347" s="5"/>
      <c r="I347" s="5"/>
      <c r="J347" s="1" t="s">
        <v>13</v>
      </c>
    </row>
    <row r="348" spans="2:10">
      <c r="B348" s="269"/>
      <c r="C348" s="269"/>
      <c r="D348" s="1">
        <v>25970</v>
      </c>
      <c r="E348" s="1"/>
      <c r="F348" s="1"/>
      <c r="G348" s="1"/>
      <c r="H348" s="5"/>
      <c r="I348" s="5"/>
      <c r="J348" s="1" t="s">
        <v>13</v>
      </c>
    </row>
    <row r="349" spans="2:10">
      <c r="B349" s="268" t="s">
        <v>890</v>
      </c>
      <c r="C349" s="268" t="s">
        <v>857</v>
      </c>
      <c r="D349" s="1"/>
      <c r="E349" s="1">
        <v>26980</v>
      </c>
      <c r="F349" s="1"/>
      <c r="G349" s="1"/>
      <c r="H349" s="5">
        <f>E349-D346</f>
        <v>1010</v>
      </c>
      <c r="I349" s="5">
        <f>H349*20</f>
        <v>20200</v>
      </c>
      <c r="J349" s="1"/>
    </row>
    <row r="350" spans="2:10">
      <c r="B350" s="277"/>
      <c r="C350" s="277"/>
      <c r="D350" s="1"/>
      <c r="E350" s="1">
        <v>26980</v>
      </c>
      <c r="F350" s="1"/>
      <c r="G350" s="1"/>
      <c r="H350" s="5">
        <f>E350-D347</f>
        <v>1010</v>
      </c>
      <c r="I350" s="5">
        <f t="shared" ref="I350:I351" si="31">H350*20</f>
        <v>20200</v>
      </c>
      <c r="J350" s="1"/>
    </row>
    <row r="351" spans="2:10">
      <c r="B351" s="269"/>
      <c r="C351" s="269"/>
      <c r="D351" s="1"/>
      <c r="E351" s="1">
        <v>26980</v>
      </c>
      <c r="F351" s="1"/>
      <c r="G351" s="1"/>
      <c r="H351" s="5">
        <f>E351-D348</f>
        <v>1010</v>
      </c>
      <c r="I351" s="5">
        <f t="shared" si="31"/>
        <v>20200</v>
      </c>
      <c r="J351" s="1"/>
    </row>
    <row r="352" spans="2:10">
      <c r="B352" s="1"/>
      <c r="C352" s="1"/>
      <c r="D352" s="1"/>
      <c r="E352" s="1"/>
      <c r="F352" s="254" t="s">
        <v>638</v>
      </c>
      <c r="G352" s="255"/>
      <c r="H352" s="5">
        <f>SUM(H328:H351)</f>
        <v>7455</v>
      </c>
      <c r="I352" s="5">
        <f>SUM(I328:I351)</f>
        <v>149100</v>
      </c>
      <c r="J352" s="1"/>
    </row>
    <row r="355" spans="2:10" ht="26.25">
      <c r="B355" s="1"/>
      <c r="C355" s="1"/>
      <c r="D355" s="117" t="s">
        <v>609</v>
      </c>
      <c r="E355" s="1"/>
      <c r="F355" s="1"/>
      <c r="G355" s="1"/>
      <c r="H355" s="1"/>
      <c r="I355" s="1"/>
      <c r="J355" s="168"/>
    </row>
    <row r="356" spans="2:10">
      <c r="B356" s="5" t="s">
        <v>369</v>
      </c>
      <c r="C356" s="118">
        <v>2018</v>
      </c>
      <c r="D356" s="290" t="s">
        <v>613</v>
      </c>
      <c r="E356" s="290"/>
      <c r="F356" s="290"/>
      <c r="G356" s="168"/>
      <c r="H356" s="5" t="s">
        <v>4</v>
      </c>
      <c r="I356" s="5" t="s">
        <v>526</v>
      </c>
      <c r="J356" s="5" t="s">
        <v>9</v>
      </c>
    </row>
    <row r="357" spans="2:10">
      <c r="B357" s="99" t="s">
        <v>0</v>
      </c>
      <c r="C357" s="119" t="s">
        <v>605</v>
      </c>
      <c r="D357" s="99" t="s">
        <v>615</v>
      </c>
      <c r="E357" s="99" t="s">
        <v>3</v>
      </c>
      <c r="F357" s="99" t="s">
        <v>6</v>
      </c>
      <c r="G357" s="99" t="s">
        <v>616</v>
      </c>
      <c r="H357" s="99" t="s">
        <v>8</v>
      </c>
      <c r="I357" s="1"/>
      <c r="J357" s="1"/>
    </row>
    <row r="358" spans="2:10">
      <c r="B358" s="268" t="s">
        <v>905</v>
      </c>
      <c r="C358" s="268" t="s">
        <v>919</v>
      </c>
      <c r="D358" s="1"/>
      <c r="E358" s="1"/>
      <c r="F358" s="1">
        <v>26880</v>
      </c>
      <c r="G358" s="1"/>
      <c r="H358" s="1"/>
      <c r="I358" s="1"/>
      <c r="J358" s="1" t="s">
        <v>13</v>
      </c>
    </row>
    <row r="359" spans="2:10">
      <c r="B359" s="277"/>
      <c r="C359" s="277"/>
      <c r="D359" s="1"/>
      <c r="E359" s="1"/>
      <c r="F359" s="1">
        <v>26880</v>
      </c>
      <c r="G359" s="1"/>
      <c r="H359" s="1"/>
      <c r="I359" s="1"/>
      <c r="J359" s="1" t="s">
        <v>13</v>
      </c>
    </row>
    <row r="360" spans="2:10">
      <c r="B360" s="269"/>
      <c r="C360" s="269"/>
      <c r="D360" s="1"/>
      <c r="E360" s="1"/>
      <c r="F360" s="1">
        <v>26880</v>
      </c>
      <c r="G360" s="1"/>
      <c r="H360" s="1"/>
      <c r="I360" s="1"/>
      <c r="J360" s="1" t="s">
        <v>13</v>
      </c>
    </row>
    <row r="361" spans="2:10">
      <c r="B361" s="268" t="s">
        <v>907</v>
      </c>
      <c r="C361" s="268" t="s">
        <v>919</v>
      </c>
      <c r="D361" s="1">
        <v>26315</v>
      </c>
      <c r="E361" s="1"/>
      <c r="F361" s="1"/>
      <c r="G361" s="1"/>
      <c r="H361" s="5">
        <f>F358-D361</f>
        <v>565</v>
      </c>
      <c r="I361" s="5">
        <f>H361*20</f>
        <v>11300</v>
      </c>
      <c r="J361" s="1"/>
    </row>
    <row r="362" spans="2:10">
      <c r="B362" s="277"/>
      <c r="C362" s="277"/>
      <c r="D362" s="1">
        <v>26295</v>
      </c>
      <c r="E362" s="1"/>
      <c r="F362" s="1"/>
      <c r="G362" s="1"/>
      <c r="H362" s="5">
        <f>F359-D362</f>
        <v>585</v>
      </c>
      <c r="I362" s="5">
        <f t="shared" ref="I362:I387" si="32">H362*20</f>
        <v>11700</v>
      </c>
      <c r="J362" s="1"/>
    </row>
    <row r="363" spans="2:10">
      <c r="B363" s="269"/>
      <c r="C363" s="269"/>
      <c r="D363" s="1">
        <v>26250</v>
      </c>
      <c r="E363" s="1"/>
      <c r="F363" s="1"/>
      <c r="G363" s="1"/>
      <c r="H363" s="5">
        <f>F360-D363</f>
        <v>630</v>
      </c>
      <c r="I363" s="5">
        <f t="shared" si="32"/>
        <v>12600</v>
      </c>
      <c r="J363" s="1"/>
    </row>
    <row r="364" spans="2:10">
      <c r="B364" s="268" t="s">
        <v>906</v>
      </c>
      <c r="C364" s="268" t="s">
        <v>919</v>
      </c>
      <c r="D364" s="1">
        <v>26420</v>
      </c>
      <c r="E364" s="1">
        <v>26715</v>
      </c>
      <c r="F364" s="1"/>
      <c r="G364" s="1"/>
      <c r="H364" s="5">
        <f>E364-D364</f>
        <v>295</v>
      </c>
      <c r="I364" s="5">
        <f t="shared" si="32"/>
        <v>5900</v>
      </c>
      <c r="J364" s="1"/>
    </row>
    <row r="365" spans="2:10">
      <c r="B365" s="269"/>
      <c r="C365" s="269"/>
      <c r="D365" s="1">
        <v>26420</v>
      </c>
      <c r="E365" s="1">
        <v>26715</v>
      </c>
      <c r="F365" s="1"/>
      <c r="G365" s="1"/>
      <c r="H365" s="5">
        <f>E365-D365</f>
        <v>295</v>
      </c>
      <c r="I365" s="5">
        <f t="shared" si="32"/>
        <v>5900</v>
      </c>
      <c r="J365" s="1"/>
    </row>
    <row r="366" spans="2:10">
      <c r="B366" s="268" t="s">
        <v>908</v>
      </c>
      <c r="C366" s="268" t="s">
        <v>919</v>
      </c>
      <c r="D366" s="1"/>
      <c r="E366" s="1"/>
      <c r="F366" s="1">
        <v>26380</v>
      </c>
      <c r="G366" s="1"/>
      <c r="H366" s="5"/>
      <c r="I366" s="5"/>
      <c r="J366" s="1" t="s">
        <v>13</v>
      </c>
    </row>
    <row r="367" spans="2:10">
      <c r="B367" s="269"/>
      <c r="C367" s="269"/>
      <c r="D367" s="1"/>
      <c r="E367" s="1"/>
      <c r="F367" s="1">
        <v>26380</v>
      </c>
      <c r="G367" s="1"/>
      <c r="H367" s="5"/>
      <c r="I367" s="5"/>
      <c r="J367" s="1" t="s">
        <v>13</v>
      </c>
    </row>
    <row r="368" spans="2:10">
      <c r="B368" s="268" t="s">
        <v>909</v>
      </c>
      <c r="C368" s="268" t="s">
        <v>919</v>
      </c>
      <c r="D368" s="1">
        <v>25836</v>
      </c>
      <c r="E368" s="1"/>
      <c r="F368" s="1"/>
      <c r="G368" s="1"/>
      <c r="H368" s="5">
        <f>F366-D368</f>
        <v>544</v>
      </c>
      <c r="I368" s="5">
        <f t="shared" si="32"/>
        <v>10880</v>
      </c>
      <c r="J368" s="1"/>
    </row>
    <row r="369" spans="2:10">
      <c r="B369" s="269"/>
      <c r="C369" s="269"/>
      <c r="D369" s="1">
        <v>25740</v>
      </c>
      <c r="E369" s="1"/>
      <c r="F369" s="1"/>
      <c r="G369" s="1"/>
      <c r="H369" s="5">
        <f>F367-D369</f>
        <v>640</v>
      </c>
      <c r="I369" s="5">
        <f t="shared" si="32"/>
        <v>12800</v>
      </c>
      <c r="J369" s="1"/>
    </row>
    <row r="370" spans="2:10">
      <c r="B370" s="268" t="s">
        <v>910</v>
      </c>
      <c r="C370" s="268" t="s">
        <v>919</v>
      </c>
      <c r="D370" s="1">
        <v>26380</v>
      </c>
      <c r="E370" s="1">
        <v>26500</v>
      </c>
      <c r="F370" s="1"/>
      <c r="G370" s="1"/>
      <c r="H370" s="5">
        <f>E370-D370</f>
        <v>120</v>
      </c>
      <c r="I370" s="5">
        <f t="shared" si="32"/>
        <v>2400</v>
      </c>
      <c r="J370" s="1"/>
    </row>
    <row r="371" spans="2:10">
      <c r="B371" s="277"/>
      <c r="C371" s="277"/>
      <c r="D371" s="1">
        <v>26380</v>
      </c>
      <c r="E371" s="1">
        <v>26750</v>
      </c>
      <c r="F371" s="1"/>
      <c r="G371" s="1"/>
      <c r="H371" s="5">
        <f>E371-D371</f>
        <v>370</v>
      </c>
      <c r="I371" s="5">
        <f t="shared" si="32"/>
        <v>7400</v>
      </c>
      <c r="J371" s="1"/>
    </row>
    <row r="372" spans="2:10">
      <c r="B372" s="277"/>
      <c r="C372" s="277"/>
      <c r="D372" s="1">
        <v>26380</v>
      </c>
      <c r="E372" s="1"/>
      <c r="F372" s="1"/>
      <c r="G372" s="1"/>
      <c r="H372" s="5"/>
      <c r="I372" s="5"/>
      <c r="J372" s="1" t="s">
        <v>13</v>
      </c>
    </row>
    <row r="373" spans="2:10">
      <c r="B373" s="269"/>
      <c r="C373" s="269"/>
      <c r="D373" s="1">
        <v>26380</v>
      </c>
      <c r="E373" s="1"/>
      <c r="F373" s="1"/>
      <c r="G373" s="1"/>
      <c r="H373" s="5"/>
      <c r="I373" s="5"/>
      <c r="J373" s="1" t="s">
        <v>13</v>
      </c>
    </row>
    <row r="374" spans="2:10">
      <c r="B374" s="1" t="s">
        <v>913</v>
      </c>
      <c r="C374" s="1" t="s">
        <v>919</v>
      </c>
      <c r="D374" s="1"/>
      <c r="E374" s="1">
        <v>27100</v>
      </c>
      <c r="F374" s="1"/>
      <c r="G374" s="1"/>
      <c r="H374" s="5">
        <f>E374-D372</f>
        <v>720</v>
      </c>
      <c r="I374" s="5">
        <f t="shared" si="32"/>
        <v>14400</v>
      </c>
      <c r="J374" s="1"/>
    </row>
    <row r="375" spans="2:10">
      <c r="B375" s="1" t="s">
        <v>915</v>
      </c>
      <c r="C375" s="1" t="s">
        <v>919</v>
      </c>
      <c r="D375" s="1"/>
      <c r="E375" s="1">
        <v>27400</v>
      </c>
      <c r="F375" s="1"/>
      <c r="G375" s="1"/>
      <c r="H375" s="5">
        <f>E375-D373</f>
        <v>1020</v>
      </c>
      <c r="I375" s="5">
        <f t="shared" si="32"/>
        <v>20400</v>
      </c>
      <c r="J375" s="1"/>
    </row>
    <row r="376" spans="2:10">
      <c r="B376" s="268" t="s">
        <v>917</v>
      </c>
      <c r="C376" s="268" t="s">
        <v>919</v>
      </c>
      <c r="D376" s="1"/>
      <c r="E376" s="1"/>
      <c r="F376" s="1">
        <v>27255</v>
      </c>
      <c r="G376" s="1"/>
      <c r="H376" s="5"/>
      <c r="I376" s="5"/>
      <c r="J376" s="1" t="s">
        <v>13</v>
      </c>
    </row>
    <row r="377" spans="2:10">
      <c r="B377" s="277"/>
      <c r="C377" s="277"/>
      <c r="D377" s="1"/>
      <c r="E377" s="1"/>
      <c r="F377" s="1">
        <v>27255</v>
      </c>
      <c r="G377" s="1"/>
      <c r="H377" s="5"/>
      <c r="I377" s="5"/>
      <c r="J377" s="1" t="s">
        <v>13</v>
      </c>
    </row>
    <row r="378" spans="2:10">
      <c r="B378" s="269"/>
      <c r="C378" s="269"/>
      <c r="D378" s="1"/>
      <c r="E378" s="1"/>
      <c r="F378" s="1">
        <v>27255</v>
      </c>
      <c r="G378" s="1"/>
      <c r="H378" s="5"/>
      <c r="I378" s="5"/>
      <c r="J378" s="1" t="s">
        <v>13</v>
      </c>
    </row>
    <row r="379" spans="2:10">
      <c r="B379" s="1" t="s">
        <v>916</v>
      </c>
      <c r="C379" s="1" t="s">
        <v>919</v>
      </c>
      <c r="D379" s="1">
        <v>26920</v>
      </c>
      <c r="E379" s="1"/>
      <c r="F379" s="1"/>
      <c r="G379" s="1"/>
      <c r="H379" s="5">
        <f>F376-D379</f>
        <v>335</v>
      </c>
      <c r="I379" s="5">
        <f t="shared" si="32"/>
        <v>6700</v>
      </c>
      <c r="J379" s="1"/>
    </row>
    <row r="380" spans="2:10">
      <c r="B380" s="268" t="s">
        <v>914</v>
      </c>
      <c r="C380" s="268" t="s">
        <v>919</v>
      </c>
      <c r="D380" s="1">
        <v>26475</v>
      </c>
      <c r="E380" s="1"/>
      <c r="F380" s="1"/>
      <c r="G380" s="1"/>
      <c r="H380" s="5">
        <f>F377-D380</f>
        <v>780</v>
      </c>
      <c r="I380" s="5">
        <f t="shared" si="32"/>
        <v>15600</v>
      </c>
      <c r="J380" s="1"/>
    </row>
    <row r="381" spans="2:10">
      <c r="B381" s="269"/>
      <c r="C381" s="269"/>
      <c r="D381" s="1">
        <v>26475</v>
      </c>
      <c r="E381" s="1"/>
      <c r="F381" s="1"/>
      <c r="G381" s="1"/>
      <c r="H381" s="5">
        <f>F378-D381</f>
        <v>780</v>
      </c>
      <c r="I381" s="5">
        <f t="shared" si="32"/>
        <v>15600</v>
      </c>
      <c r="J381" s="1"/>
    </row>
    <row r="382" spans="2:10">
      <c r="B382" s="268" t="s">
        <v>934</v>
      </c>
      <c r="C382" s="268" t="s">
        <v>950</v>
      </c>
      <c r="D382" s="1">
        <v>26890</v>
      </c>
      <c r="E382" s="1"/>
      <c r="F382" s="1"/>
      <c r="G382" s="1"/>
      <c r="H382" s="5"/>
      <c r="I382" s="5"/>
      <c r="J382" s="1"/>
    </row>
    <row r="383" spans="2:10">
      <c r="B383" s="277"/>
      <c r="C383" s="277"/>
      <c r="D383" s="1">
        <v>26890</v>
      </c>
      <c r="E383" s="1"/>
      <c r="F383" s="1"/>
      <c r="G383" s="1"/>
      <c r="H383" s="5"/>
      <c r="I383" s="5"/>
      <c r="J383" s="1"/>
    </row>
    <row r="384" spans="2:10">
      <c r="B384" s="269"/>
      <c r="C384" s="269"/>
      <c r="D384" s="1">
        <v>26890</v>
      </c>
      <c r="E384" s="1"/>
      <c r="F384" s="1"/>
      <c r="G384" s="1"/>
      <c r="H384" s="5"/>
      <c r="I384" s="5"/>
      <c r="J384" s="1"/>
    </row>
    <row r="385" spans="2:10">
      <c r="B385" s="268" t="s">
        <v>933</v>
      </c>
      <c r="C385" s="268" t="s">
        <v>950</v>
      </c>
      <c r="D385" s="1"/>
      <c r="E385" s="1"/>
      <c r="F385" s="1">
        <v>27400</v>
      </c>
      <c r="G385" s="1"/>
      <c r="H385" s="5">
        <f>F385-D382</f>
        <v>510</v>
      </c>
      <c r="I385" s="5">
        <f t="shared" si="32"/>
        <v>10200</v>
      </c>
      <c r="J385" s="1"/>
    </row>
    <row r="386" spans="2:10">
      <c r="B386" s="277"/>
      <c r="C386" s="277"/>
      <c r="D386" s="1"/>
      <c r="E386" s="1"/>
      <c r="F386" s="1">
        <v>27400</v>
      </c>
      <c r="G386" s="1"/>
      <c r="H386" s="5">
        <f>F386-D383</f>
        <v>510</v>
      </c>
      <c r="I386" s="5">
        <f t="shared" si="32"/>
        <v>10200</v>
      </c>
      <c r="J386" s="1"/>
    </row>
    <row r="387" spans="2:10">
      <c r="B387" s="269"/>
      <c r="C387" s="269"/>
      <c r="D387" s="1"/>
      <c r="E387" s="1"/>
      <c r="F387" s="1">
        <v>27400</v>
      </c>
      <c r="G387" s="1"/>
      <c r="H387" s="5">
        <f>F387-D384</f>
        <v>510</v>
      </c>
      <c r="I387" s="5">
        <f t="shared" si="32"/>
        <v>10200</v>
      </c>
      <c r="J387" s="1"/>
    </row>
    <row r="388" spans="2:10">
      <c r="B388" s="1"/>
      <c r="C388" s="1"/>
      <c r="D388" s="1"/>
      <c r="E388" s="1"/>
      <c r="F388" s="254" t="s">
        <v>638</v>
      </c>
      <c r="G388" s="255"/>
      <c r="H388" s="5">
        <f>SUM(H358:H387)</f>
        <v>9209</v>
      </c>
      <c r="I388" s="5">
        <f>SUM(I361:I387)</f>
        <v>184180</v>
      </c>
      <c r="J388" s="1"/>
    </row>
  </sheetData>
  <mergeCells count="203">
    <mergeCell ref="F388:G388"/>
    <mergeCell ref="B370:B373"/>
    <mergeCell ref="C370:C373"/>
    <mergeCell ref="B376:B378"/>
    <mergeCell ref="C376:C378"/>
    <mergeCell ref="B380:B381"/>
    <mergeCell ref="C380:C381"/>
    <mergeCell ref="B382:B384"/>
    <mergeCell ref="C382:C384"/>
    <mergeCell ref="B385:B387"/>
    <mergeCell ref="C385:C387"/>
    <mergeCell ref="B358:B360"/>
    <mergeCell ref="C358:C360"/>
    <mergeCell ref="B361:B363"/>
    <mergeCell ref="C361:C363"/>
    <mergeCell ref="B364:B365"/>
    <mergeCell ref="C364:C365"/>
    <mergeCell ref="B366:B367"/>
    <mergeCell ref="C366:C367"/>
    <mergeCell ref="B368:B369"/>
    <mergeCell ref="C368:C369"/>
    <mergeCell ref="D356:F356"/>
    <mergeCell ref="D300:F300"/>
    <mergeCell ref="H300:J300"/>
    <mergeCell ref="I320:J320"/>
    <mergeCell ref="I296:J296"/>
    <mergeCell ref="B264:B265"/>
    <mergeCell ref="C264:C265"/>
    <mergeCell ref="B266:B269"/>
    <mergeCell ref="C266:C269"/>
    <mergeCell ref="B270:B271"/>
    <mergeCell ref="C270:C271"/>
    <mergeCell ref="B272:B274"/>
    <mergeCell ref="C272:C274"/>
    <mergeCell ref="B275:B276"/>
    <mergeCell ref="C275:C276"/>
    <mergeCell ref="B279:B281"/>
    <mergeCell ref="C279:C281"/>
    <mergeCell ref="B277:B278"/>
    <mergeCell ref="C277:C278"/>
    <mergeCell ref="B282:B283"/>
    <mergeCell ref="C282:C283"/>
    <mergeCell ref="B302:B303"/>
    <mergeCell ref="B304:B305"/>
    <mergeCell ref="B306:B307"/>
    <mergeCell ref="D262:F262"/>
    <mergeCell ref="H262:J262"/>
    <mergeCell ref="B248:B249"/>
    <mergeCell ref="C248:C249"/>
    <mergeCell ref="B251:B252"/>
    <mergeCell ref="C251:C252"/>
    <mergeCell ref="B253:B255"/>
    <mergeCell ref="C254:C255"/>
    <mergeCell ref="B256:B257"/>
    <mergeCell ref="C256:C257"/>
    <mergeCell ref="I258:J258"/>
    <mergeCell ref="D215:F215"/>
    <mergeCell ref="H215:J215"/>
    <mergeCell ref="B217:B218"/>
    <mergeCell ref="C217:C218"/>
    <mergeCell ref="C173:C174"/>
    <mergeCell ref="B203:B205"/>
    <mergeCell ref="B199:B200"/>
    <mergeCell ref="C199:C200"/>
    <mergeCell ref="B197:B198"/>
    <mergeCell ref="C197:C198"/>
    <mergeCell ref="B201:B202"/>
    <mergeCell ref="C201:C202"/>
    <mergeCell ref="C191:C193"/>
    <mergeCell ref="C187:C190"/>
    <mergeCell ref="B191:B193"/>
    <mergeCell ref="B173:B174"/>
    <mergeCell ref="I211:J211"/>
    <mergeCell ref="B175:B177"/>
    <mergeCell ref="B182:B183"/>
    <mergeCell ref="D162:F162"/>
    <mergeCell ref="H162:J162"/>
    <mergeCell ref="B151:B152"/>
    <mergeCell ref="C151:C152"/>
    <mergeCell ref="B153:B155"/>
    <mergeCell ref="C153:C155"/>
    <mergeCell ref="B156:B157"/>
    <mergeCell ref="C156:C157"/>
    <mergeCell ref="J158:K158"/>
    <mergeCell ref="B164:B165"/>
    <mergeCell ref="C164:C165"/>
    <mergeCell ref="B166:B167"/>
    <mergeCell ref="C166:C167"/>
    <mergeCell ref="B180:B181"/>
    <mergeCell ref="C180:C181"/>
    <mergeCell ref="B9:B13"/>
    <mergeCell ref="C9:C11"/>
    <mergeCell ref="B40:B55"/>
    <mergeCell ref="B147:B150"/>
    <mergeCell ref="B94:B105"/>
    <mergeCell ref="C94:C95"/>
    <mergeCell ref="C96:C99"/>
    <mergeCell ref="C100:C105"/>
    <mergeCell ref="B60:B65"/>
    <mergeCell ref="B66:B69"/>
    <mergeCell ref="C60:C61"/>
    <mergeCell ref="C62:C65"/>
    <mergeCell ref="C66:C69"/>
    <mergeCell ref="B70:B83"/>
    <mergeCell ref="C70:C73"/>
    <mergeCell ref="C74:C81"/>
    <mergeCell ref="C82:C83"/>
    <mergeCell ref="C84:C85"/>
    <mergeCell ref="D58:F58"/>
    <mergeCell ref="H58:J58"/>
    <mergeCell ref="J56:K56"/>
    <mergeCell ref="D2:F2"/>
    <mergeCell ref="H2:J2"/>
    <mergeCell ref="B4:B5"/>
    <mergeCell ref="C4:C5"/>
    <mergeCell ref="B7:B8"/>
    <mergeCell ref="C7:C8"/>
    <mergeCell ref="C88:C91"/>
    <mergeCell ref="C92:C93"/>
    <mergeCell ref="B84:B93"/>
    <mergeCell ref="C86:C87"/>
    <mergeCell ref="C147:C150"/>
    <mergeCell ref="B106:B109"/>
    <mergeCell ref="C107:C109"/>
    <mergeCell ref="B120:B125"/>
    <mergeCell ref="C120:C121"/>
    <mergeCell ref="C122:C123"/>
    <mergeCell ref="C124:C125"/>
    <mergeCell ref="B110:B119"/>
    <mergeCell ref="C110:C117"/>
    <mergeCell ref="C118:C119"/>
    <mergeCell ref="B140:B141"/>
    <mergeCell ref="C140:C141"/>
    <mergeCell ref="B126:B130"/>
    <mergeCell ref="C127:C128"/>
    <mergeCell ref="C129:C130"/>
    <mergeCell ref="B131:B139"/>
    <mergeCell ref="C131:C137"/>
    <mergeCell ref="C138:C139"/>
    <mergeCell ref="B142:B146"/>
    <mergeCell ref="C142:C146"/>
    <mergeCell ref="B171:B172"/>
    <mergeCell ref="C171:C172"/>
    <mergeCell ref="B246:B247"/>
    <mergeCell ref="C241:C242"/>
    <mergeCell ref="C244:C245"/>
    <mergeCell ref="C182:C183"/>
    <mergeCell ref="B184:B186"/>
    <mergeCell ref="C184:C186"/>
    <mergeCell ref="B168:B170"/>
    <mergeCell ref="C168:C170"/>
    <mergeCell ref="C239:C240"/>
    <mergeCell ref="B241:B242"/>
    <mergeCell ref="B244:B245"/>
    <mergeCell ref="B187:B190"/>
    <mergeCell ref="B195:B196"/>
    <mergeCell ref="C195:C196"/>
    <mergeCell ref="B207:B209"/>
    <mergeCell ref="C207:C209"/>
    <mergeCell ref="C221:C223"/>
    <mergeCell ref="C175:C177"/>
    <mergeCell ref="B178:B179"/>
    <mergeCell ref="C178:C179"/>
    <mergeCell ref="B219:B220"/>
    <mergeCell ref="C219:C220"/>
    <mergeCell ref="B224:B225"/>
    <mergeCell ref="B226:B227"/>
    <mergeCell ref="B229:B231"/>
    <mergeCell ref="C229:C231"/>
    <mergeCell ref="B232:B234"/>
    <mergeCell ref="C232:C234"/>
    <mergeCell ref="B235:B237"/>
    <mergeCell ref="C235:C237"/>
    <mergeCell ref="B221:B223"/>
    <mergeCell ref="B239:B240"/>
    <mergeCell ref="B312:B314"/>
    <mergeCell ref="B316:B317"/>
    <mergeCell ref="B318:B319"/>
    <mergeCell ref="C302:C303"/>
    <mergeCell ref="C304:C305"/>
    <mergeCell ref="C306:C307"/>
    <mergeCell ref="C308:C310"/>
    <mergeCell ref="C311:C315"/>
    <mergeCell ref="C316:C319"/>
    <mergeCell ref="C246:C247"/>
    <mergeCell ref="B308:B309"/>
    <mergeCell ref="B340:B342"/>
    <mergeCell ref="C340:C342"/>
    <mergeCell ref="B343:B348"/>
    <mergeCell ref="C343:C348"/>
    <mergeCell ref="B349:B351"/>
    <mergeCell ref="C349:C351"/>
    <mergeCell ref="F352:G352"/>
    <mergeCell ref="D323:F323"/>
    <mergeCell ref="B325:B327"/>
    <mergeCell ref="C325:C327"/>
    <mergeCell ref="B328:B330"/>
    <mergeCell ref="C328:C330"/>
    <mergeCell ref="B331:B333"/>
    <mergeCell ref="C331:C333"/>
    <mergeCell ref="B334:B339"/>
    <mergeCell ref="C334:C336"/>
    <mergeCell ref="C337:C339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717"/>
  <sheetViews>
    <sheetView topLeftCell="A708" workbookViewId="0">
      <selection activeCell="H726" sqref="H726"/>
    </sheetView>
  </sheetViews>
  <sheetFormatPr defaultRowHeight="15"/>
  <cols>
    <col min="2" max="2" width="10.85546875" customWidth="1"/>
    <col min="3" max="3" width="17" customWidth="1"/>
  </cols>
  <sheetData>
    <row r="2" spans="2:10">
      <c r="B2" s="6" t="s">
        <v>669</v>
      </c>
    </row>
    <row r="3" spans="2:10">
      <c r="B3" s="5" t="s">
        <v>139</v>
      </c>
      <c r="C3" s="5">
        <v>2018</v>
      </c>
      <c r="D3" s="13"/>
      <c r="E3" s="13"/>
      <c r="F3" s="13"/>
      <c r="G3" s="13"/>
      <c r="H3" s="13"/>
      <c r="I3" s="247" t="s">
        <v>527</v>
      </c>
      <c r="J3" s="248"/>
    </row>
    <row r="4" spans="2:10">
      <c r="B4" s="12"/>
      <c r="C4" s="12"/>
      <c r="D4" s="12"/>
      <c r="E4" s="20"/>
      <c r="F4" s="20"/>
      <c r="G4" s="20" t="s">
        <v>4</v>
      </c>
      <c r="H4" s="21" t="s">
        <v>9</v>
      </c>
      <c r="I4" s="249"/>
      <c r="J4" s="250"/>
    </row>
    <row r="5" spans="2:10">
      <c r="B5" s="2" t="s">
        <v>0</v>
      </c>
      <c r="C5" s="2" t="s">
        <v>1</v>
      </c>
      <c r="D5" s="2" t="s">
        <v>10</v>
      </c>
      <c r="E5" s="2" t="s">
        <v>7</v>
      </c>
      <c r="F5" s="2" t="s">
        <v>11</v>
      </c>
      <c r="G5" s="2" t="s">
        <v>12</v>
      </c>
      <c r="H5" s="22"/>
      <c r="I5" s="76" t="s">
        <v>525</v>
      </c>
      <c r="J5" s="77" t="s">
        <v>526</v>
      </c>
    </row>
    <row r="6" spans="2:10">
      <c r="B6" s="268" t="s">
        <v>665</v>
      </c>
      <c r="C6" s="268" t="s">
        <v>670</v>
      </c>
      <c r="D6" s="1">
        <v>80</v>
      </c>
      <c r="E6" s="1"/>
      <c r="F6" s="1">
        <v>110</v>
      </c>
      <c r="G6" s="1">
        <f>F6-D6</f>
        <v>30</v>
      </c>
      <c r="H6" s="1"/>
      <c r="I6" s="1"/>
      <c r="J6" s="1"/>
    </row>
    <row r="7" spans="2:10">
      <c r="B7" s="277"/>
      <c r="C7" s="277"/>
      <c r="D7" s="1">
        <v>80</v>
      </c>
      <c r="E7" s="1"/>
      <c r="F7" s="1">
        <v>110</v>
      </c>
      <c r="G7" s="1">
        <f t="shared" ref="G7:G9" si="0">F7-D7</f>
        <v>30</v>
      </c>
      <c r="H7" s="1"/>
      <c r="I7" s="1"/>
      <c r="J7" s="1"/>
    </row>
    <row r="8" spans="2:10">
      <c r="B8" s="277"/>
      <c r="C8" s="277"/>
      <c r="D8" s="1">
        <v>80</v>
      </c>
      <c r="E8" s="1"/>
      <c r="F8" s="1">
        <v>121</v>
      </c>
      <c r="G8" s="1">
        <f t="shared" si="0"/>
        <v>41</v>
      </c>
      <c r="H8" s="1"/>
      <c r="I8" s="1"/>
      <c r="J8" s="1"/>
    </row>
    <row r="9" spans="2:10">
      <c r="B9" s="277"/>
      <c r="C9" s="269"/>
      <c r="D9" s="1">
        <v>80</v>
      </c>
      <c r="E9" s="1"/>
      <c r="F9" s="1">
        <v>121</v>
      </c>
      <c r="G9" s="1">
        <f t="shared" si="0"/>
        <v>41</v>
      </c>
      <c r="H9" s="1"/>
      <c r="I9" s="1"/>
      <c r="J9" s="1"/>
    </row>
    <row r="10" spans="2:10">
      <c r="B10" s="277"/>
      <c r="C10" s="268" t="s">
        <v>671</v>
      </c>
      <c r="D10" s="1">
        <v>69</v>
      </c>
      <c r="E10" s="1"/>
      <c r="F10" s="1">
        <v>90</v>
      </c>
      <c r="G10" s="1">
        <f>F10-D10</f>
        <v>21</v>
      </c>
      <c r="H10" s="1"/>
      <c r="I10" s="1"/>
      <c r="J10" s="1"/>
    </row>
    <row r="11" spans="2:10">
      <c r="B11" s="277"/>
      <c r="C11" s="277"/>
      <c r="D11" s="1">
        <v>69</v>
      </c>
      <c r="E11" s="1"/>
      <c r="F11" s="1">
        <v>90</v>
      </c>
      <c r="G11" s="1">
        <f t="shared" ref="G11:G19" si="1">F11-D11</f>
        <v>21</v>
      </c>
      <c r="H11" s="1"/>
      <c r="I11" s="1"/>
      <c r="J11" s="1"/>
    </row>
    <row r="12" spans="2:10">
      <c r="B12" s="277"/>
      <c r="C12" s="277"/>
      <c r="D12" s="1">
        <v>69</v>
      </c>
      <c r="E12" s="1"/>
      <c r="F12" s="1">
        <v>100</v>
      </c>
      <c r="G12" s="1">
        <f t="shared" si="1"/>
        <v>31</v>
      </c>
      <c r="H12" s="1"/>
      <c r="I12" s="1"/>
      <c r="J12" s="1"/>
    </row>
    <row r="13" spans="2:10">
      <c r="B13" s="269"/>
      <c r="C13" s="269"/>
      <c r="D13" s="1">
        <v>69</v>
      </c>
      <c r="E13" s="1"/>
      <c r="F13" s="1">
        <v>100</v>
      </c>
      <c r="G13" s="1">
        <f t="shared" si="1"/>
        <v>31</v>
      </c>
      <c r="H13" s="1"/>
      <c r="I13" s="5">
        <f>G6+G7+G8+G9+G10+G11+G12+G13</f>
        <v>246</v>
      </c>
      <c r="J13" s="5">
        <f>I13*40</f>
        <v>9840</v>
      </c>
    </row>
    <row r="14" spans="2:10">
      <c r="B14" s="268" t="s">
        <v>666</v>
      </c>
      <c r="C14" s="268" t="s">
        <v>671</v>
      </c>
      <c r="D14" s="1">
        <v>90</v>
      </c>
      <c r="E14" s="1"/>
      <c r="F14" s="1">
        <v>115</v>
      </c>
      <c r="G14" s="1">
        <f t="shared" si="1"/>
        <v>25</v>
      </c>
      <c r="H14" s="1"/>
      <c r="I14" s="5"/>
      <c r="J14" s="5"/>
    </row>
    <row r="15" spans="2:10">
      <c r="B15" s="277"/>
      <c r="C15" s="277"/>
      <c r="D15" s="1">
        <v>90</v>
      </c>
      <c r="E15" s="1"/>
      <c r="F15" s="1">
        <v>115</v>
      </c>
      <c r="G15" s="1">
        <f t="shared" si="1"/>
        <v>25</v>
      </c>
      <c r="H15" s="1"/>
      <c r="I15" s="5"/>
      <c r="J15" s="5"/>
    </row>
    <row r="16" spans="2:10">
      <c r="B16" s="277"/>
      <c r="C16" s="277"/>
      <c r="D16" s="1">
        <v>90</v>
      </c>
      <c r="E16" s="1">
        <v>75</v>
      </c>
      <c r="F16" s="1"/>
      <c r="G16" s="1">
        <f>E16-D16</f>
        <v>-15</v>
      </c>
      <c r="H16" s="1"/>
      <c r="I16" s="5"/>
      <c r="J16" s="5"/>
    </row>
    <row r="17" spans="2:10">
      <c r="B17" s="277"/>
      <c r="C17" s="277"/>
      <c r="D17" s="1">
        <v>90</v>
      </c>
      <c r="E17" s="1">
        <v>75</v>
      </c>
      <c r="F17" s="1"/>
      <c r="G17" s="1">
        <f>E17-D17</f>
        <v>-15</v>
      </c>
      <c r="H17" s="1"/>
      <c r="I17" s="5"/>
      <c r="J17" s="5"/>
    </row>
    <row r="18" spans="2:10">
      <c r="B18" s="277"/>
      <c r="C18" s="277"/>
      <c r="D18" s="1">
        <v>65</v>
      </c>
      <c r="E18" s="1"/>
      <c r="F18" s="1">
        <v>87</v>
      </c>
      <c r="G18" s="1">
        <f t="shared" si="1"/>
        <v>22</v>
      </c>
      <c r="H18" s="1"/>
      <c r="I18" s="5"/>
      <c r="J18" s="5"/>
    </row>
    <row r="19" spans="2:10">
      <c r="B19" s="269"/>
      <c r="C19" s="269"/>
      <c r="D19" s="1">
        <v>65</v>
      </c>
      <c r="E19" s="1"/>
      <c r="F19" s="1">
        <v>87</v>
      </c>
      <c r="G19" s="1">
        <f t="shared" si="1"/>
        <v>22</v>
      </c>
      <c r="H19" s="1"/>
      <c r="I19" s="5">
        <f>G14+G15+G16+G17+G18+G19</f>
        <v>64</v>
      </c>
      <c r="J19" s="5">
        <f>I19*40</f>
        <v>2560</v>
      </c>
    </row>
    <row r="20" spans="2:10">
      <c r="B20" s="268" t="s">
        <v>668</v>
      </c>
      <c r="C20" s="268" t="s">
        <v>672</v>
      </c>
      <c r="D20" s="1">
        <v>109</v>
      </c>
      <c r="E20" s="1"/>
      <c r="F20" s="1">
        <v>144</v>
      </c>
      <c r="G20" s="1">
        <f>F20-D20</f>
        <v>35</v>
      </c>
      <c r="H20" s="1"/>
      <c r="I20" s="5"/>
      <c r="J20" s="5"/>
    </row>
    <row r="21" spans="2:10">
      <c r="B21" s="277"/>
      <c r="C21" s="277"/>
      <c r="D21" s="1">
        <v>109</v>
      </c>
      <c r="E21" s="1"/>
      <c r="F21" s="1">
        <v>144</v>
      </c>
      <c r="G21" s="1">
        <f t="shared" ref="G21:G27" si="2">F21-D21</f>
        <v>35</v>
      </c>
      <c r="H21" s="1"/>
      <c r="I21" s="5"/>
      <c r="J21" s="5"/>
    </row>
    <row r="22" spans="2:10">
      <c r="B22" s="277"/>
      <c r="C22" s="277"/>
      <c r="D22" s="1">
        <v>109</v>
      </c>
      <c r="E22" s="1"/>
      <c r="F22" s="1">
        <v>200</v>
      </c>
      <c r="G22" s="1">
        <f t="shared" si="2"/>
        <v>91</v>
      </c>
      <c r="H22" s="1"/>
      <c r="I22" s="5"/>
      <c r="J22" s="5"/>
    </row>
    <row r="23" spans="2:10">
      <c r="B23" s="269"/>
      <c r="C23" s="269"/>
      <c r="D23" s="1">
        <v>109</v>
      </c>
      <c r="E23" s="1"/>
      <c r="F23" s="1">
        <v>200</v>
      </c>
      <c r="G23" s="1">
        <f t="shared" si="2"/>
        <v>91</v>
      </c>
      <c r="H23" s="1"/>
      <c r="I23" s="5">
        <f>G20+G21+G22+G23</f>
        <v>252</v>
      </c>
      <c r="J23" s="5">
        <f>I23*40</f>
        <v>10080</v>
      </c>
    </row>
    <row r="24" spans="2:10">
      <c r="B24" s="268" t="s">
        <v>673</v>
      </c>
      <c r="C24" s="268" t="s">
        <v>675</v>
      </c>
      <c r="D24" s="1">
        <v>95</v>
      </c>
      <c r="E24" s="1"/>
      <c r="F24" s="1">
        <v>110</v>
      </c>
      <c r="G24" s="1">
        <f t="shared" si="2"/>
        <v>15</v>
      </c>
      <c r="H24" s="1"/>
      <c r="I24" s="5"/>
      <c r="J24" s="5"/>
    </row>
    <row r="25" spans="2:10">
      <c r="B25" s="277"/>
      <c r="C25" s="269"/>
      <c r="D25" s="1">
        <v>95</v>
      </c>
      <c r="E25" s="1"/>
      <c r="F25" s="1">
        <v>110</v>
      </c>
      <c r="G25" s="1">
        <f t="shared" si="2"/>
        <v>15</v>
      </c>
      <c r="H25" s="1"/>
      <c r="I25" s="5"/>
      <c r="J25" s="5"/>
    </row>
    <row r="26" spans="2:10">
      <c r="B26" s="277"/>
      <c r="C26" s="281" t="s">
        <v>677</v>
      </c>
      <c r="D26" s="1">
        <v>82</v>
      </c>
      <c r="E26" s="1"/>
      <c r="F26" s="1">
        <v>108</v>
      </c>
      <c r="G26" s="1">
        <f t="shared" si="2"/>
        <v>26</v>
      </c>
      <c r="H26" s="1"/>
      <c r="I26" s="5"/>
      <c r="J26" s="5"/>
    </row>
    <row r="27" spans="2:10">
      <c r="B27" s="277"/>
      <c r="C27" s="282"/>
      <c r="D27" s="1">
        <v>82</v>
      </c>
      <c r="E27" s="1"/>
      <c r="F27" s="1">
        <v>108</v>
      </c>
      <c r="G27" s="1">
        <f t="shared" si="2"/>
        <v>26</v>
      </c>
      <c r="H27" s="1"/>
      <c r="I27" s="5"/>
      <c r="J27" s="5"/>
    </row>
    <row r="28" spans="2:10">
      <c r="B28" s="277"/>
      <c r="C28" s="282"/>
      <c r="D28" s="1">
        <v>82</v>
      </c>
      <c r="E28" s="1"/>
      <c r="F28" s="1"/>
      <c r="G28" s="1"/>
      <c r="H28" s="1" t="s">
        <v>13</v>
      </c>
      <c r="I28" s="5"/>
      <c r="J28" s="5"/>
    </row>
    <row r="29" spans="2:10">
      <c r="B29" s="269"/>
      <c r="C29" s="283"/>
      <c r="D29" s="13">
        <v>82</v>
      </c>
      <c r="E29" s="1"/>
      <c r="F29" s="1"/>
      <c r="G29" s="1"/>
      <c r="H29" s="13" t="s">
        <v>13</v>
      </c>
      <c r="I29" s="5">
        <f>G24+G25+G26+G27</f>
        <v>82</v>
      </c>
      <c r="J29" s="5">
        <f>I29*40</f>
        <v>3280</v>
      </c>
    </row>
    <row r="30" spans="2:10">
      <c r="B30" s="268" t="s">
        <v>676</v>
      </c>
      <c r="C30" s="268" t="s">
        <v>677</v>
      </c>
      <c r="D30" s="1"/>
      <c r="E30" s="1"/>
      <c r="F30" s="1">
        <v>112</v>
      </c>
      <c r="G30" s="1">
        <f>F30-D28</f>
        <v>30</v>
      </c>
      <c r="H30" s="1"/>
      <c r="I30" s="5"/>
      <c r="J30" s="5"/>
    </row>
    <row r="31" spans="2:10">
      <c r="B31" s="277"/>
      <c r="C31" s="277"/>
      <c r="D31" s="1">
        <v>87</v>
      </c>
      <c r="E31" s="1"/>
      <c r="F31" s="1"/>
      <c r="G31" s="1"/>
      <c r="H31" s="1" t="s">
        <v>13</v>
      </c>
      <c r="I31" s="5"/>
      <c r="J31" s="5"/>
    </row>
    <row r="32" spans="2:10">
      <c r="B32" s="277"/>
      <c r="C32" s="277"/>
      <c r="D32" s="1">
        <v>87</v>
      </c>
      <c r="E32" s="1"/>
      <c r="F32" s="1">
        <v>112</v>
      </c>
      <c r="G32" s="1">
        <f>F32-D32</f>
        <v>25</v>
      </c>
      <c r="H32" s="1"/>
      <c r="I32" s="5"/>
      <c r="J32" s="5"/>
    </row>
    <row r="33" spans="2:10">
      <c r="B33" s="269"/>
      <c r="C33" s="269"/>
      <c r="D33" s="1">
        <v>87</v>
      </c>
      <c r="E33" s="1"/>
      <c r="F33" s="1">
        <v>112</v>
      </c>
      <c r="G33" s="1">
        <f>F33-D33</f>
        <v>25</v>
      </c>
      <c r="H33" s="1"/>
      <c r="I33" s="5">
        <f>G30+G32+G33</f>
        <v>80</v>
      </c>
      <c r="J33" s="5">
        <f>I33*40</f>
        <v>3200</v>
      </c>
    </row>
    <row r="34" spans="2:10">
      <c r="B34" s="268" t="s">
        <v>679</v>
      </c>
      <c r="C34" s="268" t="s">
        <v>677</v>
      </c>
      <c r="D34" s="1"/>
      <c r="E34" s="1"/>
      <c r="F34" s="1">
        <v>124</v>
      </c>
      <c r="G34" s="1">
        <f>F34-D31</f>
        <v>37</v>
      </c>
      <c r="H34" s="1"/>
      <c r="I34" s="5"/>
      <c r="J34" s="5"/>
    </row>
    <row r="35" spans="2:10">
      <c r="B35" s="277"/>
      <c r="C35" s="277"/>
      <c r="D35" s="1">
        <v>110</v>
      </c>
      <c r="E35" s="1"/>
      <c r="F35" s="1">
        <v>140</v>
      </c>
      <c r="G35" s="1">
        <f>F35-D35</f>
        <v>30</v>
      </c>
      <c r="H35" s="1"/>
      <c r="I35" s="5"/>
      <c r="J35" s="5"/>
    </row>
    <row r="36" spans="2:10">
      <c r="B36" s="277"/>
      <c r="C36" s="277"/>
      <c r="D36" s="1">
        <v>110</v>
      </c>
      <c r="E36" s="1"/>
      <c r="F36" s="1">
        <v>140</v>
      </c>
      <c r="G36" s="1">
        <f>F36-D36</f>
        <v>30</v>
      </c>
      <c r="H36" s="1"/>
      <c r="I36" s="5"/>
      <c r="J36" s="5"/>
    </row>
    <row r="37" spans="2:10">
      <c r="B37" s="277"/>
      <c r="C37" s="277"/>
      <c r="D37" s="1">
        <v>110</v>
      </c>
      <c r="E37" s="1"/>
      <c r="F37" s="1"/>
      <c r="G37" s="1"/>
      <c r="H37" s="1" t="s">
        <v>13</v>
      </c>
      <c r="I37" s="5"/>
      <c r="J37" s="5"/>
    </row>
    <row r="38" spans="2:10">
      <c r="B38" s="269"/>
      <c r="C38" s="269"/>
      <c r="D38" s="1">
        <v>110</v>
      </c>
      <c r="E38" s="1"/>
      <c r="F38" s="1"/>
      <c r="G38" s="1"/>
      <c r="H38" s="1" t="s">
        <v>13</v>
      </c>
      <c r="I38" s="5">
        <f>G34+G35+G36</f>
        <v>97</v>
      </c>
      <c r="J38" s="5">
        <f>I38*40</f>
        <v>3880</v>
      </c>
    </row>
    <row r="39" spans="2:10">
      <c r="B39" s="268" t="s">
        <v>680</v>
      </c>
      <c r="C39" s="268" t="s">
        <v>677</v>
      </c>
      <c r="D39" s="1"/>
      <c r="E39" s="1"/>
      <c r="F39" s="1">
        <v>170</v>
      </c>
      <c r="G39" s="1">
        <f>F39-D37</f>
        <v>60</v>
      </c>
      <c r="H39" s="1"/>
      <c r="I39" s="5"/>
      <c r="J39" s="5"/>
    </row>
    <row r="40" spans="2:10">
      <c r="B40" s="277"/>
      <c r="C40" s="277"/>
      <c r="D40" s="1"/>
      <c r="E40" s="1"/>
      <c r="F40" s="1">
        <v>200</v>
      </c>
      <c r="G40" s="1">
        <f>F40-D38</f>
        <v>90</v>
      </c>
      <c r="H40" s="1"/>
      <c r="I40" s="5"/>
      <c r="J40" s="5"/>
    </row>
    <row r="41" spans="2:10">
      <c r="B41" s="277"/>
      <c r="C41" s="277"/>
      <c r="D41" s="1">
        <v>190</v>
      </c>
      <c r="E41" s="1"/>
      <c r="F41" s="1">
        <v>230</v>
      </c>
      <c r="G41" s="1">
        <f>F41-D41</f>
        <v>40</v>
      </c>
      <c r="H41" s="1"/>
      <c r="I41" s="5"/>
      <c r="J41" s="5"/>
    </row>
    <row r="42" spans="2:10">
      <c r="B42" s="269"/>
      <c r="C42" s="269"/>
      <c r="D42" s="1">
        <v>190</v>
      </c>
      <c r="E42" s="1"/>
      <c r="F42" s="1">
        <v>249</v>
      </c>
      <c r="G42" s="1">
        <f>F42-D42</f>
        <v>59</v>
      </c>
      <c r="H42" s="1"/>
      <c r="I42" s="5">
        <f>G39+G40+G41+G42</f>
        <v>249</v>
      </c>
      <c r="J42" s="5">
        <f>I42*40</f>
        <v>9960</v>
      </c>
    </row>
    <row r="43" spans="2:10">
      <c r="B43" s="268" t="s">
        <v>681</v>
      </c>
      <c r="C43" s="268" t="s">
        <v>682</v>
      </c>
      <c r="D43" s="1">
        <v>125</v>
      </c>
      <c r="E43" s="1">
        <v>115</v>
      </c>
      <c r="F43" s="1"/>
      <c r="G43" s="1">
        <f>E43-D43</f>
        <v>-10</v>
      </c>
      <c r="H43" s="1"/>
      <c r="I43" s="5"/>
      <c r="J43" s="5"/>
    </row>
    <row r="44" spans="2:10">
      <c r="B44" s="277"/>
      <c r="C44" s="277"/>
      <c r="D44" s="1">
        <v>125</v>
      </c>
      <c r="E44" s="1">
        <v>115</v>
      </c>
      <c r="F44" s="1"/>
      <c r="G44" s="1">
        <f t="shared" ref="G44:G48" si="3">E44-D44</f>
        <v>-10</v>
      </c>
      <c r="H44" s="1"/>
      <c r="I44" s="5"/>
      <c r="J44" s="5"/>
    </row>
    <row r="45" spans="2:10">
      <c r="B45" s="277"/>
      <c r="C45" s="277"/>
      <c r="D45" s="1">
        <v>123</v>
      </c>
      <c r="E45" s="1">
        <v>110</v>
      </c>
      <c r="F45" s="1"/>
      <c r="G45" s="1">
        <f t="shared" si="3"/>
        <v>-13</v>
      </c>
      <c r="H45" s="1"/>
      <c r="I45" s="5"/>
      <c r="J45" s="5"/>
    </row>
    <row r="46" spans="2:10">
      <c r="B46" s="277"/>
      <c r="C46" s="269"/>
      <c r="D46" s="1">
        <v>123</v>
      </c>
      <c r="E46" s="1">
        <v>110</v>
      </c>
      <c r="F46" s="1"/>
      <c r="G46" s="1">
        <f t="shared" si="3"/>
        <v>-13</v>
      </c>
      <c r="H46" s="1"/>
      <c r="I46" s="5"/>
      <c r="J46" s="5"/>
    </row>
    <row r="47" spans="2:10">
      <c r="B47" s="277"/>
      <c r="C47" s="268" t="s">
        <v>677</v>
      </c>
      <c r="D47" s="1">
        <v>205</v>
      </c>
      <c r="E47" s="1">
        <v>185</v>
      </c>
      <c r="F47" s="1"/>
      <c r="G47" s="1">
        <f t="shared" si="3"/>
        <v>-20</v>
      </c>
      <c r="H47" s="1"/>
      <c r="I47" s="5"/>
      <c r="J47" s="5"/>
    </row>
    <row r="48" spans="2:10">
      <c r="B48" s="269"/>
      <c r="C48" s="269"/>
      <c r="D48" s="1">
        <v>205</v>
      </c>
      <c r="E48" s="1">
        <v>185</v>
      </c>
      <c r="F48" s="1"/>
      <c r="G48" s="1">
        <f t="shared" si="3"/>
        <v>-20</v>
      </c>
      <c r="H48" s="1"/>
      <c r="I48" s="5">
        <f>G43+G44+G45+G46+G47+G48</f>
        <v>-86</v>
      </c>
      <c r="J48" s="5">
        <f>I48*40</f>
        <v>-3440</v>
      </c>
    </row>
    <row r="49" spans="2:10">
      <c r="B49" s="268" t="s">
        <v>685</v>
      </c>
      <c r="C49" s="268" t="s">
        <v>677</v>
      </c>
      <c r="D49" s="1">
        <v>269</v>
      </c>
      <c r="E49" s="1"/>
      <c r="F49" s="1">
        <v>350</v>
      </c>
      <c r="G49" s="1">
        <f>F49-D49</f>
        <v>81</v>
      </c>
      <c r="H49" s="1"/>
      <c r="I49" s="5"/>
      <c r="J49" s="5"/>
    </row>
    <row r="50" spans="2:10">
      <c r="B50" s="277"/>
      <c r="C50" s="277"/>
      <c r="D50" s="1">
        <v>269</v>
      </c>
      <c r="E50" s="1"/>
      <c r="F50" s="1">
        <v>370</v>
      </c>
      <c r="G50" s="1">
        <f t="shared" ref="G50:G54" si="4">F50-D50</f>
        <v>101</v>
      </c>
      <c r="H50" s="1"/>
      <c r="I50" s="5"/>
      <c r="J50" s="5"/>
    </row>
    <row r="51" spans="2:10">
      <c r="B51" s="277"/>
      <c r="C51" s="269"/>
      <c r="D51" s="1">
        <v>269</v>
      </c>
      <c r="E51" s="1"/>
      <c r="F51" s="1">
        <v>425</v>
      </c>
      <c r="G51" s="1">
        <f t="shared" si="4"/>
        <v>156</v>
      </c>
      <c r="H51" s="1"/>
      <c r="I51" s="5"/>
      <c r="J51" s="5"/>
    </row>
    <row r="52" spans="2:10">
      <c r="B52" s="277"/>
      <c r="C52" s="268" t="s">
        <v>686</v>
      </c>
      <c r="D52" s="1">
        <v>88</v>
      </c>
      <c r="E52" s="1"/>
      <c r="F52" s="1">
        <v>106</v>
      </c>
      <c r="G52" s="1">
        <f t="shared" si="4"/>
        <v>18</v>
      </c>
      <c r="H52" s="1"/>
      <c r="I52" s="5"/>
      <c r="J52" s="5"/>
    </row>
    <row r="53" spans="2:10">
      <c r="B53" s="277"/>
      <c r="C53" s="269"/>
      <c r="D53" s="1">
        <v>88</v>
      </c>
      <c r="E53" s="1"/>
      <c r="F53" s="1">
        <v>106</v>
      </c>
      <c r="G53" s="1">
        <f t="shared" si="4"/>
        <v>18</v>
      </c>
      <c r="H53" s="1"/>
      <c r="I53" s="5"/>
      <c r="J53" s="5"/>
    </row>
    <row r="54" spans="2:10">
      <c r="B54" s="277"/>
      <c r="C54" s="268" t="s">
        <v>687</v>
      </c>
      <c r="D54" s="1">
        <v>95</v>
      </c>
      <c r="E54" s="1"/>
      <c r="F54" s="1">
        <v>120</v>
      </c>
      <c r="G54" s="1">
        <f t="shared" si="4"/>
        <v>25</v>
      </c>
      <c r="H54" s="1"/>
      <c r="I54" s="5"/>
      <c r="J54" s="5"/>
    </row>
    <row r="55" spans="2:10">
      <c r="B55" s="269"/>
      <c r="C55" s="269"/>
      <c r="D55" s="1">
        <v>95</v>
      </c>
      <c r="E55" s="1">
        <v>80</v>
      </c>
      <c r="F55" s="1"/>
      <c r="G55" s="1">
        <f>E55-D55</f>
        <v>-15</v>
      </c>
      <c r="H55" s="1"/>
      <c r="I55" s="5">
        <f>G49+G50+G51+G52+G53+G54+G55</f>
        <v>384</v>
      </c>
      <c r="J55" s="5">
        <f>I55*40</f>
        <v>15360</v>
      </c>
    </row>
    <row r="56" spans="2:10">
      <c r="B56" s="268" t="s">
        <v>688</v>
      </c>
      <c r="C56" s="268" t="s">
        <v>690</v>
      </c>
      <c r="D56" s="1">
        <v>180</v>
      </c>
      <c r="E56" s="1">
        <v>168</v>
      </c>
      <c r="F56" s="1"/>
      <c r="G56" s="1">
        <f>E56-D56</f>
        <v>-12</v>
      </c>
      <c r="H56" s="1"/>
      <c r="I56" s="5"/>
      <c r="J56" s="5"/>
    </row>
    <row r="57" spans="2:10">
      <c r="B57" s="277"/>
      <c r="C57" s="277"/>
      <c r="D57" s="1">
        <v>180</v>
      </c>
      <c r="E57" s="1">
        <v>168</v>
      </c>
      <c r="F57" s="1"/>
      <c r="G57" s="1">
        <f>E57-D57</f>
        <v>-12</v>
      </c>
      <c r="H57" s="1"/>
      <c r="I57" s="5"/>
      <c r="J57" s="5"/>
    </row>
    <row r="58" spans="2:10">
      <c r="B58" s="277"/>
      <c r="C58" s="277"/>
      <c r="D58" s="1">
        <v>144</v>
      </c>
      <c r="E58" s="1"/>
      <c r="F58" s="1">
        <v>188</v>
      </c>
      <c r="G58" s="1">
        <f>F58-D58</f>
        <v>44</v>
      </c>
      <c r="H58" s="1"/>
      <c r="I58" s="5"/>
      <c r="J58" s="5"/>
    </row>
    <row r="59" spans="2:10">
      <c r="B59" s="277"/>
      <c r="C59" s="277"/>
      <c r="D59" s="1">
        <v>144</v>
      </c>
      <c r="E59" s="1"/>
      <c r="F59" s="1">
        <v>201</v>
      </c>
      <c r="G59" s="1">
        <f t="shared" ref="G59:G75" si="5">F59-D59</f>
        <v>57</v>
      </c>
      <c r="H59" s="1"/>
      <c r="I59" s="5"/>
      <c r="J59" s="5"/>
    </row>
    <row r="60" spans="2:10">
      <c r="B60" s="277"/>
      <c r="C60" s="277"/>
      <c r="D60" s="1">
        <v>169</v>
      </c>
      <c r="E60" s="1"/>
      <c r="F60" s="1">
        <v>193</v>
      </c>
      <c r="G60" s="1">
        <f t="shared" si="5"/>
        <v>24</v>
      </c>
      <c r="H60" s="1"/>
      <c r="I60" s="5"/>
      <c r="J60" s="5"/>
    </row>
    <row r="61" spans="2:10">
      <c r="B61" s="269"/>
      <c r="C61" s="269"/>
      <c r="D61" s="1">
        <v>169</v>
      </c>
      <c r="E61" s="1"/>
      <c r="F61" s="1">
        <v>193</v>
      </c>
      <c r="G61" s="1">
        <f t="shared" si="5"/>
        <v>24</v>
      </c>
      <c r="H61" s="1"/>
      <c r="I61" s="5">
        <f>G56+G57+G58+G59+G60+G61</f>
        <v>125</v>
      </c>
      <c r="J61" s="5">
        <f>I61*40</f>
        <v>5000</v>
      </c>
    </row>
    <row r="62" spans="2:10">
      <c r="B62" s="268" t="s">
        <v>691</v>
      </c>
      <c r="C62" s="268" t="s">
        <v>693</v>
      </c>
      <c r="D62" s="1">
        <v>111</v>
      </c>
      <c r="E62" s="1"/>
      <c r="F62" s="1">
        <v>130</v>
      </c>
      <c r="G62" s="1">
        <f t="shared" si="5"/>
        <v>19</v>
      </c>
      <c r="H62" s="1"/>
      <c r="I62" s="5"/>
      <c r="J62" s="5"/>
    </row>
    <row r="63" spans="2:10">
      <c r="B63" s="277"/>
      <c r="C63" s="277"/>
      <c r="D63" s="1">
        <v>111</v>
      </c>
      <c r="E63" s="1"/>
      <c r="F63" s="1">
        <v>130</v>
      </c>
      <c r="G63" s="1">
        <f t="shared" si="5"/>
        <v>19</v>
      </c>
      <c r="H63" s="1"/>
      <c r="I63" s="5"/>
      <c r="J63" s="5"/>
    </row>
    <row r="64" spans="2:10">
      <c r="B64" s="277"/>
      <c r="C64" s="277"/>
      <c r="D64" s="1">
        <v>111</v>
      </c>
      <c r="E64" s="1"/>
      <c r="F64" s="1">
        <v>142</v>
      </c>
      <c r="G64" s="1">
        <f t="shared" si="5"/>
        <v>31</v>
      </c>
      <c r="H64" s="1"/>
      <c r="I64" s="5"/>
      <c r="J64" s="5"/>
    </row>
    <row r="65" spans="2:10">
      <c r="B65" s="277"/>
      <c r="C65" s="277"/>
      <c r="D65" s="1">
        <v>111</v>
      </c>
      <c r="E65" s="1"/>
      <c r="F65" s="1">
        <v>142</v>
      </c>
      <c r="G65" s="1">
        <f t="shared" si="5"/>
        <v>31</v>
      </c>
      <c r="H65" s="1"/>
      <c r="I65" s="5"/>
      <c r="J65" s="5"/>
    </row>
    <row r="66" spans="2:10">
      <c r="B66" s="277"/>
      <c r="C66" s="277"/>
      <c r="D66" s="1">
        <v>108</v>
      </c>
      <c r="E66" s="1"/>
      <c r="F66" s="1">
        <v>138</v>
      </c>
      <c r="G66" s="1">
        <f t="shared" si="5"/>
        <v>30</v>
      </c>
      <c r="H66" s="1"/>
      <c r="I66" s="5"/>
      <c r="J66" s="5"/>
    </row>
    <row r="67" spans="2:10">
      <c r="B67" s="277"/>
      <c r="C67" s="277"/>
      <c r="D67" s="1">
        <v>108</v>
      </c>
      <c r="E67" s="1"/>
      <c r="F67" s="1">
        <v>152</v>
      </c>
      <c r="G67" s="1">
        <f t="shared" si="5"/>
        <v>44</v>
      </c>
      <c r="H67" s="1"/>
      <c r="I67" s="5"/>
      <c r="J67" s="5"/>
    </row>
    <row r="68" spans="2:10">
      <c r="B68" s="277"/>
      <c r="C68" s="277"/>
      <c r="D68" s="1">
        <v>108</v>
      </c>
      <c r="E68" s="1"/>
      <c r="F68" s="1">
        <v>160</v>
      </c>
      <c r="G68" s="1">
        <f t="shared" si="5"/>
        <v>52</v>
      </c>
      <c r="H68" s="1"/>
      <c r="I68" s="5"/>
      <c r="J68" s="5"/>
    </row>
    <row r="69" spans="2:10">
      <c r="B69" s="269"/>
      <c r="C69" s="269"/>
      <c r="D69" s="1">
        <v>108</v>
      </c>
      <c r="E69" s="1"/>
      <c r="F69" s="1">
        <v>172</v>
      </c>
      <c r="G69" s="1">
        <f t="shared" si="5"/>
        <v>64</v>
      </c>
      <c r="H69" s="1"/>
      <c r="I69" s="5">
        <f>G62+G63+G64+G65+G66+G67+G68+G69</f>
        <v>290</v>
      </c>
      <c r="J69" s="5">
        <f>I69*40</f>
        <v>11600</v>
      </c>
    </row>
    <row r="70" spans="2:10">
      <c r="B70" s="268" t="s">
        <v>694</v>
      </c>
      <c r="C70" s="268" t="s">
        <v>695</v>
      </c>
      <c r="D70" s="1">
        <v>123</v>
      </c>
      <c r="E70" s="1"/>
      <c r="F70" s="1">
        <v>148</v>
      </c>
      <c r="G70" s="1">
        <f t="shared" si="5"/>
        <v>25</v>
      </c>
      <c r="H70" s="1"/>
      <c r="I70" s="5"/>
      <c r="J70" s="5"/>
    </row>
    <row r="71" spans="2:10">
      <c r="B71" s="277"/>
      <c r="C71" s="277"/>
      <c r="D71" s="1">
        <v>123</v>
      </c>
      <c r="E71" s="1"/>
      <c r="F71" s="1">
        <v>160</v>
      </c>
      <c r="G71" s="1">
        <f t="shared" si="5"/>
        <v>37</v>
      </c>
      <c r="H71" s="1"/>
      <c r="I71" s="5"/>
      <c r="J71" s="5"/>
    </row>
    <row r="72" spans="2:10">
      <c r="B72" s="277"/>
      <c r="C72" s="277"/>
      <c r="D72" s="1">
        <v>123</v>
      </c>
      <c r="E72" s="1"/>
      <c r="F72" s="1">
        <v>160</v>
      </c>
      <c r="G72" s="1">
        <f t="shared" si="5"/>
        <v>37</v>
      </c>
      <c r="H72" s="1"/>
      <c r="I72" s="5"/>
      <c r="J72" s="5"/>
    </row>
    <row r="73" spans="2:10">
      <c r="B73" s="277"/>
      <c r="C73" s="277"/>
      <c r="D73" s="1">
        <v>123</v>
      </c>
      <c r="E73" s="1"/>
      <c r="F73" s="1">
        <v>230</v>
      </c>
      <c r="G73" s="1">
        <f t="shared" si="5"/>
        <v>107</v>
      </c>
      <c r="H73" s="1"/>
      <c r="I73" s="5"/>
      <c r="J73" s="5"/>
    </row>
    <row r="74" spans="2:10">
      <c r="B74" s="277"/>
      <c r="C74" s="277"/>
      <c r="D74" s="1">
        <v>170</v>
      </c>
      <c r="E74" s="1"/>
      <c r="F74" s="1">
        <v>270</v>
      </c>
      <c r="G74" s="1">
        <f t="shared" si="5"/>
        <v>100</v>
      </c>
      <c r="H74" s="1"/>
      <c r="I74" s="5"/>
      <c r="J74" s="5"/>
    </row>
    <row r="75" spans="2:10">
      <c r="B75" s="269"/>
      <c r="C75" s="269"/>
      <c r="D75" s="1">
        <v>170</v>
      </c>
      <c r="E75" s="1"/>
      <c r="F75" s="1">
        <v>300</v>
      </c>
      <c r="G75" s="1">
        <f t="shared" si="5"/>
        <v>130</v>
      </c>
      <c r="H75" s="1"/>
      <c r="I75" s="5">
        <f>G70+G71+G72+G73+G74+G75</f>
        <v>436</v>
      </c>
      <c r="J75" s="5">
        <f>I75*40</f>
        <v>17440</v>
      </c>
    </row>
    <row r="76" spans="2:10">
      <c r="B76" s="268" t="s">
        <v>696</v>
      </c>
      <c r="C76" s="268" t="s">
        <v>697</v>
      </c>
      <c r="D76" s="1">
        <v>140</v>
      </c>
      <c r="E76" s="1">
        <v>120</v>
      </c>
      <c r="F76" s="1"/>
      <c r="G76" s="1">
        <f>E76-D76</f>
        <v>-20</v>
      </c>
      <c r="H76" s="1"/>
      <c r="I76" s="5"/>
      <c r="J76" s="5"/>
    </row>
    <row r="77" spans="2:10">
      <c r="B77" s="277"/>
      <c r="C77" s="277"/>
      <c r="D77" s="1">
        <v>140</v>
      </c>
      <c r="E77" s="1">
        <v>120</v>
      </c>
      <c r="F77" s="1"/>
      <c r="G77" s="1">
        <f t="shared" ref="G77:G79" si="6">E77-D77</f>
        <v>-20</v>
      </c>
      <c r="H77" s="1"/>
      <c r="I77" s="5"/>
      <c r="J77" s="5"/>
    </row>
    <row r="78" spans="2:10">
      <c r="B78" s="277"/>
      <c r="C78" s="277"/>
      <c r="D78" s="1">
        <v>140</v>
      </c>
      <c r="E78" s="1">
        <v>120</v>
      </c>
      <c r="F78" s="1"/>
      <c r="G78" s="1">
        <f t="shared" si="6"/>
        <v>-20</v>
      </c>
      <c r="H78" s="1"/>
      <c r="I78" s="5"/>
      <c r="J78" s="5"/>
    </row>
    <row r="79" spans="2:10">
      <c r="B79" s="277"/>
      <c r="C79" s="269"/>
      <c r="D79" s="1">
        <v>140</v>
      </c>
      <c r="E79" s="1">
        <v>120</v>
      </c>
      <c r="F79" s="1"/>
      <c r="G79" s="1">
        <f t="shared" si="6"/>
        <v>-20</v>
      </c>
      <c r="H79" s="1"/>
      <c r="I79" s="5"/>
      <c r="J79" s="5"/>
    </row>
    <row r="80" spans="2:10">
      <c r="B80" s="277"/>
      <c r="C80" s="268" t="s">
        <v>698</v>
      </c>
      <c r="D80" s="1">
        <v>82</v>
      </c>
      <c r="E80" s="1"/>
      <c r="F80" s="1">
        <v>205</v>
      </c>
      <c r="G80" s="1">
        <f>F80-D80</f>
        <v>123</v>
      </c>
      <c r="H80" s="1"/>
      <c r="I80" s="5"/>
      <c r="J80" s="5"/>
    </row>
    <row r="81" spans="2:10">
      <c r="B81" s="277"/>
      <c r="C81" s="277"/>
      <c r="D81" s="1">
        <v>82</v>
      </c>
      <c r="E81" s="1"/>
      <c r="F81" s="1">
        <v>205</v>
      </c>
      <c r="G81" s="1">
        <f t="shared" ref="G81:G85" si="7">F81-D81</f>
        <v>123</v>
      </c>
      <c r="H81" s="1"/>
      <c r="I81" s="5"/>
      <c r="J81" s="5"/>
    </row>
    <row r="82" spans="2:10">
      <c r="B82" s="277"/>
      <c r="C82" s="277"/>
      <c r="D82" s="1">
        <v>82</v>
      </c>
      <c r="E82" s="1"/>
      <c r="F82" s="1">
        <v>205</v>
      </c>
      <c r="G82" s="1">
        <f t="shared" si="7"/>
        <v>123</v>
      </c>
      <c r="H82" s="1"/>
      <c r="I82" s="5"/>
      <c r="J82" s="5"/>
    </row>
    <row r="83" spans="2:10">
      <c r="B83" s="277"/>
      <c r="C83" s="277"/>
      <c r="D83" s="1">
        <v>82</v>
      </c>
      <c r="E83" s="1"/>
      <c r="F83" s="1">
        <v>205</v>
      </c>
      <c r="G83" s="1">
        <f t="shared" si="7"/>
        <v>123</v>
      </c>
      <c r="H83" s="1"/>
      <c r="I83" s="5"/>
      <c r="J83" s="5"/>
    </row>
    <row r="84" spans="2:10">
      <c r="B84" s="277"/>
      <c r="C84" s="277"/>
      <c r="D84" s="1">
        <v>52</v>
      </c>
      <c r="E84" s="1"/>
      <c r="F84" s="1">
        <v>205</v>
      </c>
      <c r="G84" s="1">
        <f t="shared" si="7"/>
        <v>153</v>
      </c>
      <c r="H84" s="1"/>
      <c r="I84" s="5"/>
      <c r="J84" s="5"/>
    </row>
    <row r="85" spans="2:10">
      <c r="B85" s="277"/>
      <c r="C85" s="277"/>
      <c r="D85" s="1">
        <v>52</v>
      </c>
      <c r="E85" s="1"/>
      <c r="F85" s="1">
        <v>205</v>
      </c>
      <c r="G85" s="1">
        <f t="shared" si="7"/>
        <v>153</v>
      </c>
      <c r="H85" s="1"/>
      <c r="I85" s="5"/>
      <c r="J85" s="5"/>
    </row>
    <row r="86" spans="2:10">
      <c r="B86" s="277"/>
      <c r="C86" s="277"/>
      <c r="D86" s="1">
        <v>140</v>
      </c>
      <c r="E86" s="1">
        <v>130</v>
      </c>
      <c r="F86" s="1"/>
      <c r="G86" s="1">
        <f>E86-D86</f>
        <v>-10</v>
      </c>
      <c r="H86" s="1"/>
      <c r="I86" s="5"/>
      <c r="J86" s="5"/>
    </row>
    <row r="87" spans="2:10">
      <c r="B87" s="277"/>
      <c r="C87" s="277"/>
      <c r="D87" s="1">
        <v>140</v>
      </c>
      <c r="E87" s="1">
        <v>130</v>
      </c>
      <c r="F87" s="1"/>
      <c r="G87" s="1">
        <f t="shared" ref="G87:G89" si="8">E87-D87</f>
        <v>-10</v>
      </c>
      <c r="H87" s="1"/>
      <c r="I87" s="5"/>
      <c r="J87" s="5"/>
    </row>
    <row r="88" spans="2:10">
      <c r="B88" s="277"/>
      <c r="C88" s="277"/>
      <c r="D88" s="1">
        <v>140</v>
      </c>
      <c r="E88" s="1">
        <v>130</v>
      </c>
      <c r="F88" s="1"/>
      <c r="G88" s="1">
        <f t="shared" si="8"/>
        <v>-10</v>
      </c>
      <c r="H88" s="1"/>
      <c r="I88" s="5"/>
      <c r="J88" s="5"/>
    </row>
    <row r="89" spans="2:10">
      <c r="B89" s="277"/>
      <c r="C89" s="277"/>
      <c r="D89" s="1">
        <v>140</v>
      </c>
      <c r="E89" s="1">
        <v>130</v>
      </c>
      <c r="F89" s="1"/>
      <c r="G89" s="1">
        <f t="shared" si="8"/>
        <v>-10</v>
      </c>
      <c r="H89" s="1"/>
      <c r="I89" s="5"/>
      <c r="J89" s="5"/>
    </row>
    <row r="90" spans="2:10">
      <c r="B90" s="277"/>
      <c r="C90" s="277"/>
      <c r="D90" s="1">
        <v>138</v>
      </c>
      <c r="E90" s="1"/>
      <c r="F90" s="1">
        <v>211</v>
      </c>
      <c r="G90" s="1">
        <f>F90-D90</f>
        <v>73</v>
      </c>
      <c r="H90" s="1"/>
      <c r="I90" s="5"/>
      <c r="J90" s="5"/>
    </row>
    <row r="91" spans="2:10">
      <c r="B91" s="277"/>
      <c r="C91" s="277"/>
      <c r="D91" s="1">
        <v>138</v>
      </c>
      <c r="E91" s="1"/>
      <c r="F91" s="1">
        <v>211</v>
      </c>
      <c r="G91" s="1">
        <f t="shared" ref="G91:G93" si="9">F91-D91</f>
        <v>73</v>
      </c>
      <c r="H91" s="1"/>
      <c r="I91" s="5"/>
      <c r="J91" s="5"/>
    </row>
    <row r="92" spans="2:10">
      <c r="B92" s="277"/>
      <c r="C92" s="277"/>
      <c r="D92" s="1">
        <v>138</v>
      </c>
      <c r="E92" s="1"/>
      <c r="F92" s="1">
        <v>211</v>
      </c>
      <c r="G92" s="1">
        <f t="shared" si="9"/>
        <v>73</v>
      </c>
      <c r="H92" s="1"/>
      <c r="I92" s="5"/>
      <c r="J92" s="5"/>
    </row>
    <row r="93" spans="2:10">
      <c r="B93" s="277"/>
      <c r="C93" s="277"/>
      <c r="D93" s="1">
        <v>138</v>
      </c>
      <c r="E93" s="1"/>
      <c r="F93" s="1">
        <v>211</v>
      </c>
      <c r="G93" s="1">
        <f t="shared" si="9"/>
        <v>73</v>
      </c>
      <c r="H93" s="1"/>
      <c r="I93" s="5"/>
      <c r="J93" s="5"/>
    </row>
    <row r="94" spans="2:10">
      <c r="B94" s="277"/>
      <c r="C94" s="277"/>
      <c r="D94" s="1">
        <v>168</v>
      </c>
      <c r="E94" s="1"/>
      <c r="F94" s="1"/>
      <c r="G94" s="1"/>
      <c r="H94" s="5" t="s">
        <v>13</v>
      </c>
      <c r="I94" s="5"/>
      <c r="J94" s="5"/>
    </row>
    <row r="95" spans="2:10">
      <c r="B95" s="269"/>
      <c r="C95" s="269"/>
      <c r="D95" s="1">
        <v>168</v>
      </c>
      <c r="E95" s="1"/>
      <c r="F95" s="1"/>
      <c r="G95" s="1"/>
      <c r="H95" s="5" t="s">
        <v>13</v>
      </c>
      <c r="I95" s="5">
        <f>G76+G77+G78+G79+G80+G81+G82+G83+G84+G85+G86+G87+G88+G89+G90+G91+G92+G93</f>
        <v>970</v>
      </c>
      <c r="J95" s="5">
        <f>I95*40</f>
        <v>38800</v>
      </c>
    </row>
    <row r="96" spans="2:10">
      <c r="B96" s="268" t="s">
        <v>699</v>
      </c>
      <c r="C96" s="268" t="s">
        <v>698</v>
      </c>
      <c r="D96" s="1"/>
      <c r="E96" s="1"/>
      <c r="F96" s="1">
        <v>230</v>
      </c>
      <c r="G96" s="1">
        <f>F96-D94</f>
        <v>62</v>
      </c>
      <c r="H96" s="5"/>
      <c r="I96" s="5"/>
      <c r="J96" s="5"/>
    </row>
    <row r="97" spans="2:10">
      <c r="B97" s="277"/>
      <c r="C97" s="277"/>
      <c r="D97" s="1"/>
      <c r="E97" s="1"/>
      <c r="F97" s="1">
        <v>260</v>
      </c>
      <c r="G97" s="1">
        <f>F97-D95</f>
        <v>92</v>
      </c>
      <c r="H97" s="5"/>
      <c r="I97" s="5"/>
      <c r="J97" s="5"/>
    </row>
    <row r="98" spans="2:10">
      <c r="B98" s="277"/>
      <c r="C98" s="277"/>
      <c r="D98" s="1">
        <v>161</v>
      </c>
      <c r="E98" s="1"/>
      <c r="F98" s="1">
        <v>257</v>
      </c>
      <c r="G98" s="1">
        <f>F98-D98</f>
        <v>96</v>
      </c>
      <c r="H98" s="5"/>
      <c r="I98" s="5"/>
      <c r="J98" s="5"/>
    </row>
    <row r="99" spans="2:10">
      <c r="B99" s="277"/>
      <c r="C99" s="277"/>
      <c r="D99" s="1">
        <v>161</v>
      </c>
      <c r="E99" s="1"/>
      <c r="F99" s="1">
        <v>257</v>
      </c>
      <c r="G99" s="1">
        <f t="shared" ref="G99:G105" si="10">F99-D99</f>
        <v>96</v>
      </c>
      <c r="H99" s="5"/>
      <c r="I99" s="5"/>
      <c r="J99" s="5"/>
    </row>
    <row r="100" spans="2:10">
      <c r="B100" s="277"/>
      <c r="C100" s="277"/>
      <c r="D100" s="1">
        <v>150</v>
      </c>
      <c r="E100" s="1"/>
      <c r="F100" s="1">
        <v>257</v>
      </c>
      <c r="G100" s="1">
        <f t="shared" si="10"/>
        <v>107</v>
      </c>
      <c r="H100" s="5"/>
      <c r="I100" s="5"/>
      <c r="J100" s="5"/>
    </row>
    <row r="101" spans="2:10">
      <c r="B101" s="277"/>
      <c r="C101" s="277"/>
      <c r="D101" s="1">
        <v>150</v>
      </c>
      <c r="E101" s="1"/>
      <c r="F101" s="1">
        <v>303</v>
      </c>
      <c r="G101" s="1">
        <f t="shared" si="10"/>
        <v>153</v>
      </c>
      <c r="H101" s="5"/>
      <c r="I101" s="5"/>
      <c r="J101" s="5"/>
    </row>
    <row r="102" spans="2:10">
      <c r="B102" s="277"/>
      <c r="C102" s="277"/>
      <c r="D102" s="1">
        <v>150</v>
      </c>
      <c r="E102" s="1"/>
      <c r="F102" s="1">
        <v>303</v>
      </c>
      <c r="G102" s="1">
        <f t="shared" si="10"/>
        <v>153</v>
      </c>
      <c r="H102" s="5"/>
      <c r="I102" s="5"/>
      <c r="J102" s="5"/>
    </row>
    <row r="103" spans="2:10">
      <c r="B103" s="269"/>
      <c r="C103" s="269"/>
      <c r="D103" s="1">
        <v>150</v>
      </c>
      <c r="E103" s="1"/>
      <c r="F103" s="1">
        <v>303</v>
      </c>
      <c r="G103" s="1">
        <f t="shared" si="10"/>
        <v>153</v>
      </c>
      <c r="H103" s="5"/>
      <c r="I103" s="5">
        <f>G96+G97+G98+G99+G100+G101+G102+G103</f>
        <v>912</v>
      </c>
      <c r="J103" s="5">
        <f>I103*40</f>
        <v>36480</v>
      </c>
    </row>
    <row r="104" spans="2:10">
      <c r="B104" s="268" t="s">
        <v>700</v>
      </c>
      <c r="C104" s="268" t="s">
        <v>701</v>
      </c>
      <c r="D104" s="1">
        <v>50</v>
      </c>
      <c r="E104" s="1"/>
      <c r="F104" s="1">
        <v>90</v>
      </c>
      <c r="G104" s="1">
        <f t="shared" si="10"/>
        <v>40</v>
      </c>
      <c r="H104" s="5"/>
      <c r="I104" s="5"/>
      <c r="J104" s="5"/>
    </row>
    <row r="105" spans="2:10">
      <c r="B105" s="277"/>
      <c r="C105" s="277"/>
      <c r="D105" s="1">
        <v>50</v>
      </c>
      <c r="E105" s="1"/>
      <c r="F105" s="1">
        <v>90</v>
      </c>
      <c r="G105" s="1">
        <f t="shared" si="10"/>
        <v>40</v>
      </c>
      <c r="H105" s="5"/>
      <c r="I105" s="5"/>
      <c r="J105" s="5"/>
    </row>
    <row r="106" spans="2:10">
      <c r="B106" s="277"/>
      <c r="C106" s="277"/>
      <c r="D106" s="1">
        <v>50</v>
      </c>
      <c r="E106" s="1"/>
      <c r="F106" s="1"/>
      <c r="G106" s="1"/>
      <c r="H106" s="5" t="s">
        <v>13</v>
      </c>
      <c r="I106" s="5"/>
      <c r="J106" s="5"/>
    </row>
    <row r="107" spans="2:10">
      <c r="B107" s="269"/>
      <c r="C107" s="269"/>
      <c r="D107" s="1">
        <v>50</v>
      </c>
      <c r="E107" s="1"/>
      <c r="F107" s="1"/>
      <c r="G107" s="1"/>
      <c r="H107" s="5" t="s">
        <v>13</v>
      </c>
      <c r="I107" s="5">
        <v>80</v>
      </c>
      <c r="J107" s="5">
        <f>I107*40</f>
        <v>3200</v>
      </c>
    </row>
    <row r="108" spans="2:10">
      <c r="B108" s="268" t="s">
        <v>702</v>
      </c>
      <c r="C108" s="268" t="s">
        <v>701</v>
      </c>
      <c r="D108" s="1"/>
      <c r="E108" s="1"/>
      <c r="F108" s="1">
        <v>95</v>
      </c>
      <c r="G108" s="1">
        <f>F108-D106</f>
        <v>45</v>
      </c>
      <c r="H108" s="5"/>
      <c r="I108" s="5"/>
      <c r="J108" s="5"/>
    </row>
    <row r="109" spans="2:10">
      <c r="B109" s="277"/>
      <c r="C109" s="277"/>
      <c r="D109" s="1"/>
      <c r="E109" s="1"/>
      <c r="F109" s="1">
        <v>95</v>
      </c>
      <c r="G109" s="1">
        <f>F109-D107</f>
        <v>45</v>
      </c>
      <c r="H109" s="5"/>
      <c r="I109" s="5"/>
      <c r="J109" s="5"/>
    </row>
    <row r="110" spans="2:10">
      <c r="B110" s="277"/>
      <c r="C110" s="277"/>
      <c r="D110" s="1">
        <v>66</v>
      </c>
      <c r="E110" s="1">
        <v>49</v>
      </c>
      <c r="F110" s="1"/>
      <c r="G110" s="1">
        <f>E110-D110</f>
        <v>-17</v>
      </c>
      <c r="H110" s="5"/>
      <c r="I110" s="5"/>
      <c r="J110" s="5"/>
    </row>
    <row r="111" spans="2:10">
      <c r="B111" s="277"/>
      <c r="C111" s="277"/>
      <c r="D111" s="1">
        <v>66</v>
      </c>
      <c r="E111" s="1">
        <v>49</v>
      </c>
      <c r="F111" s="1"/>
      <c r="G111" s="1">
        <f>E111-D111</f>
        <v>-17</v>
      </c>
      <c r="H111" s="5"/>
      <c r="I111" s="5"/>
      <c r="J111" s="5"/>
    </row>
    <row r="112" spans="2:10">
      <c r="B112" s="277"/>
      <c r="C112" s="277"/>
      <c r="D112" s="1">
        <v>50</v>
      </c>
      <c r="E112" s="1"/>
      <c r="F112" s="1">
        <v>97</v>
      </c>
      <c r="G112" s="1">
        <f>F112-D112</f>
        <v>47</v>
      </c>
      <c r="H112" s="5"/>
      <c r="I112" s="5"/>
      <c r="J112" s="5"/>
    </row>
    <row r="113" spans="2:10">
      <c r="B113" s="277"/>
      <c r="C113" s="269"/>
      <c r="D113" s="1">
        <v>50</v>
      </c>
      <c r="E113" s="1"/>
      <c r="F113" s="1"/>
      <c r="G113" s="1"/>
      <c r="H113" s="5" t="s">
        <v>13</v>
      </c>
      <c r="I113" s="5"/>
      <c r="J113" s="5"/>
    </row>
    <row r="114" spans="2:10">
      <c r="B114" s="277"/>
      <c r="C114" s="268" t="s">
        <v>703</v>
      </c>
      <c r="D114" s="1">
        <v>115</v>
      </c>
      <c r="E114" s="1">
        <v>103</v>
      </c>
      <c r="F114" s="1"/>
      <c r="G114" s="1">
        <f>E114-D114</f>
        <v>-12</v>
      </c>
      <c r="H114" s="5"/>
      <c r="I114" s="5"/>
      <c r="J114" s="5"/>
    </row>
    <row r="115" spans="2:10">
      <c r="B115" s="269"/>
      <c r="C115" s="269"/>
      <c r="D115" s="1">
        <v>115</v>
      </c>
      <c r="E115" s="1">
        <v>103</v>
      </c>
      <c r="F115" s="1"/>
      <c r="G115" s="1">
        <f>E115-D115</f>
        <v>-12</v>
      </c>
      <c r="H115" s="5"/>
      <c r="I115" s="5">
        <f>G108+G109+G110+G111+G112+G114+G115</f>
        <v>79</v>
      </c>
      <c r="J115" s="5">
        <f>I115*40</f>
        <v>3160</v>
      </c>
    </row>
    <row r="116" spans="2:10">
      <c r="B116" s="268" t="s">
        <v>704</v>
      </c>
      <c r="C116" s="268" t="s">
        <v>701</v>
      </c>
      <c r="D116" s="1"/>
      <c r="E116" s="1"/>
      <c r="F116" s="1">
        <v>115</v>
      </c>
      <c r="G116" s="1">
        <f>F116-D113</f>
        <v>65</v>
      </c>
      <c r="H116" s="5"/>
      <c r="I116" s="5"/>
      <c r="J116" s="5"/>
    </row>
    <row r="117" spans="2:10">
      <c r="B117" s="277"/>
      <c r="C117" s="277"/>
      <c r="D117" s="1">
        <v>80</v>
      </c>
      <c r="E117" s="1"/>
      <c r="F117" s="1">
        <v>115</v>
      </c>
      <c r="G117" s="1">
        <f>F117-D117</f>
        <v>35</v>
      </c>
      <c r="H117" s="5"/>
      <c r="I117" s="5"/>
      <c r="J117" s="5"/>
    </row>
    <row r="118" spans="2:10">
      <c r="B118" s="277"/>
      <c r="C118" s="277"/>
      <c r="D118" s="1">
        <v>80</v>
      </c>
      <c r="E118" s="1">
        <v>70</v>
      </c>
      <c r="F118" s="1"/>
      <c r="G118" s="1">
        <f>E118-D118</f>
        <v>-10</v>
      </c>
      <c r="H118" s="5"/>
      <c r="I118" s="5"/>
      <c r="J118" s="5"/>
    </row>
    <row r="119" spans="2:10">
      <c r="B119" s="277"/>
      <c r="C119" s="277"/>
      <c r="D119" s="1">
        <v>80</v>
      </c>
      <c r="E119" s="1">
        <v>70</v>
      </c>
      <c r="F119" s="1"/>
      <c r="G119" s="1">
        <f>E119-D119</f>
        <v>-10</v>
      </c>
      <c r="H119" s="5"/>
      <c r="I119" s="5"/>
      <c r="J119" s="5"/>
    </row>
    <row r="120" spans="2:10">
      <c r="B120" s="277"/>
      <c r="C120" s="277"/>
      <c r="D120" s="1">
        <v>65</v>
      </c>
      <c r="E120" s="1"/>
      <c r="F120" s="1"/>
      <c r="G120" s="1"/>
      <c r="H120" s="5" t="s">
        <v>13</v>
      </c>
      <c r="I120" s="5"/>
      <c r="J120" s="5"/>
    </row>
    <row r="121" spans="2:10">
      <c r="B121" s="277"/>
      <c r="C121" s="277"/>
      <c r="D121" s="1">
        <v>55</v>
      </c>
      <c r="E121" s="1"/>
      <c r="F121" s="1"/>
      <c r="G121" s="1"/>
      <c r="H121" s="5" t="s">
        <v>13</v>
      </c>
      <c r="I121" s="5"/>
      <c r="J121" s="5"/>
    </row>
    <row r="122" spans="2:10">
      <c r="B122" s="277"/>
      <c r="C122" s="269"/>
      <c r="D122" s="1">
        <v>50</v>
      </c>
      <c r="E122" s="1"/>
      <c r="F122" s="1"/>
      <c r="G122" s="1"/>
      <c r="H122" s="5" t="s">
        <v>13</v>
      </c>
      <c r="I122" s="5"/>
      <c r="J122" s="5"/>
    </row>
    <row r="123" spans="2:10">
      <c r="B123" s="277"/>
      <c r="C123" s="268" t="s">
        <v>705</v>
      </c>
      <c r="D123" s="1">
        <v>116</v>
      </c>
      <c r="E123" s="1">
        <v>102</v>
      </c>
      <c r="F123" s="1"/>
      <c r="G123" s="1">
        <f>E123-D123</f>
        <v>-14</v>
      </c>
      <c r="H123" s="5"/>
      <c r="I123" s="5"/>
      <c r="J123" s="5"/>
    </row>
    <row r="124" spans="2:10">
      <c r="B124" s="269"/>
      <c r="C124" s="269"/>
      <c r="D124" s="1">
        <v>116</v>
      </c>
      <c r="E124" s="1">
        <v>102</v>
      </c>
      <c r="F124" s="1"/>
      <c r="G124" s="1">
        <f>E124-D124</f>
        <v>-14</v>
      </c>
      <c r="H124" s="5"/>
      <c r="I124" s="5">
        <f>G116+G117+G118+G119+G123+G124</f>
        <v>52</v>
      </c>
      <c r="J124" s="5">
        <f>I124*40</f>
        <v>2080</v>
      </c>
    </row>
    <row r="125" spans="2:10">
      <c r="B125" s="268" t="s">
        <v>706</v>
      </c>
      <c r="C125" s="268" t="s">
        <v>701</v>
      </c>
      <c r="D125" s="1"/>
      <c r="E125" s="1">
        <v>50</v>
      </c>
      <c r="F125" s="1"/>
      <c r="G125" s="1">
        <f>E125-D120</f>
        <v>-15</v>
      </c>
      <c r="H125" s="5"/>
      <c r="I125" s="5"/>
      <c r="J125" s="5"/>
    </row>
    <row r="126" spans="2:10">
      <c r="B126" s="277"/>
      <c r="C126" s="277"/>
      <c r="D126" s="1"/>
      <c r="E126" s="1">
        <v>50</v>
      </c>
      <c r="F126" s="1"/>
      <c r="G126" s="1">
        <f>E126-D121</f>
        <v>-5</v>
      </c>
      <c r="H126" s="5"/>
      <c r="I126" s="5"/>
      <c r="J126" s="5"/>
    </row>
    <row r="127" spans="2:10">
      <c r="B127" s="277"/>
      <c r="C127" s="269"/>
      <c r="D127" s="1"/>
      <c r="E127" s="1">
        <v>50</v>
      </c>
      <c r="F127" s="1"/>
      <c r="G127" s="1">
        <f>E127-D122</f>
        <v>0</v>
      </c>
      <c r="H127" s="5"/>
      <c r="I127" s="5"/>
      <c r="J127" s="5"/>
    </row>
    <row r="128" spans="2:10">
      <c r="B128" s="277"/>
      <c r="C128" s="268" t="s">
        <v>705</v>
      </c>
      <c r="D128" s="1">
        <v>110</v>
      </c>
      <c r="E128" s="1">
        <v>89</v>
      </c>
      <c r="F128" s="1"/>
      <c r="G128" s="1">
        <f>E128-D128</f>
        <v>-21</v>
      </c>
      <c r="H128" s="5"/>
      <c r="I128" s="5"/>
      <c r="J128" s="5"/>
    </row>
    <row r="129" spans="2:10">
      <c r="B129" s="277"/>
      <c r="C129" s="269"/>
      <c r="D129" s="1">
        <v>110</v>
      </c>
      <c r="E129" s="1">
        <v>89</v>
      </c>
      <c r="F129" s="1"/>
      <c r="G129" s="1">
        <f>E129-D129</f>
        <v>-21</v>
      </c>
      <c r="H129" s="5"/>
      <c r="I129" s="5"/>
      <c r="J129" s="5"/>
    </row>
    <row r="130" spans="2:10">
      <c r="B130" s="277"/>
      <c r="C130" s="268" t="s">
        <v>712</v>
      </c>
      <c r="D130" s="1">
        <v>136</v>
      </c>
      <c r="E130" s="1">
        <v>136</v>
      </c>
      <c r="F130" s="1"/>
      <c r="G130" s="1">
        <f>E130-D130</f>
        <v>0</v>
      </c>
      <c r="H130" s="5"/>
      <c r="I130" s="5"/>
      <c r="J130" s="5"/>
    </row>
    <row r="131" spans="2:10">
      <c r="B131" s="269"/>
      <c r="C131" s="269"/>
      <c r="D131" s="1">
        <v>136</v>
      </c>
      <c r="E131" s="1">
        <v>136</v>
      </c>
      <c r="F131" s="1"/>
      <c r="G131" s="1">
        <f>E131-D131</f>
        <v>0</v>
      </c>
      <c r="H131" s="5"/>
      <c r="I131" s="5">
        <f>G125+G126+G127+G128+G129+G130+G131</f>
        <v>-62</v>
      </c>
      <c r="J131" s="5">
        <f>I131*40</f>
        <v>-2480</v>
      </c>
    </row>
    <row r="132" spans="2:10">
      <c r="B132" s="268" t="s">
        <v>709</v>
      </c>
      <c r="C132" s="268" t="s">
        <v>712</v>
      </c>
      <c r="D132" s="1">
        <v>145.5</v>
      </c>
      <c r="E132" s="1"/>
      <c r="F132" s="1">
        <v>165</v>
      </c>
      <c r="G132" s="1">
        <f>F132-D132</f>
        <v>19.5</v>
      </c>
      <c r="H132" s="5"/>
      <c r="I132" s="5"/>
      <c r="J132" s="5"/>
    </row>
    <row r="133" spans="2:10">
      <c r="B133" s="277"/>
      <c r="C133" s="277"/>
      <c r="D133" s="1">
        <v>145.5</v>
      </c>
      <c r="E133" s="1"/>
      <c r="F133" s="1">
        <v>165</v>
      </c>
      <c r="G133" s="1">
        <f t="shared" ref="G133:G135" si="11">F133-D133</f>
        <v>19.5</v>
      </c>
      <c r="H133" s="5"/>
      <c r="I133" s="5"/>
      <c r="J133" s="5"/>
    </row>
    <row r="134" spans="2:10">
      <c r="B134" s="277"/>
      <c r="C134" s="277"/>
      <c r="D134" s="1">
        <v>145.5</v>
      </c>
      <c r="E134" s="1"/>
      <c r="F134" s="1">
        <v>195</v>
      </c>
      <c r="G134" s="1">
        <f t="shared" si="11"/>
        <v>49.5</v>
      </c>
      <c r="H134" s="5"/>
      <c r="I134" s="5"/>
      <c r="J134" s="5"/>
    </row>
    <row r="135" spans="2:10">
      <c r="B135" s="277"/>
      <c r="C135" s="269"/>
      <c r="D135" s="1">
        <v>145.5</v>
      </c>
      <c r="E135" s="1"/>
      <c r="F135" s="1">
        <v>195</v>
      </c>
      <c r="G135" s="1">
        <f t="shared" si="11"/>
        <v>49.5</v>
      </c>
      <c r="H135" s="5"/>
      <c r="I135" s="5"/>
      <c r="J135" s="5"/>
    </row>
    <row r="136" spans="2:10">
      <c r="B136" s="277"/>
      <c r="C136" s="268" t="s">
        <v>713</v>
      </c>
      <c r="D136" s="1">
        <v>161</v>
      </c>
      <c r="E136" s="1">
        <v>148</v>
      </c>
      <c r="F136" s="1"/>
      <c r="G136" s="1">
        <f>E136-D136</f>
        <v>-13</v>
      </c>
      <c r="H136" s="5"/>
      <c r="I136" s="5"/>
      <c r="J136" s="5"/>
    </row>
    <row r="137" spans="2:10">
      <c r="B137" s="277"/>
      <c r="C137" s="277"/>
      <c r="D137" s="1">
        <v>161</v>
      </c>
      <c r="E137" s="1">
        <v>148</v>
      </c>
      <c r="F137" s="1"/>
      <c r="G137" s="1">
        <f t="shared" ref="G137:G139" si="12">E137-D137</f>
        <v>-13</v>
      </c>
      <c r="H137" s="5"/>
      <c r="I137" s="5"/>
      <c r="J137" s="5"/>
    </row>
    <row r="138" spans="2:10">
      <c r="B138" s="277"/>
      <c r="C138" s="277"/>
      <c r="D138" s="1">
        <v>161</v>
      </c>
      <c r="E138" s="1">
        <v>148</v>
      </c>
      <c r="F138" s="1"/>
      <c r="G138" s="1">
        <f t="shared" si="12"/>
        <v>-13</v>
      </c>
      <c r="H138" s="5"/>
      <c r="I138" s="5"/>
      <c r="J138" s="5"/>
    </row>
    <row r="139" spans="2:10">
      <c r="B139" s="277"/>
      <c r="C139" s="269"/>
      <c r="D139" s="1">
        <v>161</v>
      </c>
      <c r="E139" s="1">
        <v>148</v>
      </c>
      <c r="F139" s="1"/>
      <c r="G139" s="1">
        <f t="shared" si="12"/>
        <v>-13</v>
      </c>
      <c r="H139" s="5"/>
      <c r="I139" s="5"/>
      <c r="J139" s="5"/>
    </row>
    <row r="140" spans="2:10">
      <c r="B140" s="277"/>
      <c r="C140" s="268" t="s">
        <v>712</v>
      </c>
      <c r="D140" s="1">
        <v>215</v>
      </c>
      <c r="E140" s="1"/>
      <c r="F140" s="1">
        <v>240</v>
      </c>
      <c r="G140" s="1">
        <f>F140-D140</f>
        <v>25</v>
      </c>
      <c r="H140" s="5"/>
      <c r="I140" s="5"/>
      <c r="J140" s="5"/>
    </row>
    <row r="141" spans="2:10">
      <c r="B141" s="277"/>
      <c r="C141" s="277"/>
      <c r="D141" s="1">
        <v>215</v>
      </c>
      <c r="E141" s="1"/>
      <c r="F141" s="1">
        <v>240</v>
      </c>
      <c r="G141" s="1">
        <f t="shared" ref="G141:G151" si="13">F141-D141</f>
        <v>25</v>
      </c>
      <c r="H141" s="5"/>
      <c r="I141" s="5"/>
      <c r="J141" s="5"/>
    </row>
    <row r="142" spans="2:10">
      <c r="B142" s="277"/>
      <c r="C142" s="277"/>
      <c r="D142" s="1">
        <v>215</v>
      </c>
      <c r="E142" s="1"/>
      <c r="F142" s="1">
        <v>250</v>
      </c>
      <c r="G142" s="1">
        <f t="shared" si="13"/>
        <v>35</v>
      </c>
      <c r="H142" s="5"/>
      <c r="I142" s="5"/>
      <c r="J142" s="5"/>
    </row>
    <row r="143" spans="2:10">
      <c r="B143" s="269"/>
      <c r="C143" s="269"/>
      <c r="D143" s="1">
        <v>215</v>
      </c>
      <c r="E143" s="1"/>
      <c r="F143" s="1">
        <v>250</v>
      </c>
      <c r="G143" s="1">
        <f t="shared" si="13"/>
        <v>35</v>
      </c>
      <c r="H143" s="5"/>
      <c r="I143" s="5">
        <f>G132+G133+G134+G135+G136+G137+G138+G139+G140+G141+G142+G143</f>
        <v>206</v>
      </c>
      <c r="J143" s="5">
        <f>I143*40</f>
        <v>8240</v>
      </c>
    </row>
    <row r="144" spans="2:10">
      <c r="B144" s="281" t="s">
        <v>714</v>
      </c>
      <c r="C144" s="268" t="s">
        <v>712</v>
      </c>
      <c r="D144" s="1">
        <v>296</v>
      </c>
      <c r="E144" s="1"/>
      <c r="F144" s="1">
        <v>315</v>
      </c>
      <c r="G144" s="1">
        <f t="shared" si="13"/>
        <v>19</v>
      </c>
      <c r="H144" s="5"/>
      <c r="I144" s="5"/>
      <c r="J144" s="5"/>
    </row>
    <row r="145" spans="2:10">
      <c r="B145" s="282"/>
      <c r="C145" s="277"/>
      <c r="D145" s="1">
        <v>296</v>
      </c>
      <c r="E145" s="1"/>
      <c r="F145" s="1">
        <v>330</v>
      </c>
      <c r="G145" s="1">
        <f t="shared" si="13"/>
        <v>34</v>
      </c>
      <c r="H145" s="5"/>
      <c r="I145" s="5"/>
      <c r="J145" s="5"/>
    </row>
    <row r="146" spans="2:10">
      <c r="B146" s="282"/>
      <c r="C146" s="277"/>
      <c r="D146" s="1">
        <v>296</v>
      </c>
      <c r="E146" s="1"/>
      <c r="F146" s="1">
        <v>350</v>
      </c>
      <c r="G146" s="1">
        <f t="shared" si="13"/>
        <v>54</v>
      </c>
      <c r="H146" s="5"/>
      <c r="I146" s="5"/>
      <c r="J146" s="5"/>
    </row>
    <row r="147" spans="2:10">
      <c r="B147" s="282"/>
      <c r="C147" s="277"/>
      <c r="D147" s="1">
        <v>296</v>
      </c>
      <c r="E147" s="1"/>
      <c r="F147" s="1">
        <v>350</v>
      </c>
      <c r="G147" s="1">
        <f t="shared" si="13"/>
        <v>54</v>
      </c>
      <c r="H147" s="5"/>
      <c r="I147" s="5"/>
      <c r="J147" s="5"/>
    </row>
    <row r="148" spans="2:10">
      <c r="B148" s="282"/>
      <c r="C148" s="277"/>
      <c r="D148" s="1">
        <v>330</v>
      </c>
      <c r="E148" s="1"/>
      <c r="F148" s="1">
        <v>360</v>
      </c>
      <c r="G148" s="1">
        <f t="shared" si="13"/>
        <v>30</v>
      </c>
      <c r="H148" s="5"/>
      <c r="I148" s="5"/>
      <c r="J148" s="5"/>
    </row>
    <row r="149" spans="2:10">
      <c r="B149" s="282"/>
      <c r="C149" s="277"/>
      <c r="D149" s="1">
        <v>330</v>
      </c>
      <c r="E149" s="1"/>
      <c r="F149" s="1">
        <v>360</v>
      </c>
      <c r="G149" s="1">
        <f t="shared" si="13"/>
        <v>30</v>
      </c>
      <c r="H149" s="5"/>
      <c r="I149" s="5"/>
      <c r="J149" s="5"/>
    </row>
    <row r="150" spans="2:10">
      <c r="B150" s="282"/>
      <c r="C150" s="277"/>
      <c r="D150" s="1">
        <v>330</v>
      </c>
      <c r="E150" s="1"/>
      <c r="F150" s="1">
        <v>375</v>
      </c>
      <c r="G150" s="1">
        <f t="shared" si="13"/>
        <v>45</v>
      </c>
      <c r="H150" s="5"/>
      <c r="I150" s="5"/>
      <c r="J150" s="5"/>
    </row>
    <row r="151" spans="2:10">
      <c r="B151" s="282"/>
      <c r="C151" s="269"/>
      <c r="D151" s="1">
        <v>330</v>
      </c>
      <c r="E151" s="1"/>
      <c r="F151" s="1">
        <v>375</v>
      </c>
      <c r="G151" s="1">
        <f t="shared" si="13"/>
        <v>45</v>
      </c>
      <c r="H151" s="5"/>
      <c r="I151" s="5"/>
      <c r="J151" s="5"/>
    </row>
    <row r="152" spans="2:10">
      <c r="B152" s="283"/>
      <c r="C152" s="132" t="s">
        <v>717</v>
      </c>
      <c r="D152" s="13">
        <v>100</v>
      </c>
      <c r="E152" s="13"/>
      <c r="F152" s="13"/>
      <c r="G152" s="13"/>
      <c r="H152" s="13" t="s">
        <v>13</v>
      </c>
      <c r="I152" s="5">
        <f>G144+G145+G146+G147+G148+G149+G150+G151</f>
        <v>311</v>
      </c>
      <c r="J152" s="5">
        <f>I152*40</f>
        <v>12440</v>
      </c>
    </row>
    <row r="153" spans="2:10">
      <c r="B153" s="281" t="s">
        <v>720</v>
      </c>
      <c r="C153" s="132" t="s">
        <v>717</v>
      </c>
      <c r="D153" s="5"/>
      <c r="E153" s="1">
        <v>85</v>
      </c>
      <c r="F153" s="1"/>
      <c r="G153" s="1">
        <f>E153-D152</f>
        <v>-15</v>
      </c>
      <c r="H153" s="5"/>
      <c r="I153" s="5"/>
      <c r="J153" s="5"/>
    </row>
    <row r="154" spans="2:10">
      <c r="B154" s="282"/>
      <c r="C154" s="281" t="s">
        <v>723</v>
      </c>
      <c r="D154" s="13">
        <v>131</v>
      </c>
      <c r="E154" s="1"/>
      <c r="F154" s="1">
        <v>155</v>
      </c>
      <c r="G154" s="1">
        <f>F154-D154</f>
        <v>24</v>
      </c>
      <c r="H154" s="5"/>
      <c r="I154" s="5"/>
      <c r="J154" s="5"/>
    </row>
    <row r="155" spans="2:10">
      <c r="B155" s="282"/>
      <c r="C155" s="282"/>
      <c r="D155" s="13">
        <v>131</v>
      </c>
      <c r="E155" s="1"/>
      <c r="F155" s="1">
        <v>170</v>
      </c>
      <c r="G155" s="1">
        <f t="shared" ref="G155:G157" si="14">F155-D155</f>
        <v>39</v>
      </c>
      <c r="H155" s="5"/>
      <c r="I155" s="5"/>
      <c r="J155" s="5"/>
    </row>
    <row r="156" spans="2:10">
      <c r="B156" s="282"/>
      <c r="C156" s="282"/>
      <c r="D156" s="13">
        <v>131</v>
      </c>
      <c r="E156" s="1"/>
      <c r="F156" s="1">
        <v>177</v>
      </c>
      <c r="G156" s="1">
        <f t="shared" si="14"/>
        <v>46</v>
      </c>
      <c r="H156" s="5"/>
      <c r="I156" s="5"/>
      <c r="J156" s="5"/>
    </row>
    <row r="157" spans="2:10">
      <c r="B157" s="282"/>
      <c r="C157" s="283"/>
      <c r="D157" s="13">
        <v>131</v>
      </c>
      <c r="E157" s="1"/>
      <c r="F157" s="1">
        <v>200</v>
      </c>
      <c r="G157" s="1">
        <f t="shared" si="14"/>
        <v>69</v>
      </c>
      <c r="H157" s="5"/>
      <c r="I157" s="5"/>
      <c r="J157" s="5"/>
    </row>
    <row r="158" spans="2:10">
      <c r="B158" s="282"/>
      <c r="C158" s="281" t="s">
        <v>724</v>
      </c>
      <c r="D158" s="13">
        <v>156</v>
      </c>
      <c r="E158" s="1">
        <v>135</v>
      </c>
      <c r="F158" s="1"/>
      <c r="G158" s="1">
        <f>E158-D158</f>
        <v>-21</v>
      </c>
      <c r="H158" s="5"/>
      <c r="I158" s="5"/>
      <c r="J158" s="5"/>
    </row>
    <row r="159" spans="2:10">
      <c r="B159" s="282"/>
      <c r="C159" s="282"/>
      <c r="D159" s="13">
        <v>156</v>
      </c>
      <c r="E159" s="1">
        <v>135</v>
      </c>
      <c r="F159" s="1"/>
      <c r="G159" s="1">
        <f t="shared" ref="G159:G161" si="15">E159-D159</f>
        <v>-21</v>
      </c>
      <c r="H159" s="5"/>
      <c r="I159" s="5"/>
      <c r="J159" s="5"/>
    </row>
    <row r="160" spans="2:10">
      <c r="B160" s="282"/>
      <c r="C160" s="282"/>
      <c r="D160" s="13">
        <v>156</v>
      </c>
      <c r="E160" s="1">
        <v>135</v>
      </c>
      <c r="F160" s="1"/>
      <c r="G160" s="1">
        <f t="shared" si="15"/>
        <v>-21</v>
      </c>
      <c r="H160" s="5"/>
      <c r="I160" s="5"/>
      <c r="J160" s="5"/>
    </row>
    <row r="161" spans="2:10">
      <c r="B161" s="282"/>
      <c r="C161" s="283"/>
      <c r="D161" s="13">
        <v>156</v>
      </c>
      <c r="E161" s="1">
        <v>135</v>
      </c>
      <c r="F161" s="1"/>
      <c r="G161" s="1">
        <f t="shared" si="15"/>
        <v>-21</v>
      </c>
      <c r="H161" s="5"/>
      <c r="I161" s="5"/>
      <c r="J161" s="5"/>
    </row>
    <row r="162" spans="2:10">
      <c r="B162" s="282"/>
      <c r="C162" s="281" t="s">
        <v>725</v>
      </c>
      <c r="D162" s="13">
        <v>197</v>
      </c>
      <c r="E162" s="1"/>
      <c r="F162" s="1">
        <v>212</v>
      </c>
      <c r="G162" s="1">
        <f>F162-D162</f>
        <v>15</v>
      </c>
      <c r="H162" s="5"/>
      <c r="I162" s="5"/>
      <c r="J162" s="5"/>
    </row>
    <row r="163" spans="2:10">
      <c r="B163" s="282"/>
      <c r="C163" s="282"/>
      <c r="D163" s="13">
        <v>197</v>
      </c>
      <c r="E163" s="1"/>
      <c r="F163" s="1">
        <v>212</v>
      </c>
      <c r="G163" s="1">
        <f>F163-D163</f>
        <v>15</v>
      </c>
      <c r="H163" s="5"/>
      <c r="I163" s="5"/>
      <c r="J163" s="5"/>
    </row>
    <row r="164" spans="2:10">
      <c r="B164" s="282"/>
      <c r="C164" s="282"/>
      <c r="D164" s="13">
        <v>197</v>
      </c>
      <c r="E164" s="1"/>
      <c r="F164" s="1"/>
      <c r="G164" s="1"/>
      <c r="H164" s="13" t="s">
        <v>13</v>
      </c>
      <c r="I164" s="5"/>
      <c r="J164" s="5"/>
    </row>
    <row r="165" spans="2:10">
      <c r="B165" s="283"/>
      <c r="C165" s="283"/>
      <c r="D165" s="13">
        <v>197</v>
      </c>
      <c r="E165" s="1"/>
      <c r="F165" s="1"/>
      <c r="G165" s="1"/>
      <c r="H165" s="13" t="s">
        <v>13</v>
      </c>
      <c r="I165" s="5">
        <f>G153+G154+G155+G156+G157+G158+G159+G160+G161+G162+G163</f>
        <v>109</v>
      </c>
      <c r="J165" s="5">
        <f>I165*40</f>
        <v>4360</v>
      </c>
    </row>
    <row r="166" spans="2:10">
      <c r="B166" s="256" t="s">
        <v>727</v>
      </c>
      <c r="C166" s="256" t="s">
        <v>725</v>
      </c>
      <c r="D166" s="5"/>
      <c r="E166" s="1"/>
      <c r="F166" s="1">
        <v>230</v>
      </c>
      <c r="G166" s="1">
        <f>F166-D164</f>
        <v>33</v>
      </c>
      <c r="H166" s="5"/>
      <c r="I166" s="5"/>
      <c r="J166" s="5"/>
    </row>
    <row r="167" spans="2:10">
      <c r="B167" s="257"/>
      <c r="C167" s="257"/>
      <c r="D167" s="5"/>
      <c r="E167" s="1"/>
      <c r="F167" s="1">
        <v>250</v>
      </c>
      <c r="G167" s="1">
        <f>F167-D165</f>
        <v>53</v>
      </c>
      <c r="H167" s="5"/>
      <c r="I167" s="5"/>
      <c r="J167" s="5"/>
    </row>
    <row r="168" spans="2:10">
      <c r="B168" s="257"/>
      <c r="C168" s="257"/>
      <c r="D168" s="13">
        <v>191</v>
      </c>
      <c r="E168" s="1"/>
      <c r="F168" s="1">
        <v>227</v>
      </c>
      <c r="G168" s="1">
        <f>F168-D168</f>
        <v>36</v>
      </c>
      <c r="H168" s="5"/>
      <c r="I168" s="5"/>
      <c r="J168" s="5"/>
    </row>
    <row r="169" spans="2:10">
      <c r="B169" s="257"/>
      <c r="C169" s="257"/>
      <c r="D169" s="13">
        <v>191</v>
      </c>
      <c r="E169" s="1"/>
      <c r="F169" s="1">
        <v>247</v>
      </c>
      <c r="G169" s="1">
        <f t="shared" ref="G169:G170" si="16">F169-D169</f>
        <v>56</v>
      </c>
      <c r="H169" s="5"/>
      <c r="I169" s="5"/>
      <c r="J169" s="5"/>
    </row>
    <row r="170" spans="2:10">
      <c r="B170" s="257"/>
      <c r="C170" s="257"/>
      <c r="D170" s="13">
        <v>191</v>
      </c>
      <c r="E170" s="1"/>
      <c r="F170" s="1">
        <v>200</v>
      </c>
      <c r="G170" s="1">
        <f t="shared" si="16"/>
        <v>9</v>
      </c>
      <c r="H170" s="5"/>
      <c r="I170" s="5"/>
      <c r="J170" s="5"/>
    </row>
    <row r="171" spans="2:10">
      <c r="B171" s="258"/>
      <c r="C171" s="258"/>
      <c r="D171" s="5">
        <v>184</v>
      </c>
      <c r="E171" s="1"/>
      <c r="F171" s="1"/>
      <c r="G171" s="1"/>
      <c r="H171" s="5" t="s">
        <v>13</v>
      </c>
      <c r="I171" s="5">
        <f>G166+G167+G168+G169+G170</f>
        <v>187</v>
      </c>
      <c r="J171" s="5">
        <f>I171*40</f>
        <v>7480</v>
      </c>
    </row>
    <row r="172" spans="2:10">
      <c r="B172" s="1"/>
      <c r="C172" s="1"/>
      <c r="D172" s="1"/>
      <c r="E172" s="254" t="s">
        <v>638</v>
      </c>
      <c r="F172" s="255"/>
      <c r="G172" s="5">
        <f>SUM(G6:G170)</f>
        <v>5063</v>
      </c>
      <c r="H172" s="5">
        <f>G172*40</f>
        <v>202520</v>
      </c>
      <c r="I172" s="1"/>
      <c r="J172" s="1"/>
    </row>
    <row r="175" spans="2:10">
      <c r="B175" s="6" t="s">
        <v>669</v>
      </c>
    </row>
    <row r="176" spans="2:10">
      <c r="B176" s="5" t="s">
        <v>175</v>
      </c>
      <c r="C176" s="5">
        <v>2018</v>
      </c>
      <c r="D176" s="13"/>
      <c r="E176" s="13"/>
      <c r="F176" s="13"/>
      <c r="G176" s="13"/>
      <c r="H176" s="13"/>
      <c r="I176" s="247" t="s">
        <v>527</v>
      </c>
      <c r="J176" s="248"/>
    </row>
    <row r="177" spans="2:10">
      <c r="B177" s="12"/>
      <c r="C177" s="12"/>
      <c r="D177" s="12"/>
      <c r="E177" s="20"/>
      <c r="F177" s="20"/>
      <c r="G177" s="20" t="s">
        <v>4</v>
      </c>
      <c r="H177" s="21" t="s">
        <v>9</v>
      </c>
      <c r="I177" s="249"/>
      <c r="J177" s="250"/>
    </row>
    <row r="178" spans="2:10">
      <c r="B178" s="2" t="s">
        <v>0</v>
      </c>
      <c r="C178" s="2" t="s">
        <v>1</v>
      </c>
      <c r="D178" s="2" t="s">
        <v>10</v>
      </c>
      <c r="E178" s="2" t="s">
        <v>7</v>
      </c>
      <c r="F178" s="2" t="s">
        <v>11</v>
      </c>
      <c r="G178" s="2" t="s">
        <v>12</v>
      </c>
      <c r="H178" s="22"/>
      <c r="I178" s="76" t="s">
        <v>525</v>
      </c>
      <c r="J178" s="77" t="s">
        <v>526</v>
      </c>
    </row>
    <row r="179" spans="2:10">
      <c r="B179" s="291" t="s">
        <v>730</v>
      </c>
      <c r="C179" s="268" t="s">
        <v>725</v>
      </c>
      <c r="D179" s="1">
        <v>185</v>
      </c>
      <c r="E179" s="1"/>
      <c r="F179" s="1">
        <v>225</v>
      </c>
      <c r="G179" s="1">
        <f>F179-D179</f>
        <v>40</v>
      </c>
      <c r="H179" s="1"/>
      <c r="I179" s="1"/>
      <c r="J179" s="1"/>
    </row>
    <row r="180" spans="2:10">
      <c r="B180" s="292"/>
      <c r="C180" s="277"/>
      <c r="D180" s="1">
        <v>185</v>
      </c>
      <c r="E180" s="1"/>
      <c r="F180" s="1">
        <v>225</v>
      </c>
      <c r="G180" s="1">
        <f t="shared" ref="G180:G183" si="17">F180-D180</f>
        <v>40</v>
      </c>
      <c r="H180" s="1"/>
      <c r="I180" s="1"/>
      <c r="J180" s="1"/>
    </row>
    <row r="181" spans="2:10">
      <c r="B181" s="292"/>
      <c r="C181" s="277"/>
      <c r="D181" s="1">
        <v>185</v>
      </c>
      <c r="E181" s="1"/>
      <c r="F181" s="1">
        <v>250</v>
      </c>
      <c r="G181" s="1">
        <f t="shared" si="17"/>
        <v>65</v>
      </c>
      <c r="H181" s="1"/>
      <c r="I181" s="1"/>
      <c r="J181" s="1"/>
    </row>
    <row r="182" spans="2:10">
      <c r="B182" s="292"/>
      <c r="C182" s="277"/>
      <c r="D182" s="1">
        <v>185</v>
      </c>
      <c r="E182" s="1"/>
      <c r="F182" s="1">
        <v>250</v>
      </c>
      <c r="G182" s="1">
        <f t="shared" si="17"/>
        <v>65</v>
      </c>
      <c r="H182" s="1"/>
      <c r="I182" s="1"/>
      <c r="J182" s="1"/>
    </row>
    <row r="183" spans="2:10">
      <c r="B183" s="292"/>
      <c r="C183" s="277"/>
      <c r="D183" s="1">
        <v>271</v>
      </c>
      <c r="E183" s="1"/>
      <c r="F183" s="1">
        <v>300</v>
      </c>
      <c r="G183" s="1">
        <f t="shared" si="17"/>
        <v>29</v>
      </c>
      <c r="H183" s="1"/>
      <c r="I183" s="1"/>
      <c r="J183" s="1"/>
    </row>
    <row r="184" spans="2:10">
      <c r="B184" s="293"/>
      <c r="C184" s="269"/>
      <c r="D184" s="1">
        <v>271</v>
      </c>
      <c r="E184" s="1"/>
      <c r="F184" s="1"/>
      <c r="G184" s="1"/>
      <c r="H184" s="1" t="s">
        <v>13</v>
      </c>
      <c r="I184" s="5">
        <f>G179+G180+G181+G182+G183</f>
        <v>239</v>
      </c>
      <c r="J184" s="5">
        <f>I184*40</f>
        <v>9560</v>
      </c>
    </row>
    <row r="185" spans="2:10">
      <c r="B185" s="268" t="s">
        <v>731</v>
      </c>
      <c r="C185" s="1" t="s">
        <v>725</v>
      </c>
      <c r="D185" s="1"/>
      <c r="E185" s="1"/>
      <c r="F185" s="1">
        <v>380</v>
      </c>
      <c r="G185" s="1">
        <f>F185-D184</f>
        <v>109</v>
      </c>
      <c r="H185" s="1"/>
      <c r="I185" s="5"/>
      <c r="J185" s="5"/>
    </row>
    <row r="186" spans="2:10">
      <c r="B186" s="277"/>
      <c r="C186" s="268" t="s">
        <v>735</v>
      </c>
      <c r="D186" s="1">
        <v>340</v>
      </c>
      <c r="E186" s="1"/>
      <c r="F186" s="1">
        <v>352</v>
      </c>
      <c r="G186" s="1">
        <f>F186-D186</f>
        <v>12</v>
      </c>
      <c r="H186" s="1"/>
      <c r="I186" s="5"/>
      <c r="J186" s="5"/>
    </row>
    <row r="187" spans="2:10">
      <c r="B187" s="269"/>
      <c r="C187" s="269"/>
      <c r="D187" s="1">
        <v>340</v>
      </c>
      <c r="E187" s="1"/>
      <c r="F187" s="1">
        <v>352</v>
      </c>
      <c r="G187" s="1">
        <f t="shared" ref="G187:G196" si="18">F187-D187</f>
        <v>12</v>
      </c>
      <c r="H187" s="1"/>
      <c r="I187" s="5"/>
      <c r="J187" s="5"/>
    </row>
    <row r="188" spans="2:10">
      <c r="B188" s="268" t="s">
        <v>732</v>
      </c>
      <c r="C188" s="268" t="s">
        <v>736</v>
      </c>
      <c r="D188" s="1">
        <v>380</v>
      </c>
      <c r="E188" s="1"/>
      <c r="F188" s="1">
        <v>421</v>
      </c>
      <c r="G188" s="1">
        <f t="shared" si="18"/>
        <v>41</v>
      </c>
      <c r="H188" s="1"/>
      <c r="I188" s="5"/>
      <c r="J188" s="5"/>
    </row>
    <row r="189" spans="2:10">
      <c r="B189" s="277"/>
      <c r="C189" s="277"/>
      <c r="D189" s="1">
        <v>380</v>
      </c>
      <c r="E189" s="1"/>
      <c r="F189" s="1">
        <v>430</v>
      </c>
      <c r="G189" s="1">
        <f t="shared" si="18"/>
        <v>50</v>
      </c>
      <c r="H189" s="1"/>
      <c r="I189" s="5"/>
      <c r="J189" s="5"/>
    </row>
    <row r="190" spans="2:10">
      <c r="B190" s="277"/>
      <c r="C190" s="277"/>
      <c r="D190" s="1">
        <v>380</v>
      </c>
      <c r="E190" s="1"/>
      <c r="F190" s="1">
        <v>450</v>
      </c>
      <c r="G190" s="1">
        <f t="shared" si="18"/>
        <v>70</v>
      </c>
      <c r="H190" s="1"/>
      <c r="I190" s="5"/>
      <c r="J190" s="5"/>
    </row>
    <row r="191" spans="2:10">
      <c r="B191" s="269"/>
      <c r="C191" s="269"/>
      <c r="D191" s="1">
        <v>380</v>
      </c>
      <c r="E191" s="1"/>
      <c r="F191" s="1">
        <v>450</v>
      </c>
      <c r="G191" s="1">
        <f t="shared" si="18"/>
        <v>70</v>
      </c>
      <c r="H191" s="1"/>
      <c r="I191" s="5">
        <f>G185+G186+G187+G188+G189+G190+G191</f>
        <v>364</v>
      </c>
      <c r="J191" s="5">
        <f>I191*40</f>
        <v>14560</v>
      </c>
    </row>
    <row r="192" spans="2:10">
      <c r="B192" s="268" t="s">
        <v>737</v>
      </c>
      <c r="C192" s="268" t="s">
        <v>739</v>
      </c>
      <c r="D192" s="1">
        <v>303</v>
      </c>
      <c r="E192" s="109"/>
      <c r="F192" s="1">
        <v>340</v>
      </c>
      <c r="G192" s="1">
        <f t="shared" si="18"/>
        <v>37</v>
      </c>
      <c r="H192" s="1"/>
      <c r="I192" s="5"/>
      <c r="J192" s="5"/>
    </row>
    <row r="193" spans="2:10">
      <c r="B193" s="277"/>
      <c r="C193" s="277"/>
      <c r="D193" s="1">
        <v>303</v>
      </c>
      <c r="E193" s="109"/>
      <c r="F193" s="1">
        <v>357</v>
      </c>
      <c r="G193" s="1">
        <f t="shared" si="18"/>
        <v>54</v>
      </c>
      <c r="H193" s="1"/>
      <c r="I193" s="5"/>
      <c r="J193" s="5"/>
    </row>
    <row r="194" spans="2:10">
      <c r="B194" s="277"/>
      <c r="C194" s="277"/>
      <c r="D194" s="1">
        <v>303</v>
      </c>
      <c r="E194" s="109"/>
      <c r="F194" s="1">
        <v>390</v>
      </c>
      <c r="G194" s="1">
        <f t="shared" si="18"/>
        <v>87</v>
      </c>
      <c r="H194" s="1"/>
      <c r="I194" s="5"/>
      <c r="J194" s="5"/>
    </row>
    <row r="195" spans="2:10">
      <c r="B195" s="277"/>
      <c r="C195" s="277"/>
      <c r="D195" s="1">
        <v>365</v>
      </c>
      <c r="E195" s="109"/>
      <c r="F195" s="1">
        <v>392</v>
      </c>
      <c r="G195" s="1">
        <f t="shared" si="18"/>
        <v>27</v>
      </c>
      <c r="H195" s="1"/>
      <c r="I195" s="5"/>
      <c r="J195" s="5"/>
    </row>
    <row r="196" spans="2:10">
      <c r="B196" s="277"/>
      <c r="C196" s="269"/>
      <c r="D196" s="1">
        <v>365</v>
      </c>
      <c r="E196" s="109"/>
      <c r="F196" s="1">
        <v>400</v>
      </c>
      <c r="G196" s="1">
        <f t="shared" si="18"/>
        <v>35</v>
      </c>
      <c r="H196" s="1"/>
      <c r="I196" s="5"/>
      <c r="J196" s="5"/>
    </row>
    <row r="197" spans="2:10">
      <c r="B197" s="269"/>
      <c r="C197" s="136" t="s">
        <v>740</v>
      </c>
      <c r="D197" s="1">
        <v>117</v>
      </c>
      <c r="E197" s="109"/>
      <c r="F197" s="1"/>
      <c r="G197" s="1"/>
      <c r="H197" s="1" t="s">
        <v>13</v>
      </c>
      <c r="I197" s="5">
        <f>G192+G193+G194+G195+G196</f>
        <v>240</v>
      </c>
      <c r="J197" s="5">
        <f>I197*40</f>
        <v>9600</v>
      </c>
    </row>
    <row r="198" spans="2:10">
      <c r="B198" s="268" t="s">
        <v>741</v>
      </c>
      <c r="C198" s="268" t="s">
        <v>740</v>
      </c>
      <c r="D198" s="1"/>
      <c r="E198" s="109">
        <v>115</v>
      </c>
      <c r="F198" s="1"/>
      <c r="G198" s="1">
        <f>E198-D197</f>
        <v>-2</v>
      </c>
      <c r="H198" s="1"/>
      <c r="I198" s="5"/>
      <c r="J198" s="5"/>
    </row>
    <row r="199" spans="2:10">
      <c r="B199" s="277"/>
      <c r="C199" s="277"/>
      <c r="D199" s="1">
        <v>139</v>
      </c>
      <c r="E199" s="109">
        <v>115</v>
      </c>
      <c r="F199" s="1"/>
      <c r="G199" s="1">
        <f>E199-D199</f>
        <v>-24</v>
      </c>
      <c r="H199" s="1"/>
      <c r="I199" s="5"/>
      <c r="J199" s="5"/>
    </row>
    <row r="200" spans="2:10">
      <c r="B200" s="277"/>
      <c r="C200" s="277"/>
      <c r="D200" s="1">
        <v>139</v>
      </c>
      <c r="E200" s="109">
        <v>115</v>
      </c>
      <c r="F200" s="1"/>
      <c r="G200" s="1">
        <f t="shared" ref="G200:G201" si="19">E200-D200</f>
        <v>-24</v>
      </c>
      <c r="H200" s="1"/>
      <c r="I200" s="5"/>
      <c r="J200" s="5"/>
    </row>
    <row r="201" spans="2:10">
      <c r="B201" s="269"/>
      <c r="C201" s="269"/>
      <c r="D201" s="1">
        <v>124</v>
      </c>
      <c r="E201" s="109">
        <v>115</v>
      </c>
      <c r="F201" s="1"/>
      <c r="G201" s="1">
        <f t="shared" si="19"/>
        <v>-9</v>
      </c>
      <c r="H201" s="1"/>
      <c r="I201" s="5">
        <f>G198+G199+G200+G201</f>
        <v>-59</v>
      </c>
      <c r="J201" s="5">
        <f>I201*40</f>
        <v>-2360</v>
      </c>
    </row>
    <row r="202" spans="2:10">
      <c r="B202" s="268" t="s">
        <v>744</v>
      </c>
      <c r="C202" s="268" t="s">
        <v>745</v>
      </c>
      <c r="D202" s="1">
        <v>175</v>
      </c>
      <c r="E202" s="109"/>
      <c r="F202" s="1">
        <v>200</v>
      </c>
      <c r="G202" s="1">
        <f>F202-D202</f>
        <v>25</v>
      </c>
      <c r="H202" s="1"/>
      <c r="I202" s="5"/>
      <c r="J202" s="5"/>
    </row>
    <row r="203" spans="2:10">
      <c r="B203" s="277"/>
      <c r="C203" s="277"/>
      <c r="D203" s="1">
        <v>175</v>
      </c>
      <c r="E203" s="109"/>
      <c r="F203" s="1">
        <v>230</v>
      </c>
      <c r="G203" s="1">
        <f t="shared" ref="G203:G209" si="20">F203-D203</f>
        <v>55</v>
      </c>
      <c r="H203" s="1"/>
      <c r="I203" s="5"/>
      <c r="J203" s="5"/>
    </row>
    <row r="204" spans="2:10">
      <c r="B204" s="277"/>
      <c r="C204" s="277"/>
      <c r="D204" s="1">
        <v>175</v>
      </c>
      <c r="E204" s="109"/>
      <c r="F204" s="1">
        <v>250</v>
      </c>
      <c r="G204" s="1">
        <f t="shared" si="20"/>
        <v>75</v>
      </c>
      <c r="H204" s="1"/>
      <c r="I204" s="5"/>
      <c r="J204" s="5"/>
    </row>
    <row r="205" spans="2:10">
      <c r="B205" s="269"/>
      <c r="C205" s="269"/>
      <c r="D205" s="1">
        <v>175</v>
      </c>
      <c r="E205" s="109"/>
      <c r="F205" s="1">
        <v>250</v>
      </c>
      <c r="G205" s="1">
        <f t="shared" si="20"/>
        <v>75</v>
      </c>
      <c r="H205" s="1"/>
      <c r="I205" s="5">
        <f>G202+G203+G204+G205</f>
        <v>230</v>
      </c>
      <c r="J205" s="5">
        <f>I205*40</f>
        <v>9200</v>
      </c>
    </row>
    <row r="206" spans="2:10">
      <c r="B206" s="268" t="s">
        <v>746</v>
      </c>
      <c r="C206" s="268" t="s">
        <v>747</v>
      </c>
      <c r="D206" s="1">
        <v>175</v>
      </c>
      <c r="E206" s="109"/>
      <c r="F206" s="1">
        <v>200</v>
      </c>
      <c r="G206" s="1">
        <f t="shared" si="20"/>
        <v>25</v>
      </c>
      <c r="H206" s="1"/>
      <c r="I206" s="5"/>
      <c r="J206" s="5"/>
    </row>
    <row r="207" spans="2:10">
      <c r="B207" s="277"/>
      <c r="C207" s="277"/>
      <c r="D207" s="1">
        <v>175</v>
      </c>
      <c r="E207" s="109"/>
      <c r="F207" s="1">
        <v>200</v>
      </c>
      <c r="G207" s="1">
        <f t="shared" si="20"/>
        <v>25</v>
      </c>
      <c r="H207" s="1"/>
      <c r="I207" s="5"/>
      <c r="J207" s="5"/>
    </row>
    <row r="208" spans="2:10">
      <c r="B208" s="277"/>
      <c r="C208" s="277"/>
      <c r="D208" s="1">
        <v>175</v>
      </c>
      <c r="E208" s="109"/>
      <c r="F208" s="1">
        <v>215</v>
      </c>
      <c r="G208" s="1">
        <f t="shared" si="20"/>
        <v>40</v>
      </c>
      <c r="H208" s="1"/>
      <c r="I208" s="5"/>
      <c r="J208" s="5"/>
    </row>
    <row r="209" spans="2:10">
      <c r="B209" s="277"/>
      <c r="C209" s="269"/>
      <c r="D209" s="1">
        <v>175</v>
      </c>
      <c r="E209" s="109"/>
      <c r="F209" s="1">
        <v>215</v>
      </c>
      <c r="G209" s="1">
        <f t="shared" si="20"/>
        <v>40</v>
      </c>
      <c r="H209" s="1"/>
      <c r="I209" s="5"/>
      <c r="J209" s="5"/>
    </row>
    <row r="210" spans="2:10">
      <c r="B210" s="277"/>
      <c r="C210" s="268" t="s">
        <v>748</v>
      </c>
      <c r="D210" s="1">
        <v>321</v>
      </c>
      <c r="E210" s="109">
        <v>298</v>
      </c>
      <c r="F210" s="1"/>
      <c r="G210" s="1">
        <f>E210-D210</f>
        <v>-23</v>
      </c>
      <c r="H210" s="1"/>
      <c r="I210" s="5"/>
      <c r="J210" s="5"/>
    </row>
    <row r="211" spans="2:10">
      <c r="B211" s="277"/>
      <c r="C211" s="277"/>
      <c r="D211" s="1">
        <v>321</v>
      </c>
      <c r="E211" s="109">
        <v>298</v>
      </c>
      <c r="F211" s="1"/>
      <c r="G211" s="1">
        <f t="shared" ref="G211:G212" si="21">E211-D211</f>
        <v>-23</v>
      </c>
      <c r="H211" s="1"/>
      <c r="I211" s="5"/>
      <c r="J211" s="5"/>
    </row>
    <row r="212" spans="2:10">
      <c r="B212" s="269"/>
      <c r="C212" s="269"/>
      <c r="D212" s="1">
        <v>321</v>
      </c>
      <c r="E212" s="109">
        <v>298</v>
      </c>
      <c r="F212" s="1"/>
      <c r="G212" s="1">
        <f t="shared" si="21"/>
        <v>-23</v>
      </c>
      <c r="H212" s="1"/>
      <c r="I212" s="5">
        <f>G206+G207+G208+G209+G210+G211+G212</f>
        <v>61</v>
      </c>
      <c r="J212" s="5">
        <f>I212*40</f>
        <v>2440</v>
      </c>
    </row>
    <row r="213" spans="2:10">
      <c r="B213" s="268" t="s">
        <v>749</v>
      </c>
      <c r="C213" s="268" t="s">
        <v>748</v>
      </c>
      <c r="D213" s="1">
        <v>315</v>
      </c>
      <c r="E213" s="109"/>
      <c r="F213" s="1">
        <v>342</v>
      </c>
      <c r="G213" s="1">
        <f>F213-D213</f>
        <v>27</v>
      </c>
      <c r="H213" s="1"/>
      <c r="I213" s="5"/>
      <c r="J213" s="5"/>
    </row>
    <row r="214" spans="2:10">
      <c r="B214" s="277"/>
      <c r="C214" s="277"/>
      <c r="D214" s="1">
        <v>315</v>
      </c>
      <c r="E214" s="109"/>
      <c r="F214" s="1">
        <v>350</v>
      </c>
      <c r="G214" s="1">
        <f t="shared" ref="G214:G216" si="22">F214-D214</f>
        <v>35</v>
      </c>
      <c r="H214" s="1"/>
      <c r="I214" s="5"/>
      <c r="J214" s="5"/>
    </row>
    <row r="215" spans="2:10">
      <c r="B215" s="277"/>
      <c r="C215" s="277"/>
      <c r="D215" s="1">
        <v>315</v>
      </c>
      <c r="E215" s="109"/>
      <c r="F215" s="1">
        <v>370</v>
      </c>
      <c r="G215" s="1">
        <f t="shared" si="22"/>
        <v>55</v>
      </c>
      <c r="H215" s="1"/>
      <c r="I215" s="5"/>
      <c r="J215" s="5"/>
    </row>
    <row r="216" spans="2:10">
      <c r="B216" s="277"/>
      <c r="C216" s="277"/>
      <c r="D216" s="1">
        <v>315</v>
      </c>
      <c r="E216" s="109"/>
      <c r="F216" s="1">
        <v>370</v>
      </c>
      <c r="G216" s="1">
        <f t="shared" si="22"/>
        <v>55</v>
      </c>
      <c r="H216" s="1"/>
      <c r="I216" s="5"/>
      <c r="J216" s="5"/>
    </row>
    <row r="217" spans="2:10">
      <c r="B217" s="277"/>
      <c r="C217" s="277"/>
      <c r="D217" s="1">
        <v>380</v>
      </c>
      <c r="E217" s="109"/>
      <c r="F217" s="1"/>
      <c r="G217" s="1"/>
      <c r="H217" s="1" t="s">
        <v>13</v>
      </c>
      <c r="I217" s="5"/>
      <c r="J217" s="5"/>
    </row>
    <row r="218" spans="2:10">
      <c r="B218" s="269"/>
      <c r="C218" s="269"/>
      <c r="D218" s="1">
        <v>380</v>
      </c>
      <c r="E218" s="109"/>
      <c r="F218" s="1"/>
      <c r="G218" s="1"/>
      <c r="H218" s="1" t="s">
        <v>13</v>
      </c>
      <c r="I218" s="5">
        <f>G213+G214+G215+G216</f>
        <v>172</v>
      </c>
      <c r="J218" s="5">
        <f>I218*40</f>
        <v>6880</v>
      </c>
    </row>
    <row r="219" spans="2:10">
      <c r="B219" s="268" t="s">
        <v>750</v>
      </c>
      <c r="C219" s="268" t="s">
        <v>748</v>
      </c>
      <c r="D219" s="1"/>
      <c r="E219" s="109"/>
      <c r="F219" s="1">
        <v>650</v>
      </c>
      <c r="G219" s="1">
        <f>F219-D217</f>
        <v>270</v>
      </c>
      <c r="H219" s="1"/>
      <c r="I219" s="5"/>
      <c r="J219" s="5"/>
    </row>
    <row r="220" spans="2:10">
      <c r="B220" s="269"/>
      <c r="C220" s="269"/>
      <c r="D220" s="1"/>
      <c r="E220" s="109"/>
      <c r="F220" s="1">
        <v>650</v>
      </c>
      <c r="G220" s="1">
        <f>F220-D218</f>
        <v>270</v>
      </c>
      <c r="H220" s="1"/>
      <c r="I220" s="5">
        <f>G219+G220</f>
        <v>540</v>
      </c>
      <c r="J220" s="5">
        <f>I220*40</f>
        <v>21600</v>
      </c>
    </row>
    <row r="221" spans="2:10">
      <c r="B221" s="268" t="s">
        <v>752</v>
      </c>
      <c r="C221" s="268" t="s">
        <v>755</v>
      </c>
      <c r="D221" s="1">
        <v>300</v>
      </c>
      <c r="E221" s="109"/>
      <c r="F221" s="1">
        <v>330</v>
      </c>
      <c r="G221" s="1">
        <f>F221-D221</f>
        <v>30</v>
      </c>
      <c r="H221" s="1"/>
      <c r="I221" s="5"/>
      <c r="J221" s="5"/>
    </row>
    <row r="222" spans="2:10">
      <c r="B222" s="277"/>
      <c r="C222" s="277"/>
      <c r="D222" s="1">
        <v>300</v>
      </c>
      <c r="E222" s="109"/>
      <c r="F222" s="1">
        <v>330</v>
      </c>
      <c r="G222" s="1">
        <f t="shared" ref="G222:G223" si="23">F222-D222</f>
        <v>30</v>
      </c>
      <c r="H222" s="1"/>
      <c r="I222" s="5"/>
      <c r="J222" s="5"/>
    </row>
    <row r="223" spans="2:10">
      <c r="B223" s="277"/>
      <c r="C223" s="269"/>
      <c r="D223" s="1">
        <v>300</v>
      </c>
      <c r="E223" s="109"/>
      <c r="F223" s="1">
        <v>345</v>
      </c>
      <c r="G223" s="1">
        <f t="shared" si="23"/>
        <v>45</v>
      </c>
      <c r="H223" s="1"/>
      <c r="I223" s="5"/>
      <c r="J223" s="5"/>
    </row>
    <row r="224" spans="2:10">
      <c r="B224" s="277"/>
      <c r="C224" s="268" t="s">
        <v>756</v>
      </c>
      <c r="D224" s="1">
        <v>71</v>
      </c>
      <c r="E224" s="109">
        <v>43</v>
      </c>
      <c r="F224" s="1"/>
      <c r="G224" s="1">
        <f>E224-D224</f>
        <v>-28</v>
      </c>
      <c r="H224" s="1"/>
      <c r="I224" s="5"/>
      <c r="J224" s="5"/>
    </row>
    <row r="225" spans="2:10">
      <c r="B225" s="277"/>
      <c r="C225" s="277"/>
      <c r="D225" s="1">
        <v>71</v>
      </c>
      <c r="E225" s="109">
        <v>43</v>
      </c>
      <c r="F225" s="1"/>
      <c r="G225" s="1">
        <f t="shared" ref="G225:G226" si="24">E225-D225</f>
        <v>-28</v>
      </c>
      <c r="H225" s="1"/>
      <c r="I225" s="5"/>
      <c r="J225" s="5"/>
    </row>
    <row r="226" spans="2:10">
      <c r="B226" s="269"/>
      <c r="C226" s="269"/>
      <c r="D226" s="1">
        <v>71</v>
      </c>
      <c r="E226" s="109">
        <v>43</v>
      </c>
      <c r="F226" s="1"/>
      <c r="G226" s="1">
        <f t="shared" si="24"/>
        <v>-28</v>
      </c>
      <c r="H226" s="1"/>
      <c r="I226" s="5">
        <f>G221+G222+G223+G224+G225+G226</f>
        <v>21</v>
      </c>
      <c r="J226" s="5">
        <f>I226*40</f>
        <v>840</v>
      </c>
    </row>
    <row r="227" spans="2:10">
      <c r="B227" s="268" t="s">
        <v>753</v>
      </c>
      <c r="C227" s="268" t="s">
        <v>757</v>
      </c>
      <c r="D227" s="1">
        <v>163</v>
      </c>
      <c r="E227" s="109"/>
      <c r="F227" s="1">
        <v>190</v>
      </c>
      <c r="G227" s="1">
        <f>F227-D227</f>
        <v>27</v>
      </c>
      <c r="H227" s="1"/>
      <c r="I227" s="5"/>
      <c r="J227" s="5"/>
    </row>
    <row r="228" spans="2:10">
      <c r="B228" s="277"/>
      <c r="C228" s="277"/>
      <c r="D228" s="1">
        <v>163</v>
      </c>
      <c r="E228" s="109"/>
      <c r="F228" s="1">
        <v>190</v>
      </c>
      <c r="G228" s="1">
        <f t="shared" ref="G228:G254" si="25">F228-D228</f>
        <v>27</v>
      </c>
      <c r="H228" s="1"/>
      <c r="I228" s="5"/>
      <c r="J228" s="5"/>
    </row>
    <row r="229" spans="2:10">
      <c r="B229" s="277"/>
      <c r="C229" s="277"/>
      <c r="D229" s="1">
        <v>163</v>
      </c>
      <c r="E229" s="109"/>
      <c r="F229" s="1">
        <v>190</v>
      </c>
      <c r="G229" s="1">
        <f t="shared" si="25"/>
        <v>27</v>
      </c>
      <c r="H229" s="1"/>
      <c r="I229" s="5"/>
      <c r="J229" s="5"/>
    </row>
    <row r="230" spans="2:10">
      <c r="B230" s="269"/>
      <c r="C230" s="269"/>
      <c r="D230" s="1">
        <v>163</v>
      </c>
      <c r="E230" s="109"/>
      <c r="F230" s="1">
        <v>190</v>
      </c>
      <c r="G230" s="1">
        <f t="shared" si="25"/>
        <v>27</v>
      </c>
      <c r="H230" s="1"/>
      <c r="I230" s="5">
        <f>G227+G228+G229+G230</f>
        <v>108</v>
      </c>
      <c r="J230" s="5">
        <f>I230*40</f>
        <v>4320</v>
      </c>
    </row>
    <row r="231" spans="2:10">
      <c r="B231" s="268" t="s">
        <v>754</v>
      </c>
      <c r="C231" s="268" t="s">
        <v>757</v>
      </c>
      <c r="D231" s="1">
        <v>175</v>
      </c>
      <c r="E231" s="109"/>
      <c r="F231" s="1">
        <v>200</v>
      </c>
      <c r="G231" s="1">
        <f t="shared" si="25"/>
        <v>25</v>
      </c>
      <c r="H231" s="1"/>
      <c r="I231" s="5"/>
      <c r="J231" s="5"/>
    </row>
    <row r="232" spans="2:10">
      <c r="B232" s="277"/>
      <c r="C232" s="277"/>
      <c r="D232" s="1">
        <v>175</v>
      </c>
      <c r="E232" s="109"/>
      <c r="F232" s="1">
        <v>200</v>
      </c>
      <c r="G232" s="1">
        <f t="shared" si="25"/>
        <v>25</v>
      </c>
      <c r="H232" s="1"/>
      <c r="I232" s="5"/>
      <c r="J232" s="5"/>
    </row>
    <row r="233" spans="2:10">
      <c r="B233" s="277"/>
      <c r="C233" s="277"/>
      <c r="D233" s="1">
        <v>175</v>
      </c>
      <c r="E233" s="109"/>
      <c r="F233" s="1">
        <v>230</v>
      </c>
      <c r="G233" s="1">
        <f t="shared" si="25"/>
        <v>55</v>
      </c>
      <c r="H233" s="1"/>
      <c r="I233" s="5"/>
      <c r="J233" s="5"/>
    </row>
    <row r="234" spans="2:10">
      <c r="B234" s="269"/>
      <c r="C234" s="269"/>
      <c r="D234" s="1">
        <v>175</v>
      </c>
      <c r="E234" s="109"/>
      <c r="F234" s="1">
        <v>230</v>
      </c>
      <c r="G234" s="1">
        <f t="shared" si="25"/>
        <v>55</v>
      </c>
      <c r="H234" s="1"/>
      <c r="I234" s="5">
        <f>G231+G232+G233+G234</f>
        <v>160</v>
      </c>
      <c r="J234" s="5">
        <f>I234*40</f>
        <v>6400</v>
      </c>
    </row>
    <row r="235" spans="2:10">
      <c r="B235" s="268" t="s">
        <v>758</v>
      </c>
      <c r="C235" s="268" t="s">
        <v>759</v>
      </c>
      <c r="D235" s="1">
        <v>77</v>
      </c>
      <c r="E235" s="109"/>
      <c r="F235" s="1">
        <v>105</v>
      </c>
      <c r="G235" s="1">
        <f t="shared" si="25"/>
        <v>28</v>
      </c>
      <c r="H235" s="1"/>
      <c r="I235" s="5"/>
      <c r="J235" s="5"/>
    </row>
    <row r="236" spans="2:10">
      <c r="B236" s="277"/>
      <c r="C236" s="277"/>
      <c r="D236" s="1">
        <v>77</v>
      </c>
      <c r="E236" s="109"/>
      <c r="F236" s="1">
        <v>105</v>
      </c>
      <c r="G236" s="1">
        <f t="shared" si="25"/>
        <v>28</v>
      </c>
      <c r="H236" s="1"/>
      <c r="I236" s="5"/>
      <c r="J236" s="5"/>
    </row>
    <row r="237" spans="2:10">
      <c r="B237" s="277"/>
      <c r="C237" s="277"/>
      <c r="D237" s="1">
        <v>77</v>
      </c>
      <c r="E237" s="109"/>
      <c r="F237" s="1">
        <v>105</v>
      </c>
      <c r="G237" s="1">
        <f t="shared" si="25"/>
        <v>28</v>
      </c>
      <c r="H237" s="1"/>
      <c r="I237" s="5"/>
      <c r="J237" s="5"/>
    </row>
    <row r="238" spans="2:10">
      <c r="B238" s="269"/>
      <c r="C238" s="269"/>
      <c r="D238" s="1">
        <v>77</v>
      </c>
      <c r="E238" s="109"/>
      <c r="F238" s="1">
        <v>105</v>
      </c>
      <c r="G238" s="1">
        <f t="shared" si="25"/>
        <v>28</v>
      </c>
      <c r="H238" s="1"/>
      <c r="I238" s="5">
        <f>G235+G236+G237+G238</f>
        <v>112</v>
      </c>
      <c r="J238" s="5">
        <f>I238*40</f>
        <v>4480</v>
      </c>
    </row>
    <row r="239" spans="2:10">
      <c r="B239" s="268" t="s">
        <v>760</v>
      </c>
      <c r="C239" s="268" t="s">
        <v>762</v>
      </c>
      <c r="D239" s="1">
        <v>255</v>
      </c>
      <c r="E239" s="109"/>
      <c r="F239" s="1">
        <v>290</v>
      </c>
      <c r="G239" s="1">
        <f t="shared" si="25"/>
        <v>35</v>
      </c>
      <c r="H239" s="1"/>
      <c r="I239" s="5"/>
      <c r="J239" s="5"/>
    </row>
    <row r="240" spans="2:10">
      <c r="B240" s="277"/>
      <c r="C240" s="277"/>
      <c r="D240" s="1">
        <v>255</v>
      </c>
      <c r="E240" s="109"/>
      <c r="F240" s="1">
        <v>290</v>
      </c>
      <c r="G240" s="1">
        <f t="shared" si="25"/>
        <v>35</v>
      </c>
      <c r="H240" s="1"/>
      <c r="I240" s="5"/>
      <c r="J240" s="5"/>
    </row>
    <row r="241" spans="2:10">
      <c r="B241" s="277"/>
      <c r="C241" s="277"/>
      <c r="D241" s="1">
        <v>255</v>
      </c>
      <c r="E241" s="109"/>
      <c r="F241" s="1">
        <v>290</v>
      </c>
      <c r="G241" s="1">
        <f t="shared" si="25"/>
        <v>35</v>
      </c>
      <c r="H241" s="1"/>
      <c r="I241" s="5"/>
      <c r="J241" s="5"/>
    </row>
    <row r="242" spans="2:10">
      <c r="B242" s="269"/>
      <c r="C242" s="269"/>
      <c r="D242" s="1">
        <v>255</v>
      </c>
      <c r="E242" s="109"/>
      <c r="F242" s="1">
        <v>290</v>
      </c>
      <c r="G242" s="1">
        <f t="shared" si="25"/>
        <v>35</v>
      </c>
      <c r="H242" s="1"/>
      <c r="I242" s="5">
        <f>G239+G240+G241+G242</f>
        <v>140</v>
      </c>
      <c r="J242" s="5">
        <f>I242*40</f>
        <v>5600</v>
      </c>
    </row>
    <row r="243" spans="2:10">
      <c r="B243" s="268" t="s">
        <v>763</v>
      </c>
      <c r="C243" s="268" t="s">
        <v>762</v>
      </c>
      <c r="D243" s="1">
        <v>265</v>
      </c>
      <c r="E243" s="109"/>
      <c r="F243" s="1">
        <v>290</v>
      </c>
      <c r="G243" s="1">
        <f t="shared" si="25"/>
        <v>25</v>
      </c>
      <c r="H243" s="1"/>
      <c r="I243" s="5"/>
      <c r="J243" s="5"/>
    </row>
    <row r="244" spans="2:10">
      <c r="B244" s="277"/>
      <c r="C244" s="277"/>
      <c r="D244" s="1">
        <v>265</v>
      </c>
      <c r="E244" s="109"/>
      <c r="F244" s="1">
        <v>290</v>
      </c>
      <c r="G244" s="1">
        <f t="shared" si="25"/>
        <v>25</v>
      </c>
      <c r="H244" s="1"/>
      <c r="I244" s="5"/>
      <c r="J244" s="5"/>
    </row>
    <row r="245" spans="2:10">
      <c r="B245" s="277"/>
      <c r="C245" s="277"/>
      <c r="D245" s="1">
        <v>265</v>
      </c>
      <c r="E245" s="109"/>
      <c r="F245" s="1">
        <v>330</v>
      </c>
      <c r="G245" s="1">
        <f t="shared" si="25"/>
        <v>65</v>
      </c>
      <c r="H245" s="1"/>
      <c r="I245" s="5"/>
      <c r="J245" s="5"/>
    </row>
    <row r="246" spans="2:10">
      <c r="B246" s="269"/>
      <c r="C246" s="269"/>
      <c r="D246" s="1">
        <v>265</v>
      </c>
      <c r="E246" s="109"/>
      <c r="F246" s="1">
        <v>330</v>
      </c>
      <c r="G246" s="1">
        <f t="shared" si="25"/>
        <v>65</v>
      </c>
      <c r="H246" s="1"/>
      <c r="I246" s="5">
        <f>G243+G244+G245+G246</f>
        <v>180</v>
      </c>
      <c r="J246" s="5">
        <f>I246*40</f>
        <v>7200</v>
      </c>
    </row>
    <row r="247" spans="2:10">
      <c r="B247" s="268" t="s">
        <v>765</v>
      </c>
      <c r="C247" s="268" t="s">
        <v>767</v>
      </c>
      <c r="D247" s="1">
        <v>371</v>
      </c>
      <c r="E247" s="109"/>
      <c r="F247" s="1">
        <v>400</v>
      </c>
      <c r="G247" s="1">
        <f t="shared" si="25"/>
        <v>29</v>
      </c>
      <c r="H247" s="1"/>
      <c r="I247" s="5"/>
      <c r="J247" s="5"/>
    </row>
    <row r="248" spans="2:10">
      <c r="B248" s="277"/>
      <c r="C248" s="277"/>
      <c r="D248" s="1">
        <v>371</v>
      </c>
      <c r="E248" s="109"/>
      <c r="F248" s="1">
        <v>400</v>
      </c>
      <c r="G248" s="1">
        <f t="shared" si="25"/>
        <v>29</v>
      </c>
      <c r="H248" s="1"/>
      <c r="I248" s="5"/>
      <c r="J248" s="5"/>
    </row>
    <row r="249" spans="2:10">
      <c r="B249" s="277"/>
      <c r="C249" s="277"/>
      <c r="D249" s="1">
        <v>371</v>
      </c>
      <c r="E249" s="109"/>
      <c r="F249" s="1">
        <v>400</v>
      </c>
      <c r="G249" s="1">
        <f t="shared" si="25"/>
        <v>29</v>
      </c>
      <c r="H249" s="1"/>
      <c r="I249" s="5"/>
      <c r="J249" s="5"/>
    </row>
    <row r="250" spans="2:10">
      <c r="B250" s="269"/>
      <c r="C250" s="269"/>
      <c r="D250" s="1">
        <v>371</v>
      </c>
      <c r="E250" s="109"/>
      <c r="F250" s="1">
        <v>430</v>
      </c>
      <c r="G250" s="1">
        <f t="shared" si="25"/>
        <v>59</v>
      </c>
      <c r="H250" s="1"/>
      <c r="I250" s="5">
        <f>G247+G248+G249+G250</f>
        <v>146</v>
      </c>
      <c r="J250" s="5">
        <f>I250*40</f>
        <v>5840</v>
      </c>
    </row>
    <row r="251" spans="2:10">
      <c r="B251" s="268" t="s">
        <v>768</v>
      </c>
      <c r="C251" s="268" t="s">
        <v>778</v>
      </c>
      <c r="D251" s="1">
        <v>90</v>
      </c>
      <c r="E251" s="109"/>
      <c r="F251" s="1">
        <v>120</v>
      </c>
      <c r="G251" s="1">
        <f t="shared" si="25"/>
        <v>30</v>
      </c>
      <c r="H251" s="1"/>
      <c r="I251" s="5"/>
      <c r="J251" s="5"/>
    </row>
    <row r="252" spans="2:10">
      <c r="B252" s="277"/>
      <c r="C252" s="277"/>
      <c r="D252" s="1">
        <v>90</v>
      </c>
      <c r="E252" s="109"/>
      <c r="F252" s="1">
        <v>120</v>
      </c>
      <c r="G252" s="1">
        <f t="shared" si="25"/>
        <v>30</v>
      </c>
      <c r="H252" s="1"/>
      <c r="I252" s="5"/>
      <c r="J252" s="5"/>
    </row>
    <row r="253" spans="2:10">
      <c r="B253" s="277"/>
      <c r="C253" s="277"/>
      <c r="D253" s="1">
        <v>109</v>
      </c>
      <c r="E253" s="109"/>
      <c r="F253" s="1">
        <v>120</v>
      </c>
      <c r="G253" s="1">
        <f t="shared" si="25"/>
        <v>11</v>
      </c>
      <c r="H253" s="1"/>
      <c r="I253" s="5"/>
      <c r="J253" s="5"/>
    </row>
    <row r="254" spans="2:10">
      <c r="B254" s="269"/>
      <c r="C254" s="269"/>
      <c r="D254" s="1">
        <v>109</v>
      </c>
      <c r="E254" s="109"/>
      <c r="F254" s="1">
        <v>120</v>
      </c>
      <c r="G254" s="1">
        <f t="shared" si="25"/>
        <v>11</v>
      </c>
      <c r="H254" s="1"/>
      <c r="I254" s="5">
        <f>G251+G252+G253+G254</f>
        <v>82</v>
      </c>
      <c r="J254" s="5">
        <f>I254*40</f>
        <v>3280</v>
      </c>
    </row>
    <row r="255" spans="2:10">
      <c r="B255" s="268" t="s">
        <v>771</v>
      </c>
      <c r="C255" s="268" t="s">
        <v>778</v>
      </c>
      <c r="D255" s="1">
        <v>150</v>
      </c>
      <c r="E255" s="109">
        <v>130</v>
      </c>
      <c r="F255" s="1"/>
      <c r="G255" s="1">
        <f>E255-D255</f>
        <v>-20</v>
      </c>
      <c r="H255" s="1"/>
      <c r="I255" s="5"/>
      <c r="J255" s="5"/>
    </row>
    <row r="256" spans="2:10">
      <c r="B256" s="277"/>
      <c r="C256" s="277"/>
      <c r="D256" s="1">
        <v>150</v>
      </c>
      <c r="E256" s="109">
        <v>130</v>
      </c>
      <c r="F256" s="1"/>
      <c r="G256" s="1">
        <f>E256-D256</f>
        <v>-20</v>
      </c>
      <c r="H256" s="1"/>
      <c r="I256" s="5"/>
      <c r="J256" s="5"/>
    </row>
    <row r="257" spans="2:10">
      <c r="B257" s="277"/>
      <c r="C257" s="277"/>
      <c r="D257" s="1">
        <v>77</v>
      </c>
      <c r="E257" s="109"/>
      <c r="F257" s="1">
        <v>120</v>
      </c>
      <c r="G257" s="1">
        <f>F257-D257</f>
        <v>43</v>
      </c>
      <c r="H257" s="1"/>
      <c r="I257" s="5"/>
      <c r="J257" s="5"/>
    </row>
    <row r="258" spans="2:10">
      <c r="B258" s="277"/>
      <c r="C258" s="269"/>
      <c r="D258" s="1">
        <v>77</v>
      </c>
      <c r="E258" s="109"/>
      <c r="F258" s="1">
        <v>120</v>
      </c>
      <c r="G258" s="1">
        <f t="shared" ref="G258:G261" si="26">F258-D258</f>
        <v>43</v>
      </c>
      <c r="H258" s="1"/>
      <c r="I258" s="5"/>
      <c r="J258" s="5"/>
    </row>
    <row r="259" spans="2:10">
      <c r="B259" s="277"/>
      <c r="C259" s="268" t="s">
        <v>779</v>
      </c>
      <c r="D259" s="1">
        <v>490</v>
      </c>
      <c r="E259" s="109"/>
      <c r="F259" s="1">
        <v>515</v>
      </c>
      <c r="G259" s="1">
        <f t="shared" si="26"/>
        <v>25</v>
      </c>
      <c r="H259" s="1"/>
      <c r="I259" s="5"/>
      <c r="J259" s="5"/>
    </row>
    <row r="260" spans="2:10">
      <c r="B260" s="277"/>
      <c r="C260" s="277"/>
      <c r="D260" s="1">
        <v>490</v>
      </c>
      <c r="E260" s="109"/>
      <c r="F260" s="1">
        <v>515</v>
      </c>
      <c r="G260" s="1">
        <f t="shared" si="26"/>
        <v>25</v>
      </c>
      <c r="H260" s="1"/>
      <c r="I260" s="5"/>
      <c r="J260" s="5"/>
    </row>
    <row r="261" spans="2:10">
      <c r="B261" s="269"/>
      <c r="C261" s="269"/>
      <c r="D261" s="1">
        <v>490</v>
      </c>
      <c r="E261" s="109"/>
      <c r="F261" s="1">
        <v>515</v>
      </c>
      <c r="G261" s="1">
        <f t="shared" si="26"/>
        <v>25</v>
      </c>
      <c r="H261" s="1"/>
      <c r="I261" s="5">
        <f>G255+G256+G257+G258+G259+G260+G261</f>
        <v>121</v>
      </c>
      <c r="J261" s="5">
        <f>I261*40</f>
        <v>4840</v>
      </c>
    </row>
    <row r="262" spans="2:10">
      <c r="B262" s="268" t="s">
        <v>773</v>
      </c>
      <c r="C262" s="268" t="s">
        <v>780</v>
      </c>
      <c r="D262" s="1">
        <v>30</v>
      </c>
      <c r="E262" s="109"/>
      <c r="F262" s="1">
        <v>48</v>
      </c>
      <c r="G262" s="1">
        <f>F262-D262</f>
        <v>18</v>
      </c>
      <c r="H262" s="1"/>
      <c r="I262" s="5"/>
      <c r="J262" s="5"/>
    </row>
    <row r="263" spans="2:10">
      <c r="B263" s="277"/>
      <c r="C263" s="277"/>
      <c r="D263" s="1">
        <v>30</v>
      </c>
      <c r="E263" s="109"/>
      <c r="F263" s="1">
        <v>48</v>
      </c>
      <c r="G263" s="1">
        <f t="shared" ref="G263:G264" si="27">F263-D263</f>
        <v>18</v>
      </c>
      <c r="H263" s="1"/>
      <c r="I263" s="5"/>
      <c r="J263" s="5"/>
    </row>
    <row r="264" spans="2:10">
      <c r="B264" s="277"/>
      <c r="C264" s="277"/>
      <c r="D264" s="1">
        <v>30</v>
      </c>
      <c r="E264" s="109"/>
      <c r="F264" s="1">
        <v>48</v>
      </c>
      <c r="G264" s="1">
        <f t="shared" si="27"/>
        <v>18</v>
      </c>
      <c r="H264" s="1"/>
      <c r="I264" s="5"/>
      <c r="J264" s="5"/>
    </row>
    <row r="265" spans="2:10">
      <c r="B265" s="277"/>
      <c r="C265" s="277"/>
      <c r="D265" s="1">
        <v>22</v>
      </c>
      <c r="E265" s="109"/>
      <c r="F265" s="1"/>
      <c r="G265" s="1"/>
      <c r="H265" s="1" t="s">
        <v>13</v>
      </c>
      <c r="I265" s="5"/>
      <c r="J265" s="5"/>
    </row>
    <row r="266" spans="2:10">
      <c r="B266" s="277"/>
      <c r="C266" s="277"/>
      <c r="D266" s="1">
        <v>22</v>
      </c>
      <c r="E266" s="109"/>
      <c r="F266" s="1"/>
      <c r="G266" s="1"/>
      <c r="H266" s="1" t="s">
        <v>13</v>
      </c>
      <c r="I266" s="5"/>
      <c r="J266" s="5"/>
    </row>
    <row r="267" spans="2:10">
      <c r="B267" s="277"/>
      <c r="C267" s="277"/>
      <c r="D267" s="1">
        <v>15</v>
      </c>
      <c r="E267" s="109"/>
      <c r="F267" s="1"/>
      <c r="G267" s="1"/>
      <c r="H267" s="1" t="s">
        <v>13</v>
      </c>
      <c r="I267" s="5"/>
      <c r="J267" s="5"/>
    </row>
    <row r="268" spans="2:10">
      <c r="B268" s="269"/>
      <c r="C268" s="269"/>
      <c r="D268" s="1">
        <v>15</v>
      </c>
      <c r="E268" s="109"/>
      <c r="F268" s="1"/>
      <c r="G268" s="1"/>
      <c r="H268" s="1" t="s">
        <v>13</v>
      </c>
      <c r="I268" s="5">
        <f>G262+G263+G264</f>
        <v>54</v>
      </c>
      <c r="J268" s="5">
        <f>I268*40</f>
        <v>2160</v>
      </c>
    </row>
    <row r="269" spans="2:10">
      <c r="B269" s="268" t="s">
        <v>776</v>
      </c>
      <c r="C269" s="268" t="s">
        <v>780</v>
      </c>
      <c r="D269" s="1"/>
      <c r="E269" s="109">
        <v>0.75</v>
      </c>
      <c r="F269" s="1"/>
      <c r="G269" s="1">
        <f>E269-D265</f>
        <v>-21.25</v>
      </c>
      <c r="H269" s="1"/>
      <c r="I269" s="5"/>
      <c r="J269" s="5"/>
    </row>
    <row r="270" spans="2:10">
      <c r="B270" s="277"/>
      <c r="C270" s="277"/>
      <c r="D270" s="1"/>
      <c r="E270" s="109">
        <v>0.75</v>
      </c>
      <c r="F270" s="1"/>
      <c r="G270" s="1">
        <f>E270-D266</f>
        <v>-21.25</v>
      </c>
      <c r="H270" s="1"/>
      <c r="I270" s="5"/>
      <c r="J270" s="5"/>
    </row>
    <row r="271" spans="2:10">
      <c r="B271" s="277"/>
      <c r="C271" s="277"/>
      <c r="D271" s="1"/>
      <c r="E271" s="109">
        <v>0.75</v>
      </c>
      <c r="F271" s="1"/>
      <c r="G271" s="1">
        <f>E271-D267</f>
        <v>-14.25</v>
      </c>
      <c r="H271" s="1"/>
      <c r="I271" s="5"/>
      <c r="J271" s="5"/>
    </row>
    <row r="272" spans="2:10">
      <c r="B272" s="277"/>
      <c r="C272" s="269"/>
      <c r="D272" s="1"/>
      <c r="E272" s="109">
        <v>0.75</v>
      </c>
      <c r="F272" s="1"/>
      <c r="G272" s="1">
        <f>E272-D268</f>
        <v>-14.25</v>
      </c>
      <c r="H272" s="1"/>
      <c r="I272" s="5"/>
      <c r="J272" s="5"/>
    </row>
    <row r="273" spans="2:10">
      <c r="B273" s="277"/>
      <c r="C273" s="268" t="s">
        <v>781</v>
      </c>
      <c r="D273" s="1">
        <v>295</v>
      </c>
      <c r="E273" s="109"/>
      <c r="F273" s="1">
        <v>340</v>
      </c>
      <c r="G273" s="1">
        <f>F273-D273</f>
        <v>45</v>
      </c>
      <c r="H273" s="1"/>
      <c r="I273" s="5"/>
      <c r="J273" s="5"/>
    </row>
    <row r="274" spans="2:10">
      <c r="B274" s="277"/>
      <c r="C274" s="277"/>
      <c r="D274" s="1">
        <v>295</v>
      </c>
      <c r="E274" s="109"/>
      <c r="F274" s="1">
        <v>340</v>
      </c>
      <c r="G274" s="1">
        <f t="shared" ref="G274:G276" si="28">F274-D274</f>
        <v>45</v>
      </c>
      <c r="H274" s="1"/>
      <c r="I274" s="5"/>
      <c r="J274" s="5"/>
    </row>
    <row r="275" spans="2:10">
      <c r="B275" s="277"/>
      <c r="C275" s="277"/>
      <c r="D275" s="1">
        <v>295</v>
      </c>
      <c r="E275" s="109"/>
      <c r="F275" s="1">
        <v>340</v>
      </c>
      <c r="G275" s="1">
        <f t="shared" si="28"/>
        <v>45</v>
      </c>
      <c r="H275" s="1"/>
      <c r="I275" s="5"/>
      <c r="J275" s="5"/>
    </row>
    <row r="276" spans="2:10">
      <c r="B276" s="269"/>
      <c r="C276" s="269"/>
      <c r="D276" s="1">
        <v>295</v>
      </c>
      <c r="E276" s="109"/>
      <c r="F276" s="1">
        <v>340</v>
      </c>
      <c r="G276" s="1">
        <f t="shared" si="28"/>
        <v>45</v>
      </c>
      <c r="H276" s="1"/>
      <c r="I276" s="5">
        <f>G269+G270+G271+G272+G273+G274+G275+G276</f>
        <v>109</v>
      </c>
      <c r="J276" s="5">
        <f>I276*40</f>
        <v>4360</v>
      </c>
    </row>
    <row r="277" spans="2:10">
      <c r="B277" s="256" t="s">
        <v>782</v>
      </c>
      <c r="C277" s="256" t="s">
        <v>783</v>
      </c>
      <c r="D277" s="5">
        <v>43</v>
      </c>
      <c r="E277" s="109"/>
      <c r="F277" s="1"/>
      <c r="G277" s="1"/>
      <c r="H277" s="5" t="s">
        <v>13</v>
      </c>
      <c r="I277" s="5"/>
      <c r="J277" s="5"/>
    </row>
    <row r="278" spans="2:10">
      <c r="B278" s="257"/>
      <c r="C278" s="257"/>
      <c r="D278" s="5">
        <v>43</v>
      </c>
      <c r="E278" s="109"/>
      <c r="F278" s="1"/>
      <c r="G278" s="1"/>
      <c r="H278" s="5" t="s">
        <v>13</v>
      </c>
      <c r="I278" s="5"/>
      <c r="J278" s="5"/>
    </row>
    <row r="279" spans="2:10">
      <c r="B279" s="257"/>
      <c r="C279" s="257"/>
      <c r="D279" s="5">
        <v>43</v>
      </c>
      <c r="E279" s="109"/>
      <c r="F279" s="1"/>
      <c r="G279" s="1"/>
      <c r="H279" s="5" t="s">
        <v>13</v>
      </c>
      <c r="I279" s="5"/>
      <c r="J279" s="5"/>
    </row>
    <row r="280" spans="2:10">
      <c r="B280" s="258"/>
      <c r="C280" s="258"/>
      <c r="D280" s="5">
        <v>43</v>
      </c>
      <c r="E280" s="109"/>
      <c r="F280" s="1"/>
      <c r="G280" s="1"/>
      <c r="H280" s="5" t="s">
        <v>13</v>
      </c>
      <c r="I280" s="5"/>
      <c r="J280" s="5"/>
    </row>
    <row r="281" spans="2:10">
      <c r="B281" s="1"/>
      <c r="C281" s="1"/>
      <c r="D281" s="1"/>
      <c r="E281" s="254" t="s">
        <v>638</v>
      </c>
      <c r="F281" s="255"/>
      <c r="G281" s="5">
        <f>SUM(G179:G280)</f>
        <v>3020</v>
      </c>
      <c r="H281" s="5">
        <f>G281*40</f>
        <v>120800</v>
      </c>
      <c r="I281" s="1"/>
      <c r="J281" s="1"/>
    </row>
    <row r="284" spans="2:10">
      <c r="B284" s="6" t="s">
        <v>669</v>
      </c>
    </row>
    <row r="285" spans="2:10">
      <c r="B285" s="5" t="s">
        <v>292</v>
      </c>
      <c r="C285" s="5">
        <v>2018</v>
      </c>
      <c r="D285" s="13"/>
      <c r="E285" s="13"/>
      <c r="F285" s="13"/>
      <c r="G285" s="13"/>
      <c r="H285" s="13"/>
      <c r="I285" s="247" t="s">
        <v>527</v>
      </c>
      <c r="J285" s="248"/>
    </row>
    <row r="286" spans="2:10">
      <c r="B286" s="12"/>
      <c r="C286" s="12"/>
      <c r="D286" s="12"/>
      <c r="E286" s="20"/>
      <c r="F286" s="20"/>
      <c r="G286" s="20" t="s">
        <v>4</v>
      </c>
      <c r="H286" s="21" t="s">
        <v>9</v>
      </c>
      <c r="I286" s="249"/>
      <c r="J286" s="250"/>
    </row>
    <row r="287" spans="2:10">
      <c r="B287" s="2" t="s">
        <v>0</v>
      </c>
      <c r="C287" s="2" t="s">
        <v>1</v>
      </c>
      <c r="D287" s="2" t="s">
        <v>10</v>
      </c>
      <c r="E287" s="2" t="s">
        <v>7</v>
      </c>
      <c r="F287" s="2" t="s">
        <v>11</v>
      </c>
      <c r="G287" s="2" t="s">
        <v>12</v>
      </c>
      <c r="H287" s="22"/>
      <c r="I287" s="76" t="s">
        <v>525</v>
      </c>
      <c r="J287" s="77" t="s">
        <v>526</v>
      </c>
    </row>
    <row r="288" spans="2:10">
      <c r="B288" s="268" t="s">
        <v>784</v>
      </c>
      <c r="C288" s="268" t="s">
        <v>783</v>
      </c>
      <c r="D288" s="1">
        <v>15</v>
      </c>
      <c r="E288" s="1"/>
      <c r="F288" s="1"/>
      <c r="G288" s="1"/>
      <c r="H288" s="1" t="s">
        <v>13</v>
      </c>
      <c r="I288" s="1"/>
      <c r="J288" s="1"/>
    </row>
    <row r="289" spans="2:10">
      <c r="B289" s="277"/>
      <c r="C289" s="277"/>
      <c r="D289" s="1">
        <v>15</v>
      </c>
      <c r="E289" s="1"/>
      <c r="F289" s="1"/>
      <c r="G289" s="1"/>
      <c r="H289" s="1" t="s">
        <v>13</v>
      </c>
      <c r="I289" s="1"/>
      <c r="J289" s="1"/>
    </row>
    <row r="290" spans="2:10">
      <c r="B290" s="277"/>
      <c r="C290" s="277"/>
      <c r="D290" s="1">
        <v>15</v>
      </c>
      <c r="E290" s="1"/>
      <c r="F290" s="1"/>
      <c r="G290" s="1"/>
      <c r="H290" s="1" t="s">
        <v>13</v>
      </c>
      <c r="I290" s="1"/>
      <c r="J290" s="1"/>
    </row>
    <row r="291" spans="2:10">
      <c r="B291" s="277"/>
      <c r="C291" s="269"/>
      <c r="D291" s="1">
        <v>15</v>
      </c>
      <c r="E291" s="1"/>
      <c r="F291" s="1"/>
      <c r="G291" s="1"/>
      <c r="H291" s="1" t="s">
        <v>13</v>
      </c>
      <c r="I291" s="1"/>
      <c r="J291" s="1"/>
    </row>
    <row r="292" spans="2:10">
      <c r="B292" s="277"/>
      <c r="C292" s="268" t="s">
        <v>786</v>
      </c>
      <c r="D292" s="1">
        <v>240</v>
      </c>
      <c r="E292" s="1"/>
      <c r="F292" s="1">
        <v>300</v>
      </c>
      <c r="G292" s="1">
        <f>F292-D292</f>
        <v>60</v>
      </c>
      <c r="H292" s="1"/>
      <c r="I292" s="1"/>
      <c r="J292" s="1"/>
    </row>
    <row r="293" spans="2:10">
      <c r="B293" s="277"/>
      <c r="C293" s="277"/>
      <c r="D293" s="1">
        <v>240</v>
      </c>
      <c r="E293" s="1"/>
      <c r="F293" s="1">
        <v>300</v>
      </c>
      <c r="G293" s="1">
        <f t="shared" ref="G293:G295" si="29">F293-D293</f>
        <v>60</v>
      </c>
      <c r="H293" s="1"/>
      <c r="I293" s="1"/>
      <c r="J293" s="1"/>
    </row>
    <row r="294" spans="2:10">
      <c r="B294" s="277"/>
      <c r="C294" s="277"/>
      <c r="D294" s="1">
        <v>240</v>
      </c>
      <c r="E294" s="1"/>
      <c r="F294" s="1">
        <v>300</v>
      </c>
      <c r="G294" s="1">
        <f t="shared" si="29"/>
        <v>60</v>
      </c>
      <c r="H294" s="1"/>
      <c r="I294" s="1"/>
      <c r="J294" s="1"/>
    </row>
    <row r="295" spans="2:10">
      <c r="B295" s="269"/>
      <c r="C295" s="269"/>
      <c r="D295" s="1">
        <v>240</v>
      </c>
      <c r="E295" s="1"/>
      <c r="F295" s="1">
        <v>320</v>
      </c>
      <c r="G295" s="1">
        <f t="shared" si="29"/>
        <v>80</v>
      </c>
      <c r="H295" s="1"/>
      <c r="I295" s="5">
        <f>G292+G293+G294+G295</f>
        <v>260</v>
      </c>
      <c r="J295" s="5">
        <f>I295*40</f>
        <v>10400</v>
      </c>
    </row>
    <row r="296" spans="2:10">
      <c r="B296" s="268" t="s">
        <v>787</v>
      </c>
      <c r="C296" s="268" t="s">
        <v>783</v>
      </c>
      <c r="D296" s="1"/>
      <c r="E296" s="1">
        <v>7</v>
      </c>
      <c r="F296" s="1"/>
      <c r="G296" s="1">
        <f>E296-D277</f>
        <v>-36</v>
      </c>
      <c r="H296" s="1"/>
      <c r="I296" s="5"/>
      <c r="J296" s="5"/>
    </row>
    <row r="297" spans="2:10">
      <c r="B297" s="277"/>
      <c r="C297" s="277"/>
      <c r="D297" s="1"/>
      <c r="E297" s="1">
        <v>7</v>
      </c>
      <c r="F297" s="1"/>
      <c r="G297" s="1">
        <f>E297-D278</f>
        <v>-36</v>
      </c>
      <c r="H297" s="1"/>
      <c r="I297" s="5"/>
      <c r="J297" s="5"/>
    </row>
    <row r="298" spans="2:10">
      <c r="B298" s="277"/>
      <c r="C298" s="277"/>
      <c r="D298" s="1"/>
      <c r="E298" s="1">
        <v>7</v>
      </c>
      <c r="F298" s="1"/>
      <c r="G298" s="1">
        <f>E298-D279</f>
        <v>-36</v>
      </c>
      <c r="H298" s="1"/>
      <c r="I298" s="5"/>
      <c r="J298" s="5"/>
    </row>
    <row r="299" spans="2:10">
      <c r="B299" s="277"/>
      <c r="C299" s="277"/>
      <c r="D299" s="1"/>
      <c r="E299" s="1">
        <v>7</v>
      </c>
      <c r="F299" s="1"/>
      <c r="G299" s="1">
        <f>E299-D280</f>
        <v>-36</v>
      </c>
      <c r="H299" s="1"/>
      <c r="I299" s="5"/>
      <c r="J299" s="5"/>
    </row>
    <row r="300" spans="2:10">
      <c r="B300" s="277"/>
      <c r="C300" s="277"/>
      <c r="D300" s="1"/>
      <c r="E300" s="1">
        <v>7</v>
      </c>
      <c r="F300" s="1"/>
      <c r="G300" s="1">
        <f>E300-D288</f>
        <v>-8</v>
      </c>
      <c r="H300" s="1"/>
      <c r="I300" s="5"/>
      <c r="J300" s="5"/>
    </row>
    <row r="301" spans="2:10">
      <c r="B301" s="277"/>
      <c r="C301" s="277"/>
      <c r="D301" s="1"/>
      <c r="E301" s="1">
        <v>7</v>
      </c>
      <c r="F301" s="1"/>
      <c r="G301" s="1">
        <f>E301-D289</f>
        <v>-8</v>
      </c>
      <c r="H301" s="1"/>
      <c r="I301" s="5"/>
      <c r="J301" s="5"/>
    </row>
    <row r="302" spans="2:10">
      <c r="B302" s="277"/>
      <c r="C302" s="277"/>
      <c r="D302" s="1"/>
      <c r="E302" s="1">
        <v>7</v>
      </c>
      <c r="F302" s="1"/>
      <c r="G302" s="1">
        <f>E302-D290</f>
        <v>-8</v>
      </c>
      <c r="H302" s="1"/>
      <c r="I302" s="5"/>
      <c r="J302" s="5"/>
    </row>
    <row r="303" spans="2:10">
      <c r="B303" s="277"/>
      <c r="C303" s="269"/>
      <c r="D303" s="1"/>
      <c r="E303" s="1">
        <v>7</v>
      </c>
      <c r="F303" s="1"/>
      <c r="G303" s="1">
        <f>E303-D291</f>
        <v>-8</v>
      </c>
      <c r="H303" s="1"/>
      <c r="I303" s="5"/>
      <c r="J303" s="5"/>
    </row>
    <row r="304" spans="2:10">
      <c r="B304" s="277"/>
      <c r="C304" s="268" t="s">
        <v>788</v>
      </c>
      <c r="D304" s="1">
        <v>220</v>
      </c>
      <c r="E304" s="1"/>
      <c r="F304" s="1">
        <v>370</v>
      </c>
      <c r="G304" s="1">
        <f>F304-D304</f>
        <v>150</v>
      </c>
      <c r="H304" s="1"/>
      <c r="I304" s="5"/>
      <c r="J304" s="5"/>
    </row>
    <row r="305" spans="2:10">
      <c r="B305" s="277"/>
      <c r="C305" s="277"/>
      <c r="D305" s="1">
        <v>220</v>
      </c>
      <c r="E305" s="1"/>
      <c r="F305" s="1">
        <v>410</v>
      </c>
      <c r="G305" s="1">
        <f t="shared" ref="G305:G318" si="30">F305-D305</f>
        <v>190</v>
      </c>
      <c r="H305" s="1"/>
      <c r="I305" s="5"/>
      <c r="J305" s="5"/>
    </row>
    <row r="306" spans="2:10">
      <c r="B306" s="277"/>
      <c r="C306" s="277"/>
      <c r="D306" s="1">
        <v>220</v>
      </c>
      <c r="E306" s="1"/>
      <c r="F306" s="1">
        <v>480</v>
      </c>
      <c r="G306" s="1">
        <f t="shared" si="30"/>
        <v>260</v>
      </c>
      <c r="H306" s="1"/>
      <c r="I306" s="5"/>
      <c r="J306" s="5"/>
    </row>
    <row r="307" spans="2:10">
      <c r="B307" s="269"/>
      <c r="C307" s="269"/>
      <c r="D307" s="1">
        <v>220</v>
      </c>
      <c r="E307" s="1"/>
      <c r="F307" s="1">
        <v>520</v>
      </c>
      <c r="G307" s="1">
        <f t="shared" si="30"/>
        <v>300</v>
      </c>
      <c r="H307" s="1"/>
      <c r="I307" s="5">
        <f>G296+G297+G298+G299+G300+G301+G302+G303+G304+G305+G306+G307</f>
        <v>724</v>
      </c>
      <c r="J307" s="5">
        <f>I307*40</f>
        <v>28960</v>
      </c>
    </row>
    <row r="308" spans="2:10">
      <c r="B308" s="268" t="s">
        <v>789</v>
      </c>
      <c r="C308" s="268" t="s">
        <v>790</v>
      </c>
      <c r="D308" s="1">
        <v>115</v>
      </c>
      <c r="E308" s="1"/>
      <c r="F308" s="1">
        <v>220</v>
      </c>
      <c r="G308" s="1">
        <f t="shared" si="30"/>
        <v>105</v>
      </c>
      <c r="H308" s="1"/>
      <c r="I308" s="5"/>
      <c r="J308" s="5"/>
    </row>
    <row r="309" spans="2:10">
      <c r="B309" s="277"/>
      <c r="C309" s="277"/>
      <c r="D309" s="1">
        <v>115</v>
      </c>
      <c r="E309" s="1"/>
      <c r="F309" s="1">
        <v>250</v>
      </c>
      <c r="G309" s="1">
        <f t="shared" si="30"/>
        <v>135</v>
      </c>
      <c r="H309" s="1"/>
      <c r="I309" s="5"/>
      <c r="J309" s="5"/>
    </row>
    <row r="310" spans="2:10">
      <c r="B310" s="277"/>
      <c r="C310" s="277"/>
      <c r="D310" s="1">
        <v>115</v>
      </c>
      <c r="E310" s="1"/>
      <c r="F310" s="1">
        <v>280</v>
      </c>
      <c r="G310" s="1">
        <f t="shared" si="30"/>
        <v>165</v>
      </c>
      <c r="H310" s="1"/>
      <c r="I310" s="5"/>
      <c r="J310" s="5"/>
    </row>
    <row r="311" spans="2:10">
      <c r="B311" s="269"/>
      <c r="C311" s="269"/>
      <c r="D311" s="1">
        <v>115</v>
      </c>
      <c r="E311" s="1"/>
      <c r="F311" s="1">
        <v>300</v>
      </c>
      <c r="G311" s="1">
        <f t="shared" si="30"/>
        <v>185</v>
      </c>
      <c r="H311" s="1"/>
      <c r="I311" s="5">
        <f>G308+G309+G310+G311</f>
        <v>590</v>
      </c>
      <c r="J311" s="5">
        <f>I311*40</f>
        <v>23600</v>
      </c>
    </row>
    <row r="312" spans="2:10">
      <c r="B312" s="268" t="s">
        <v>791</v>
      </c>
      <c r="C312" s="268" t="s">
        <v>793</v>
      </c>
      <c r="D312" s="1">
        <v>295</v>
      </c>
      <c r="E312" s="1"/>
      <c r="F312" s="1">
        <v>340</v>
      </c>
      <c r="G312" s="1">
        <f t="shared" si="30"/>
        <v>45</v>
      </c>
      <c r="H312" s="1"/>
      <c r="I312" s="5"/>
      <c r="J312" s="5"/>
    </row>
    <row r="313" spans="2:10">
      <c r="B313" s="277"/>
      <c r="C313" s="277"/>
      <c r="D313" s="1">
        <v>295</v>
      </c>
      <c r="E313" s="1"/>
      <c r="F313" s="1">
        <v>380</v>
      </c>
      <c r="G313" s="1">
        <f t="shared" si="30"/>
        <v>85</v>
      </c>
      <c r="H313" s="1"/>
      <c r="I313" s="5"/>
      <c r="J313" s="5"/>
    </row>
    <row r="314" spans="2:10">
      <c r="B314" s="277"/>
      <c r="C314" s="269"/>
      <c r="D314" s="1">
        <v>295</v>
      </c>
      <c r="E314" s="1"/>
      <c r="F314" s="1">
        <v>380</v>
      </c>
      <c r="G314" s="1">
        <f t="shared" si="30"/>
        <v>85</v>
      </c>
      <c r="H314" s="1"/>
      <c r="I314" s="5"/>
      <c r="J314" s="5"/>
    </row>
    <row r="315" spans="2:10">
      <c r="B315" s="277"/>
      <c r="C315" s="268" t="s">
        <v>794</v>
      </c>
      <c r="D315" s="1">
        <v>115</v>
      </c>
      <c r="E315" s="1"/>
      <c r="F315" s="1">
        <v>200</v>
      </c>
      <c r="G315" s="1">
        <f t="shared" si="30"/>
        <v>85</v>
      </c>
      <c r="H315" s="1"/>
      <c r="I315" s="5"/>
      <c r="J315" s="5"/>
    </row>
    <row r="316" spans="2:10">
      <c r="B316" s="277"/>
      <c r="C316" s="277"/>
      <c r="D316" s="8">
        <v>115</v>
      </c>
      <c r="E316" s="1"/>
      <c r="F316" s="8">
        <v>200</v>
      </c>
      <c r="G316" s="1">
        <f t="shared" si="30"/>
        <v>85</v>
      </c>
      <c r="H316" s="1"/>
      <c r="I316" s="5"/>
      <c r="J316" s="5"/>
    </row>
    <row r="317" spans="2:10">
      <c r="B317" s="277"/>
      <c r="C317" s="277"/>
      <c r="D317" s="8">
        <v>115</v>
      </c>
      <c r="E317" s="1"/>
      <c r="F317" s="8">
        <v>220</v>
      </c>
      <c r="G317" s="1">
        <f t="shared" si="30"/>
        <v>105</v>
      </c>
      <c r="H317" s="1"/>
      <c r="I317" s="5"/>
      <c r="J317" s="5"/>
    </row>
    <row r="318" spans="2:10">
      <c r="B318" s="269"/>
      <c r="C318" s="269"/>
      <c r="D318" s="8">
        <v>115</v>
      </c>
      <c r="E318" s="1"/>
      <c r="F318" s="8">
        <v>220</v>
      </c>
      <c r="G318" s="1">
        <f t="shared" si="30"/>
        <v>105</v>
      </c>
      <c r="H318" s="1"/>
      <c r="I318" s="5">
        <f>G312+G313+G314+G315+G316+G317+G318</f>
        <v>595</v>
      </c>
      <c r="J318" s="5">
        <f>I318*40</f>
        <v>23800</v>
      </c>
    </row>
    <row r="319" spans="2:10">
      <c r="B319" s="268" t="s">
        <v>795</v>
      </c>
      <c r="C319" s="268" t="s">
        <v>800</v>
      </c>
      <c r="D319" s="8">
        <v>50</v>
      </c>
      <c r="E319" s="109"/>
      <c r="F319" s="8"/>
      <c r="G319" s="1"/>
      <c r="H319" s="1" t="s">
        <v>13</v>
      </c>
      <c r="I319" s="5"/>
      <c r="J319" s="5"/>
    </row>
    <row r="320" spans="2:10">
      <c r="B320" s="277"/>
      <c r="C320" s="277"/>
      <c r="D320" s="8">
        <v>50</v>
      </c>
      <c r="E320" s="109"/>
      <c r="F320" s="8"/>
      <c r="G320" s="1"/>
      <c r="H320" s="1" t="s">
        <v>13</v>
      </c>
      <c r="I320" s="5"/>
      <c r="J320" s="5"/>
    </row>
    <row r="321" spans="2:10">
      <c r="B321" s="277"/>
      <c r="C321" s="277"/>
      <c r="D321" s="8">
        <v>33</v>
      </c>
      <c r="E321" s="109"/>
      <c r="F321" s="8"/>
      <c r="G321" s="1"/>
      <c r="H321" s="1" t="s">
        <v>13</v>
      </c>
      <c r="I321" s="5"/>
      <c r="J321" s="5"/>
    </row>
    <row r="322" spans="2:10">
      <c r="B322" s="269"/>
      <c r="C322" s="269"/>
      <c r="D322" s="8">
        <v>33</v>
      </c>
      <c r="E322" s="109"/>
      <c r="F322" s="8"/>
      <c r="G322" s="1"/>
      <c r="H322" s="1" t="s">
        <v>13</v>
      </c>
      <c r="I322" s="5">
        <v>0</v>
      </c>
      <c r="J322" s="5">
        <v>0</v>
      </c>
    </row>
    <row r="323" spans="2:10">
      <c r="B323" s="268" t="s">
        <v>798</v>
      </c>
      <c r="C323" s="268" t="s">
        <v>800</v>
      </c>
      <c r="D323" s="8">
        <v>22</v>
      </c>
      <c r="E323" s="109"/>
      <c r="F323" s="8">
        <v>78</v>
      </c>
      <c r="G323" s="1">
        <f>F323-D323</f>
        <v>56</v>
      </c>
      <c r="H323" s="1"/>
      <c r="I323" s="5"/>
      <c r="J323" s="5"/>
    </row>
    <row r="324" spans="2:10">
      <c r="B324" s="277"/>
      <c r="C324" s="277"/>
      <c r="D324" s="8">
        <v>22</v>
      </c>
      <c r="E324" s="109"/>
      <c r="F324" s="8">
        <v>99</v>
      </c>
      <c r="G324" s="1">
        <f>F324-D324</f>
        <v>77</v>
      </c>
      <c r="H324" s="1"/>
      <c r="I324" s="5"/>
      <c r="J324" s="5"/>
    </row>
    <row r="325" spans="2:10">
      <c r="B325" s="277"/>
      <c r="C325" s="277"/>
      <c r="D325" s="8"/>
      <c r="E325" s="109"/>
      <c r="F325" s="8">
        <v>140</v>
      </c>
      <c r="G325" s="1">
        <f>F325-D319</f>
        <v>90</v>
      </c>
      <c r="H325" s="1"/>
      <c r="I325" s="5"/>
      <c r="J325" s="5"/>
    </row>
    <row r="326" spans="2:10">
      <c r="B326" s="277"/>
      <c r="C326" s="277"/>
      <c r="D326" s="8"/>
      <c r="E326" s="109"/>
      <c r="F326" s="8">
        <v>175</v>
      </c>
      <c r="G326" s="1">
        <f>F326-D320</f>
        <v>125</v>
      </c>
      <c r="H326" s="1"/>
      <c r="I326" s="5"/>
      <c r="J326" s="5"/>
    </row>
    <row r="327" spans="2:10">
      <c r="B327" s="277"/>
      <c r="C327" s="277"/>
      <c r="D327" s="8"/>
      <c r="E327" s="109"/>
      <c r="F327" s="8">
        <v>185</v>
      </c>
      <c r="G327" s="1">
        <f>F327-D321</f>
        <v>152</v>
      </c>
      <c r="H327" s="1"/>
      <c r="I327" s="5"/>
      <c r="J327" s="5"/>
    </row>
    <row r="328" spans="2:10">
      <c r="B328" s="269"/>
      <c r="C328" s="269"/>
      <c r="D328" s="8"/>
      <c r="E328" s="109"/>
      <c r="F328" s="8">
        <v>185</v>
      </c>
      <c r="G328" s="1">
        <f>F328-D322</f>
        <v>152</v>
      </c>
      <c r="H328" s="1"/>
      <c r="I328" s="5">
        <f>G323+G324+G325+G326+G327+G328</f>
        <v>652</v>
      </c>
      <c r="J328" s="5">
        <f>I328*40</f>
        <v>26080</v>
      </c>
    </row>
    <row r="329" spans="2:10">
      <c r="B329" s="268" t="s">
        <v>799</v>
      </c>
      <c r="C329" s="268" t="s">
        <v>800</v>
      </c>
      <c r="D329" s="8">
        <v>140</v>
      </c>
      <c r="E329" s="109"/>
      <c r="F329" s="8">
        <v>200</v>
      </c>
      <c r="G329" s="1">
        <f>F329-D329</f>
        <v>60</v>
      </c>
      <c r="H329" s="1"/>
      <c r="I329" s="5"/>
      <c r="J329" s="5"/>
    </row>
    <row r="330" spans="2:10">
      <c r="B330" s="277"/>
      <c r="C330" s="277"/>
      <c r="D330" s="8">
        <v>140</v>
      </c>
      <c r="E330" s="109"/>
      <c r="F330" s="8">
        <v>200</v>
      </c>
      <c r="G330" s="1">
        <f t="shared" ref="G330:G340" si="31">F330-D330</f>
        <v>60</v>
      </c>
      <c r="H330" s="1"/>
      <c r="I330" s="5"/>
      <c r="J330" s="5"/>
    </row>
    <row r="331" spans="2:10">
      <c r="B331" s="277"/>
      <c r="C331" s="277"/>
      <c r="D331" s="8">
        <v>115</v>
      </c>
      <c r="E331" s="109"/>
      <c r="F331" s="8">
        <v>240</v>
      </c>
      <c r="G331" s="1">
        <f t="shared" si="31"/>
        <v>125</v>
      </c>
      <c r="H331" s="1"/>
      <c r="I331" s="5"/>
      <c r="J331" s="5"/>
    </row>
    <row r="332" spans="2:10">
      <c r="B332" s="277"/>
      <c r="C332" s="277"/>
      <c r="D332" s="8">
        <v>115</v>
      </c>
      <c r="E332" s="109"/>
      <c r="F332" s="8">
        <v>290</v>
      </c>
      <c r="G332" s="1">
        <f t="shared" si="31"/>
        <v>175</v>
      </c>
      <c r="H332" s="1"/>
      <c r="I332" s="5"/>
      <c r="J332" s="5"/>
    </row>
    <row r="333" spans="2:10">
      <c r="B333" s="277"/>
      <c r="C333" s="277"/>
      <c r="D333" s="8">
        <v>240</v>
      </c>
      <c r="E333" s="109"/>
      <c r="F333" s="8">
        <v>300</v>
      </c>
      <c r="G333" s="1">
        <f t="shared" si="31"/>
        <v>60</v>
      </c>
      <c r="H333" s="1"/>
      <c r="I333" s="5"/>
      <c r="J333" s="5"/>
    </row>
    <row r="334" spans="2:10">
      <c r="B334" s="277"/>
      <c r="C334" s="277"/>
      <c r="D334" s="8">
        <v>240</v>
      </c>
      <c r="E334" s="109"/>
      <c r="F334" s="8">
        <v>320</v>
      </c>
      <c r="G334" s="1">
        <f t="shared" si="31"/>
        <v>80</v>
      </c>
      <c r="H334" s="1"/>
      <c r="I334" s="5"/>
      <c r="J334" s="5"/>
    </row>
    <row r="335" spans="2:10">
      <c r="B335" s="277"/>
      <c r="C335" s="277"/>
      <c r="D335" s="8">
        <v>303</v>
      </c>
      <c r="E335" s="109"/>
      <c r="F335" s="8">
        <v>340</v>
      </c>
      <c r="G335" s="1">
        <f t="shared" si="31"/>
        <v>37</v>
      </c>
      <c r="H335" s="1"/>
      <c r="I335" s="5"/>
      <c r="J335" s="5"/>
    </row>
    <row r="336" spans="2:10">
      <c r="B336" s="269"/>
      <c r="C336" s="269"/>
      <c r="D336" s="8">
        <v>309</v>
      </c>
      <c r="E336" s="109"/>
      <c r="F336" s="8">
        <v>365</v>
      </c>
      <c r="G336" s="1">
        <f t="shared" si="31"/>
        <v>56</v>
      </c>
      <c r="H336" s="1"/>
      <c r="I336" s="5">
        <f>G329+G330+G331+G332+G333+G334+G335+G336</f>
        <v>653</v>
      </c>
      <c r="J336" s="5">
        <f>I336*40</f>
        <v>26120</v>
      </c>
    </row>
    <row r="337" spans="2:10">
      <c r="B337" s="268" t="s">
        <v>801</v>
      </c>
      <c r="C337" s="268" t="s">
        <v>803</v>
      </c>
      <c r="D337" s="8">
        <v>150</v>
      </c>
      <c r="E337" s="109"/>
      <c r="F337" s="8">
        <v>220</v>
      </c>
      <c r="G337" s="1">
        <f t="shared" si="31"/>
        <v>70</v>
      </c>
      <c r="H337" s="1"/>
      <c r="I337" s="5"/>
      <c r="J337" s="5"/>
    </row>
    <row r="338" spans="2:10">
      <c r="B338" s="277"/>
      <c r="C338" s="277"/>
      <c r="D338" s="8">
        <v>150</v>
      </c>
      <c r="E338" s="109"/>
      <c r="F338" s="8">
        <v>220</v>
      </c>
      <c r="G338" s="1">
        <f t="shared" si="31"/>
        <v>70</v>
      </c>
      <c r="H338" s="1"/>
      <c r="I338" s="5"/>
      <c r="J338" s="5"/>
    </row>
    <row r="339" spans="2:10">
      <c r="B339" s="277"/>
      <c r="C339" s="277"/>
      <c r="D339" s="8">
        <v>150</v>
      </c>
      <c r="E339" s="109"/>
      <c r="F339" s="8">
        <v>220</v>
      </c>
      <c r="G339" s="1">
        <f t="shared" si="31"/>
        <v>70</v>
      </c>
      <c r="H339" s="1"/>
      <c r="I339" s="5"/>
      <c r="J339" s="5"/>
    </row>
    <row r="340" spans="2:10">
      <c r="B340" s="269"/>
      <c r="C340" s="269"/>
      <c r="D340" s="8">
        <v>150</v>
      </c>
      <c r="E340" s="109"/>
      <c r="F340" s="8">
        <v>220</v>
      </c>
      <c r="G340" s="1">
        <f t="shared" si="31"/>
        <v>70</v>
      </c>
      <c r="H340" s="1"/>
      <c r="I340" s="5">
        <v>280</v>
      </c>
      <c r="J340" s="5">
        <f>I340*40</f>
        <v>11200</v>
      </c>
    </row>
    <row r="341" spans="2:10">
      <c r="B341" s="268" t="s">
        <v>804</v>
      </c>
      <c r="C341" s="268" t="s">
        <v>817</v>
      </c>
      <c r="D341" s="8">
        <v>175</v>
      </c>
      <c r="E341" s="109"/>
      <c r="F341" s="8"/>
      <c r="G341" s="1"/>
      <c r="H341" s="1" t="s">
        <v>13</v>
      </c>
      <c r="I341" s="5"/>
      <c r="J341" s="5"/>
    </row>
    <row r="342" spans="2:10">
      <c r="B342" s="277"/>
      <c r="C342" s="277"/>
      <c r="D342" s="8">
        <v>175</v>
      </c>
      <c r="E342" s="109"/>
      <c r="F342" s="8"/>
      <c r="G342" s="1"/>
      <c r="H342" s="1" t="s">
        <v>13</v>
      </c>
      <c r="I342" s="5"/>
      <c r="J342" s="5"/>
    </row>
    <row r="343" spans="2:10">
      <c r="B343" s="277"/>
      <c r="C343" s="277"/>
      <c r="D343" s="8">
        <v>175</v>
      </c>
      <c r="E343" s="109"/>
      <c r="F343" s="8"/>
      <c r="G343" s="1"/>
      <c r="H343" s="1" t="s">
        <v>13</v>
      </c>
      <c r="I343" s="5"/>
      <c r="J343" s="5"/>
    </row>
    <row r="344" spans="2:10">
      <c r="B344" s="269"/>
      <c r="C344" s="269"/>
      <c r="D344" s="8">
        <v>175</v>
      </c>
      <c r="E344" s="109"/>
      <c r="F344" s="8"/>
      <c r="G344" s="1"/>
      <c r="H344" s="1" t="s">
        <v>13</v>
      </c>
      <c r="I344" s="5"/>
      <c r="J344" s="5"/>
    </row>
    <row r="345" spans="2:10">
      <c r="B345" s="268" t="s">
        <v>806</v>
      </c>
      <c r="C345" s="268" t="s">
        <v>817</v>
      </c>
      <c r="D345" s="8"/>
      <c r="E345" s="109"/>
      <c r="F345" s="8">
        <v>605</v>
      </c>
      <c r="G345" s="1">
        <f>F345-D341</f>
        <v>430</v>
      </c>
      <c r="H345" s="1"/>
      <c r="I345" s="5"/>
      <c r="J345" s="5"/>
    </row>
    <row r="346" spans="2:10">
      <c r="B346" s="277"/>
      <c r="C346" s="277"/>
      <c r="D346" s="8"/>
      <c r="E346" s="109"/>
      <c r="F346" s="8">
        <v>605</v>
      </c>
      <c r="G346" s="1">
        <f>F346-D342</f>
        <v>430</v>
      </c>
      <c r="H346" s="1"/>
      <c r="I346" s="5"/>
      <c r="J346" s="5"/>
    </row>
    <row r="347" spans="2:10">
      <c r="B347" s="277"/>
      <c r="C347" s="277"/>
      <c r="D347" s="8"/>
      <c r="E347" s="109"/>
      <c r="F347" s="8">
        <v>605</v>
      </c>
      <c r="G347" s="1">
        <f>F347-D343</f>
        <v>430</v>
      </c>
      <c r="H347" s="1"/>
      <c r="I347" s="5"/>
      <c r="J347" s="5"/>
    </row>
    <row r="348" spans="2:10">
      <c r="B348" s="269"/>
      <c r="C348" s="269"/>
      <c r="D348" s="8"/>
      <c r="E348" s="109"/>
      <c r="F348" s="8">
        <v>605</v>
      </c>
      <c r="G348" s="1">
        <f>F348-D344</f>
        <v>430</v>
      </c>
      <c r="H348" s="1"/>
      <c r="I348" s="5">
        <f>G345+G346+G347+G348</f>
        <v>1720</v>
      </c>
      <c r="J348" s="5">
        <f>I348*40</f>
        <v>68800</v>
      </c>
    </row>
    <row r="349" spans="2:10">
      <c r="B349" s="268" t="s">
        <v>807</v>
      </c>
      <c r="C349" s="268" t="s">
        <v>818</v>
      </c>
      <c r="D349" s="8">
        <v>181</v>
      </c>
      <c r="E349" s="109"/>
      <c r="F349" s="8">
        <v>300</v>
      </c>
      <c r="G349" s="1">
        <f>F349-D349</f>
        <v>119</v>
      </c>
      <c r="H349" s="1"/>
      <c r="I349" s="5"/>
      <c r="J349" s="5"/>
    </row>
    <row r="350" spans="2:10">
      <c r="B350" s="277"/>
      <c r="C350" s="277"/>
      <c r="D350" s="8">
        <v>181</v>
      </c>
      <c r="E350" s="109"/>
      <c r="F350" s="8">
        <v>555</v>
      </c>
      <c r="G350" s="1">
        <f t="shared" ref="G350:G356" si="32">F350-D350</f>
        <v>374</v>
      </c>
      <c r="H350" s="1"/>
      <c r="I350" s="5"/>
      <c r="J350" s="5"/>
    </row>
    <row r="351" spans="2:10">
      <c r="B351" s="277"/>
      <c r="C351" s="277"/>
      <c r="D351" s="8">
        <v>181</v>
      </c>
      <c r="E351" s="109"/>
      <c r="F351" s="8">
        <v>810</v>
      </c>
      <c r="G351" s="1">
        <f t="shared" si="32"/>
        <v>629</v>
      </c>
      <c r="H351" s="1"/>
      <c r="I351" s="5"/>
      <c r="J351" s="5"/>
    </row>
    <row r="352" spans="2:10">
      <c r="B352" s="269"/>
      <c r="C352" s="269"/>
      <c r="D352" s="8">
        <v>181</v>
      </c>
      <c r="E352" s="109"/>
      <c r="F352" s="8">
        <v>900</v>
      </c>
      <c r="G352" s="1">
        <f t="shared" si="32"/>
        <v>719</v>
      </c>
      <c r="H352" s="1"/>
      <c r="I352" s="5">
        <f>G349+G350+G351+G352</f>
        <v>1841</v>
      </c>
      <c r="J352" s="5">
        <f>I352*40</f>
        <v>73640</v>
      </c>
    </row>
    <row r="353" spans="2:10">
      <c r="B353" s="268" t="s">
        <v>809</v>
      </c>
      <c r="C353" s="268" t="s">
        <v>819</v>
      </c>
      <c r="D353" s="8">
        <v>35</v>
      </c>
      <c r="E353" s="109"/>
      <c r="F353" s="8">
        <v>140</v>
      </c>
      <c r="G353" s="1">
        <f t="shared" si="32"/>
        <v>105</v>
      </c>
      <c r="H353" s="1"/>
      <c r="I353" s="5"/>
      <c r="J353" s="5"/>
    </row>
    <row r="354" spans="2:10">
      <c r="B354" s="277"/>
      <c r="C354" s="277"/>
      <c r="D354" s="8">
        <v>35</v>
      </c>
      <c r="E354" s="109"/>
      <c r="F354" s="8">
        <v>140</v>
      </c>
      <c r="G354" s="1">
        <f t="shared" si="32"/>
        <v>105</v>
      </c>
      <c r="H354" s="1"/>
      <c r="I354" s="5"/>
      <c r="J354" s="5"/>
    </row>
    <row r="355" spans="2:10">
      <c r="B355" s="277"/>
      <c r="C355" s="277"/>
      <c r="D355" s="8">
        <v>35</v>
      </c>
      <c r="E355" s="109"/>
      <c r="F355" s="8">
        <v>140</v>
      </c>
      <c r="G355" s="1">
        <f t="shared" si="32"/>
        <v>105</v>
      </c>
      <c r="H355" s="1"/>
      <c r="I355" s="5"/>
      <c r="J355" s="5"/>
    </row>
    <row r="356" spans="2:10">
      <c r="B356" s="269"/>
      <c r="C356" s="269"/>
      <c r="D356" s="8">
        <v>35</v>
      </c>
      <c r="E356" s="109"/>
      <c r="F356" s="8">
        <v>140</v>
      </c>
      <c r="G356" s="1">
        <f t="shared" si="32"/>
        <v>105</v>
      </c>
      <c r="H356" s="1"/>
      <c r="I356" s="5">
        <f>G353+G354+G355+G356</f>
        <v>420</v>
      </c>
      <c r="J356" s="5">
        <f>I356*40</f>
        <v>16800</v>
      </c>
    </row>
    <row r="357" spans="2:10">
      <c r="B357" s="256" t="s">
        <v>810</v>
      </c>
      <c r="C357" s="256" t="s">
        <v>819</v>
      </c>
      <c r="D357" s="25">
        <v>42</v>
      </c>
      <c r="E357" s="153"/>
      <c r="F357" s="25"/>
      <c r="G357" s="5"/>
      <c r="H357" s="5" t="s">
        <v>13</v>
      </c>
      <c r="I357" s="5"/>
      <c r="J357" s="5"/>
    </row>
    <row r="358" spans="2:10">
      <c r="B358" s="257"/>
      <c r="C358" s="257"/>
      <c r="D358" s="25">
        <v>42</v>
      </c>
      <c r="E358" s="153"/>
      <c r="F358" s="25"/>
      <c r="G358" s="5"/>
      <c r="H358" s="5" t="s">
        <v>13</v>
      </c>
      <c r="I358" s="5"/>
      <c r="J358" s="5"/>
    </row>
    <row r="359" spans="2:10">
      <c r="B359" s="257"/>
      <c r="C359" s="257"/>
      <c r="D359" s="25">
        <v>42</v>
      </c>
      <c r="E359" s="153"/>
      <c r="F359" s="25"/>
      <c r="G359" s="5"/>
      <c r="H359" s="5" t="s">
        <v>13</v>
      </c>
      <c r="I359" s="5"/>
      <c r="J359" s="5"/>
    </row>
    <row r="360" spans="2:10">
      <c r="B360" s="258"/>
      <c r="C360" s="258"/>
      <c r="D360" s="25">
        <v>42</v>
      </c>
      <c r="E360" s="153"/>
      <c r="F360" s="162"/>
      <c r="G360" s="5"/>
      <c r="H360" s="5" t="s">
        <v>13</v>
      </c>
      <c r="I360" s="5"/>
      <c r="J360" s="5"/>
    </row>
    <row r="361" spans="2:10">
      <c r="B361" s="1"/>
      <c r="C361" s="1"/>
      <c r="D361" s="1"/>
      <c r="E361" s="254" t="s">
        <v>638</v>
      </c>
      <c r="F361" s="255"/>
      <c r="G361" s="5">
        <f>SUM(G292:G360)</f>
        <v>7735</v>
      </c>
      <c r="H361" s="5">
        <f>G361*40</f>
        <v>309400</v>
      </c>
      <c r="I361" s="13"/>
      <c r="J361" s="13"/>
    </row>
    <row r="364" spans="2:10">
      <c r="B364" s="6" t="s">
        <v>669</v>
      </c>
    </row>
    <row r="365" spans="2:10">
      <c r="B365" s="5" t="s">
        <v>334</v>
      </c>
      <c r="C365" s="5">
        <v>2018</v>
      </c>
      <c r="D365" s="13"/>
      <c r="E365" s="13"/>
      <c r="F365" s="13"/>
      <c r="G365" s="13"/>
      <c r="H365" s="13"/>
      <c r="I365" s="247" t="s">
        <v>527</v>
      </c>
      <c r="J365" s="248"/>
    </row>
    <row r="366" spans="2:10">
      <c r="B366" s="12"/>
      <c r="C366" s="12"/>
      <c r="D366" s="12"/>
      <c r="E366" s="20"/>
      <c r="F366" s="20"/>
      <c r="G366" s="20" t="s">
        <v>4</v>
      </c>
      <c r="H366" s="21" t="s">
        <v>9</v>
      </c>
      <c r="I366" s="249"/>
      <c r="J366" s="250"/>
    </row>
    <row r="367" spans="2:10">
      <c r="B367" s="2" t="s">
        <v>0</v>
      </c>
      <c r="C367" s="2" t="s">
        <v>1</v>
      </c>
      <c r="D367" s="2" t="s">
        <v>10</v>
      </c>
      <c r="E367" s="2" t="s">
        <v>7</v>
      </c>
      <c r="F367" s="2" t="s">
        <v>11</v>
      </c>
      <c r="G367" s="2" t="s">
        <v>12</v>
      </c>
      <c r="H367" s="22"/>
      <c r="I367" s="76" t="s">
        <v>525</v>
      </c>
      <c r="J367" s="77" t="s">
        <v>526</v>
      </c>
    </row>
    <row r="368" spans="2:10">
      <c r="B368" s="268" t="s">
        <v>820</v>
      </c>
      <c r="C368" s="268" t="s">
        <v>819</v>
      </c>
      <c r="D368" s="1"/>
      <c r="E368" s="1"/>
      <c r="F368" s="1">
        <v>200</v>
      </c>
      <c r="G368" s="1">
        <f>F368-D357</f>
        <v>158</v>
      </c>
      <c r="H368" s="1"/>
      <c r="I368" s="1"/>
      <c r="J368" s="1"/>
    </row>
    <row r="369" spans="2:10">
      <c r="B369" s="277"/>
      <c r="C369" s="277"/>
      <c r="D369" s="1"/>
      <c r="E369" s="1"/>
      <c r="F369" s="1">
        <v>220</v>
      </c>
      <c r="G369" s="1">
        <f>F369-D358</f>
        <v>178</v>
      </c>
      <c r="H369" s="1"/>
      <c r="I369" s="1"/>
      <c r="J369" s="1"/>
    </row>
    <row r="370" spans="2:10">
      <c r="B370" s="277"/>
      <c r="C370" s="277"/>
      <c r="D370" s="1"/>
      <c r="E370" s="1"/>
      <c r="F370" s="1">
        <v>280</v>
      </c>
      <c r="G370" s="1">
        <f>F370-D359</f>
        <v>238</v>
      </c>
      <c r="H370" s="1"/>
      <c r="I370" s="1"/>
      <c r="J370" s="1"/>
    </row>
    <row r="371" spans="2:10">
      <c r="B371" s="277"/>
      <c r="C371" s="269"/>
      <c r="D371" s="1"/>
      <c r="E371" s="1"/>
      <c r="F371" s="1">
        <v>300</v>
      </c>
      <c r="G371" s="1">
        <f>F371-D360</f>
        <v>258</v>
      </c>
      <c r="H371" s="1"/>
      <c r="I371" s="1"/>
      <c r="J371" s="1"/>
    </row>
    <row r="372" spans="2:10">
      <c r="B372" s="277"/>
      <c r="C372" s="268" t="s">
        <v>821</v>
      </c>
      <c r="D372" s="1">
        <v>185</v>
      </c>
      <c r="E372" s="1"/>
      <c r="F372" s="1"/>
      <c r="G372" s="1"/>
      <c r="H372" s="1" t="s">
        <v>13</v>
      </c>
      <c r="I372" s="1"/>
      <c r="J372" s="1"/>
    </row>
    <row r="373" spans="2:10">
      <c r="B373" s="277"/>
      <c r="C373" s="277"/>
      <c r="D373" s="1">
        <v>185</v>
      </c>
      <c r="E373" s="1"/>
      <c r="F373" s="1"/>
      <c r="G373" s="1"/>
      <c r="H373" s="1" t="s">
        <v>13</v>
      </c>
      <c r="I373" s="1"/>
      <c r="J373" s="1"/>
    </row>
    <row r="374" spans="2:10">
      <c r="B374" s="277"/>
      <c r="C374" s="277"/>
      <c r="D374" s="1">
        <v>185</v>
      </c>
      <c r="E374" s="1"/>
      <c r="F374" s="1"/>
      <c r="G374" s="1"/>
      <c r="H374" s="1" t="s">
        <v>13</v>
      </c>
      <c r="I374" s="1"/>
      <c r="J374" s="1"/>
    </row>
    <row r="375" spans="2:10">
      <c r="B375" s="269"/>
      <c r="C375" s="269"/>
      <c r="D375" s="1">
        <v>185</v>
      </c>
      <c r="E375" s="1"/>
      <c r="F375" s="1"/>
      <c r="G375" s="1"/>
      <c r="H375" s="1" t="s">
        <v>13</v>
      </c>
      <c r="I375" s="5">
        <f>G368+G369+G370+G371</f>
        <v>832</v>
      </c>
      <c r="J375" s="5">
        <f>I375*40</f>
        <v>33280</v>
      </c>
    </row>
    <row r="376" spans="2:10">
      <c r="B376" s="268" t="s">
        <v>815</v>
      </c>
      <c r="C376" s="268" t="s">
        <v>821</v>
      </c>
      <c r="D376" s="1"/>
      <c r="E376" s="1"/>
      <c r="F376" s="1">
        <v>350</v>
      </c>
      <c r="G376" s="1">
        <f>F376-D372</f>
        <v>165</v>
      </c>
      <c r="H376" s="1"/>
      <c r="I376" s="5"/>
      <c r="J376" s="5"/>
    </row>
    <row r="377" spans="2:10">
      <c r="B377" s="277"/>
      <c r="C377" s="277"/>
      <c r="D377" s="1"/>
      <c r="E377" s="1"/>
      <c r="F377" s="1">
        <v>395</v>
      </c>
      <c r="G377" s="1">
        <f t="shared" ref="G377:G379" si="33">F377-D373</f>
        <v>210</v>
      </c>
      <c r="H377" s="1"/>
      <c r="I377" s="5"/>
      <c r="J377" s="5"/>
    </row>
    <row r="378" spans="2:10">
      <c r="B378" s="277"/>
      <c r="C378" s="277"/>
      <c r="D378" s="1"/>
      <c r="E378" s="1"/>
      <c r="F378" s="1">
        <v>440</v>
      </c>
      <c r="G378" s="1">
        <f t="shared" si="33"/>
        <v>255</v>
      </c>
      <c r="H378" s="1"/>
      <c r="I378" s="5"/>
      <c r="J378" s="5"/>
    </row>
    <row r="379" spans="2:10">
      <c r="B379" s="269"/>
      <c r="C379" s="269"/>
      <c r="D379" s="1"/>
      <c r="E379" s="1"/>
      <c r="F379" s="1">
        <v>475</v>
      </c>
      <c r="G379" s="1">
        <f t="shared" si="33"/>
        <v>290</v>
      </c>
      <c r="H379" s="1"/>
      <c r="I379" s="5">
        <f>G376+G377+G378+G379</f>
        <v>920</v>
      </c>
      <c r="J379" s="5">
        <f>I379*40</f>
        <v>36800</v>
      </c>
    </row>
    <row r="380" spans="2:10">
      <c r="B380" s="268" t="s">
        <v>825</v>
      </c>
      <c r="C380" s="268" t="s">
        <v>826</v>
      </c>
      <c r="D380" s="1">
        <v>85</v>
      </c>
      <c r="E380" s="109"/>
      <c r="F380" s="1">
        <v>118</v>
      </c>
      <c r="G380" s="1">
        <f>F380-D380</f>
        <v>33</v>
      </c>
      <c r="H380" s="1"/>
      <c r="I380" s="5"/>
      <c r="J380" s="5"/>
    </row>
    <row r="381" spans="2:10">
      <c r="B381" s="277"/>
      <c r="C381" s="277"/>
      <c r="D381" s="1">
        <v>85</v>
      </c>
      <c r="E381" s="109"/>
      <c r="F381" s="1">
        <v>118</v>
      </c>
      <c r="G381" s="1">
        <f t="shared" ref="G381:G397" si="34">F381-D381</f>
        <v>33</v>
      </c>
      <c r="H381" s="1"/>
      <c r="I381" s="5"/>
      <c r="J381" s="5"/>
    </row>
    <row r="382" spans="2:10">
      <c r="B382" s="277"/>
      <c r="C382" s="277"/>
      <c r="D382" s="1">
        <v>85</v>
      </c>
      <c r="E382" s="109"/>
      <c r="F382" s="1">
        <v>118</v>
      </c>
      <c r="G382" s="1">
        <f t="shared" si="34"/>
        <v>33</v>
      </c>
      <c r="H382" s="1"/>
      <c r="I382" s="5"/>
      <c r="J382" s="5"/>
    </row>
    <row r="383" spans="2:10">
      <c r="B383" s="277"/>
      <c r="C383" s="269"/>
      <c r="D383" s="1">
        <v>85</v>
      </c>
      <c r="E383" s="109"/>
      <c r="F383" s="1">
        <v>118</v>
      </c>
      <c r="G383" s="1">
        <f t="shared" si="34"/>
        <v>33</v>
      </c>
      <c r="H383" s="1"/>
      <c r="I383" s="5"/>
      <c r="J383" s="5"/>
    </row>
    <row r="384" spans="2:10">
      <c r="B384" s="277"/>
      <c r="C384" s="268" t="s">
        <v>827</v>
      </c>
      <c r="D384" s="1">
        <v>65</v>
      </c>
      <c r="E384" s="109"/>
      <c r="F384" s="1">
        <v>120</v>
      </c>
      <c r="G384" s="1">
        <f t="shared" si="34"/>
        <v>55</v>
      </c>
      <c r="H384" s="1"/>
      <c r="I384" s="5"/>
      <c r="J384" s="5"/>
    </row>
    <row r="385" spans="2:10">
      <c r="B385" s="277"/>
      <c r="C385" s="277"/>
      <c r="D385" s="1">
        <v>65</v>
      </c>
      <c r="E385" s="109"/>
      <c r="F385" s="1">
        <v>120</v>
      </c>
      <c r="G385" s="1">
        <f t="shared" si="34"/>
        <v>55</v>
      </c>
      <c r="H385" s="1"/>
      <c r="I385" s="5"/>
      <c r="J385" s="5"/>
    </row>
    <row r="386" spans="2:10">
      <c r="B386" s="277"/>
      <c r="C386" s="277"/>
      <c r="D386" s="1">
        <v>65</v>
      </c>
      <c r="E386" s="109"/>
      <c r="F386" s="1">
        <v>120</v>
      </c>
      <c r="G386" s="1">
        <f t="shared" si="34"/>
        <v>55</v>
      </c>
      <c r="H386" s="1"/>
      <c r="I386" s="5"/>
      <c r="J386" s="5"/>
    </row>
    <row r="387" spans="2:10">
      <c r="B387" s="269"/>
      <c r="C387" s="269"/>
      <c r="D387" s="1">
        <v>65</v>
      </c>
      <c r="E387" s="109"/>
      <c r="F387" s="1">
        <v>120</v>
      </c>
      <c r="G387" s="1">
        <f t="shared" si="34"/>
        <v>55</v>
      </c>
      <c r="H387" s="1"/>
      <c r="I387" s="5">
        <f>G380+G381+G382+G383+G384+G385+G386+G387</f>
        <v>352</v>
      </c>
      <c r="J387" s="5">
        <f>I387*40</f>
        <v>14080</v>
      </c>
    </row>
    <row r="388" spans="2:10">
      <c r="B388" s="268" t="s">
        <v>830</v>
      </c>
      <c r="C388" s="268" t="s">
        <v>827</v>
      </c>
      <c r="D388" s="1">
        <v>55</v>
      </c>
      <c r="E388" s="109"/>
      <c r="F388" s="1">
        <v>260</v>
      </c>
      <c r="G388" s="1">
        <f t="shared" si="34"/>
        <v>205</v>
      </c>
      <c r="H388" s="1"/>
      <c r="I388" s="5"/>
      <c r="J388" s="5"/>
    </row>
    <row r="389" spans="2:10">
      <c r="B389" s="277"/>
      <c r="C389" s="277"/>
      <c r="D389" s="1">
        <v>55</v>
      </c>
      <c r="E389" s="109"/>
      <c r="F389" s="1">
        <v>260</v>
      </c>
      <c r="G389" s="1">
        <f t="shared" si="34"/>
        <v>205</v>
      </c>
      <c r="H389" s="1"/>
      <c r="I389" s="5"/>
      <c r="J389" s="5"/>
    </row>
    <row r="390" spans="2:10">
      <c r="B390" s="277"/>
      <c r="C390" s="277"/>
      <c r="D390" s="1">
        <v>55</v>
      </c>
      <c r="E390" s="109"/>
      <c r="F390" s="1">
        <v>260</v>
      </c>
      <c r="G390" s="1">
        <f t="shared" si="34"/>
        <v>205</v>
      </c>
      <c r="H390" s="1"/>
      <c r="I390" s="5"/>
      <c r="J390" s="5"/>
    </row>
    <row r="391" spans="2:10">
      <c r="B391" s="269"/>
      <c r="C391" s="269"/>
      <c r="D391" s="1">
        <v>55</v>
      </c>
      <c r="E391" s="109"/>
      <c r="F391" s="1">
        <v>260</v>
      </c>
      <c r="G391" s="1">
        <f t="shared" si="34"/>
        <v>205</v>
      </c>
      <c r="H391" s="1"/>
      <c r="I391" s="5">
        <f>G388+G389+G390+G391</f>
        <v>820</v>
      </c>
      <c r="J391" s="5">
        <f>I391*40</f>
        <v>32800</v>
      </c>
    </row>
    <row r="392" spans="2:10">
      <c r="B392" s="268" t="s">
        <v>836</v>
      </c>
      <c r="C392" s="268" t="s">
        <v>826</v>
      </c>
      <c r="D392" s="1">
        <v>150</v>
      </c>
      <c r="E392" s="109">
        <v>120</v>
      </c>
      <c r="F392" s="1"/>
      <c r="G392" s="1">
        <f>E392-D392</f>
        <v>-30</v>
      </c>
      <c r="H392" s="1"/>
      <c r="I392" s="5"/>
      <c r="J392" s="5"/>
    </row>
    <row r="393" spans="2:10">
      <c r="B393" s="277"/>
      <c r="C393" s="277"/>
      <c r="D393" s="1">
        <v>150</v>
      </c>
      <c r="E393" s="109">
        <v>120</v>
      </c>
      <c r="F393" s="1"/>
      <c r="G393" s="1">
        <f t="shared" ref="G393:G394" si="35">E393-D393</f>
        <v>-30</v>
      </c>
      <c r="H393" s="1"/>
      <c r="I393" s="5"/>
      <c r="J393" s="5"/>
    </row>
    <row r="394" spans="2:10">
      <c r="B394" s="277"/>
      <c r="C394" s="269"/>
      <c r="D394" s="1">
        <v>150</v>
      </c>
      <c r="E394" s="109">
        <v>120</v>
      </c>
      <c r="F394" s="1"/>
      <c r="G394" s="1">
        <f t="shared" si="35"/>
        <v>-30</v>
      </c>
      <c r="H394" s="1"/>
      <c r="I394" s="5">
        <f>G392+G393+G394</f>
        <v>-90</v>
      </c>
      <c r="J394" s="5">
        <f>I394*40</f>
        <v>-3600</v>
      </c>
    </row>
    <row r="395" spans="2:10">
      <c r="B395" s="277"/>
      <c r="C395" s="268" t="s">
        <v>837</v>
      </c>
      <c r="D395" s="1">
        <v>240</v>
      </c>
      <c r="E395" s="109"/>
      <c r="F395" s="1">
        <v>295</v>
      </c>
      <c r="G395" s="1">
        <f t="shared" si="34"/>
        <v>55</v>
      </c>
      <c r="H395" s="1"/>
      <c r="I395" s="5"/>
      <c r="J395" s="5"/>
    </row>
    <row r="396" spans="2:10">
      <c r="B396" s="277"/>
      <c r="C396" s="277"/>
      <c r="D396" s="1">
        <v>240</v>
      </c>
      <c r="E396" s="109"/>
      <c r="F396" s="1">
        <v>320</v>
      </c>
      <c r="G396" s="1">
        <f t="shared" si="34"/>
        <v>80</v>
      </c>
      <c r="H396" s="1"/>
      <c r="I396" s="5"/>
      <c r="J396" s="5"/>
    </row>
    <row r="397" spans="2:10">
      <c r="B397" s="269"/>
      <c r="C397" s="269"/>
      <c r="D397" s="1">
        <v>240</v>
      </c>
      <c r="E397" s="109"/>
      <c r="F397" s="1">
        <v>370</v>
      </c>
      <c r="G397" s="1">
        <f t="shared" si="34"/>
        <v>130</v>
      </c>
      <c r="H397" s="1"/>
      <c r="I397" s="5">
        <f>G395+G396+G397</f>
        <v>265</v>
      </c>
      <c r="J397" s="5">
        <f>I397*40</f>
        <v>10600</v>
      </c>
    </row>
    <row r="398" spans="2:10">
      <c r="B398" s="268" t="s">
        <v>838</v>
      </c>
      <c r="C398" s="268" t="s">
        <v>840</v>
      </c>
      <c r="D398" s="1">
        <v>335</v>
      </c>
      <c r="E398" s="109"/>
      <c r="F398" s="1">
        <v>475</v>
      </c>
      <c r="G398" s="1">
        <f>F398-D398</f>
        <v>140</v>
      </c>
      <c r="H398" s="1"/>
      <c r="I398" s="5"/>
      <c r="J398" s="5"/>
    </row>
    <row r="399" spans="2:10">
      <c r="B399" s="277"/>
      <c r="C399" s="277"/>
      <c r="D399" s="1">
        <v>335</v>
      </c>
      <c r="E399" s="109"/>
      <c r="F399" s="1">
        <v>475</v>
      </c>
      <c r="G399" s="1">
        <f t="shared" ref="G399:G409" si="36">F399-D399</f>
        <v>140</v>
      </c>
      <c r="H399" s="1"/>
      <c r="I399" s="5"/>
      <c r="J399" s="5"/>
    </row>
    <row r="400" spans="2:10">
      <c r="B400" s="269"/>
      <c r="C400" s="269"/>
      <c r="D400" s="1">
        <v>335</v>
      </c>
      <c r="E400" s="109"/>
      <c r="F400" s="1">
        <v>500</v>
      </c>
      <c r="G400" s="1">
        <f t="shared" si="36"/>
        <v>165</v>
      </c>
      <c r="H400" s="1"/>
      <c r="I400" s="5">
        <f>G398+G399+G400</f>
        <v>445</v>
      </c>
      <c r="J400" s="5">
        <f>I400*40</f>
        <v>17800</v>
      </c>
    </row>
    <row r="401" spans="2:10">
      <c r="B401" s="268" t="s">
        <v>832</v>
      </c>
      <c r="C401" s="268" t="s">
        <v>833</v>
      </c>
      <c r="D401" s="1">
        <v>205</v>
      </c>
      <c r="E401" s="109"/>
      <c r="F401" s="1">
        <v>290</v>
      </c>
      <c r="G401" s="1">
        <f t="shared" si="36"/>
        <v>85</v>
      </c>
      <c r="H401" s="1"/>
      <c r="I401" s="5"/>
      <c r="J401" s="5"/>
    </row>
    <row r="402" spans="2:10">
      <c r="B402" s="277"/>
      <c r="C402" s="277"/>
      <c r="D402" s="1">
        <v>205</v>
      </c>
      <c r="E402" s="109"/>
      <c r="F402" s="1">
        <v>290</v>
      </c>
      <c r="G402" s="1">
        <f t="shared" si="36"/>
        <v>85</v>
      </c>
      <c r="H402" s="1"/>
      <c r="I402" s="5"/>
      <c r="J402" s="5"/>
    </row>
    <row r="403" spans="2:10">
      <c r="B403" s="277"/>
      <c r="C403" s="277"/>
      <c r="D403" s="1">
        <v>205</v>
      </c>
      <c r="E403" s="109"/>
      <c r="F403" s="1">
        <v>290</v>
      </c>
      <c r="G403" s="1">
        <f t="shared" si="36"/>
        <v>85</v>
      </c>
      <c r="H403" s="1"/>
      <c r="I403" s="5"/>
      <c r="J403" s="5"/>
    </row>
    <row r="404" spans="2:10">
      <c r="B404" s="269"/>
      <c r="C404" s="269"/>
      <c r="D404" s="1">
        <v>205</v>
      </c>
      <c r="E404" s="109"/>
      <c r="F404" s="1">
        <v>290</v>
      </c>
      <c r="G404" s="1">
        <f t="shared" si="36"/>
        <v>85</v>
      </c>
      <c r="H404" s="1"/>
      <c r="I404" s="5">
        <f>G401+G402+G403+G404</f>
        <v>340</v>
      </c>
      <c r="J404" s="5">
        <f>I404*40</f>
        <v>13600</v>
      </c>
    </row>
    <row r="405" spans="2:10">
      <c r="B405" s="268" t="s">
        <v>834</v>
      </c>
      <c r="C405" s="268" t="s">
        <v>845</v>
      </c>
      <c r="D405" s="1">
        <v>200</v>
      </c>
      <c r="E405" s="109"/>
      <c r="F405" s="1">
        <v>405</v>
      </c>
      <c r="G405" s="1">
        <f t="shared" si="36"/>
        <v>205</v>
      </c>
      <c r="H405" s="1"/>
      <c r="I405" s="5"/>
      <c r="J405" s="5"/>
    </row>
    <row r="406" spans="2:10">
      <c r="B406" s="277"/>
      <c r="C406" s="277"/>
      <c r="D406" s="1">
        <v>200</v>
      </c>
      <c r="E406" s="109"/>
      <c r="F406" s="1">
        <v>405</v>
      </c>
      <c r="G406" s="1">
        <f t="shared" si="36"/>
        <v>205</v>
      </c>
      <c r="H406" s="1"/>
      <c r="I406" s="5"/>
      <c r="J406" s="5"/>
    </row>
    <row r="407" spans="2:10">
      <c r="B407" s="269"/>
      <c r="C407" s="269"/>
      <c r="D407" s="1">
        <v>200</v>
      </c>
      <c r="E407" s="109"/>
      <c r="F407" s="1">
        <v>405</v>
      </c>
      <c r="G407" s="1">
        <f t="shared" si="36"/>
        <v>205</v>
      </c>
      <c r="H407" s="1"/>
      <c r="I407" s="5">
        <f>G405+G406+G407</f>
        <v>615</v>
      </c>
      <c r="J407" s="5">
        <f>I407*40</f>
        <v>24600</v>
      </c>
    </row>
    <row r="408" spans="2:10">
      <c r="B408" s="268" t="s">
        <v>846</v>
      </c>
      <c r="C408" s="268" t="s">
        <v>847</v>
      </c>
      <c r="D408" s="1">
        <v>155</v>
      </c>
      <c r="E408" s="109"/>
      <c r="F408" s="1">
        <v>180</v>
      </c>
      <c r="G408" s="1">
        <f t="shared" si="36"/>
        <v>25</v>
      </c>
      <c r="H408" s="1"/>
      <c r="I408" s="5"/>
      <c r="J408" s="5"/>
    </row>
    <row r="409" spans="2:10">
      <c r="B409" s="269"/>
      <c r="C409" s="269"/>
      <c r="D409" s="1">
        <v>155</v>
      </c>
      <c r="E409" s="109"/>
      <c r="F409" s="1">
        <v>180</v>
      </c>
      <c r="G409" s="1">
        <f t="shared" si="36"/>
        <v>25</v>
      </c>
      <c r="H409" s="1"/>
      <c r="I409" s="5">
        <f>G409+G408</f>
        <v>50</v>
      </c>
      <c r="J409" s="5">
        <f>I409*40</f>
        <v>2000</v>
      </c>
    </row>
    <row r="410" spans="2:10">
      <c r="B410" s="268" t="s">
        <v>848</v>
      </c>
      <c r="C410" s="268" t="s">
        <v>847</v>
      </c>
      <c r="D410" s="1">
        <v>110</v>
      </c>
      <c r="E410" s="109"/>
      <c r="F410" s="1"/>
      <c r="G410" s="1"/>
      <c r="H410" s="1" t="s">
        <v>13</v>
      </c>
      <c r="I410" s="5"/>
      <c r="J410" s="5"/>
    </row>
    <row r="411" spans="2:10">
      <c r="B411" s="277"/>
      <c r="C411" s="277"/>
      <c r="D411" s="1">
        <v>110</v>
      </c>
      <c r="E411" s="109"/>
      <c r="F411" s="1"/>
      <c r="G411" s="1"/>
      <c r="H411" s="1" t="s">
        <v>13</v>
      </c>
      <c r="I411" s="5"/>
      <c r="J411" s="5"/>
    </row>
    <row r="412" spans="2:10">
      <c r="B412" s="269"/>
      <c r="C412" s="277"/>
      <c r="D412" s="1">
        <v>110</v>
      </c>
      <c r="E412" s="109"/>
      <c r="F412" s="1"/>
      <c r="G412" s="1"/>
      <c r="H412" s="1" t="s">
        <v>13</v>
      </c>
      <c r="I412" s="5"/>
      <c r="J412" s="5"/>
    </row>
    <row r="413" spans="2:10">
      <c r="B413" s="268" t="s">
        <v>849</v>
      </c>
      <c r="C413" s="277"/>
      <c r="D413" s="1"/>
      <c r="E413" s="109"/>
      <c r="F413" s="1">
        <v>270</v>
      </c>
      <c r="G413" s="13">
        <v>160</v>
      </c>
      <c r="H413" s="1"/>
      <c r="I413" s="5"/>
      <c r="J413" s="5"/>
    </row>
    <row r="414" spans="2:10">
      <c r="B414" s="277"/>
      <c r="C414" s="277"/>
      <c r="D414" s="1"/>
      <c r="E414" s="109"/>
      <c r="F414" s="1">
        <v>270</v>
      </c>
      <c r="G414" s="13">
        <v>160</v>
      </c>
      <c r="H414" s="1"/>
      <c r="I414" s="5"/>
      <c r="J414" s="5"/>
    </row>
    <row r="415" spans="2:10">
      <c r="B415" s="269"/>
      <c r="C415" s="269"/>
      <c r="D415" s="1"/>
      <c r="E415" s="109"/>
      <c r="F415" s="1">
        <v>270</v>
      </c>
      <c r="G415" s="13">
        <v>160</v>
      </c>
      <c r="H415" s="1"/>
      <c r="I415" s="5">
        <f>G413+G414+G415</f>
        <v>480</v>
      </c>
      <c r="J415" s="5">
        <f>I415*40</f>
        <v>19200</v>
      </c>
    </row>
    <row r="416" spans="2:10">
      <c r="B416" s="268" t="s">
        <v>850</v>
      </c>
      <c r="C416" s="268" t="s">
        <v>858</v>
      </c>
      <c r="D416" s="1">
        <v>65</v>
      </c>
      <c r="E416" s="109"/>
      <c r="F416" s="1"/>
      <c r="G416" s="1"/>
      <c r="H416" s="1" t="s">
        <v>13</v>
      </c>
      <c r="I416" s="5"/>
      <c r="J416" s="5"/>
    </row>
    <row r="417" spans="2:10">
      <c r="B417" s="277"/>
      <c r="C417" s="277"/>
      <c r="D417" s="1">
        <v>65</v>
      </c>
      <c r="E417" s="109"/>
      <c r="F417" s="1"/>
      <c r="G417" s="1"/>
      <c r="H417" s="1" t="s">
        <v>13</v>
      </c>
      <c r="I417" s="5"/>
      <c r="J417" s="5"/>
    </row>
    <row r="418" spans="2:10">
      <c r="B418" s="269"/>
      <c r="C418" s="277"/>
      <c r="D418" s="1">
        <v>65</v>
      </c>
      <c r="E418" s="109"/>
      <c r="F418" s="1"/>
      <c r="G418" s="1"/>
      <c r="H418" s="1" t="s">
        <v>13</v>
      </c>
      <c r="I418" s="5"/>
      <c r="J418" s="5"/>
    </row>
    <row r="419" spans="2:10">
      <c r="B419" s="268" t="s">
        <v>856</v>
      </c>
      <c r="C419" s="277"/>
      <c r="D419" s="1"/>
      <c r="E419" s="109"/>
      <c r="F419" s="1">
        <v>170</v>
      </c>
      <c r="G419" s="1">
        <f>F419-D416</f>
        <v>105</v>
      </c>
      <c r="H419" s="1"/>
      <c r="I419" s="5"/>
      <c r="J419" s="5"/>
    </row>
    <row r="420" spans="2:10">
      <c r="B420" s="277"/>
      <c r="C420" s="277"/>
      <c r="D420" s="1"/>
      <c r="E420" s="109"/>
      <c r="F420" s="1">
        <v>210</v>
      </c>
      <c r="G420" s="1">
        <f>F420-D417</f>
        <v>145</v>
      </c>
      <c r="H420" s="1"/>
      <c r="I420" s="5"/>
      <c r="J420" s="5"/>
    </row>
    <row r="421" spans="2:10">
      <c r="B421" s="269"/>
      <c r="C421" s="269"/>
      <c r="D421" s="1"/>
      <c r="E421" s="109"/>
      <c r="F421" s="1">
        <v>210</v>
      </c>
      <c r="G421" s="1">
        <f>F421-D418</f>
        <v>145</v>
      </c>
      <c r="H421" s="1"/>
      <c r="I421" s="5">
        <f>G419+G420+G421</f>
        <v>395</v>
      </c>
      <c r="J421" s="5">
        <f>I421*40</f>
        <v>15800</v>
      </c>
    </row>
    <row r="422" spans="2:10">
      <c r="B422" s="1"/>
      <c r="C422" s="1"/>
      <c r="D422" s="1"/>
      <c r="E422" s="254" t="s">
        <v>638</v>
      </c>
      <c r="F422" s="255"/>
      <c r="G422" s="5">
        <f>SUM(G368:G421)</f>
        <v>5424</v>
      </c>
      <c r="H422" s="5">
        <f>G422*40</f>
        <v>216960</v>
      </c>
      <c r="I422" s="1"/>
      <c r="J422" s="1"/>
    </row>
    <row r="426" spans="2:10">
      <c r="B426" s="6" t="s">
        <v>669</v>
      </c>
    </row>
    <row r="427" spans="2:10">
      <c r="B427" s="5" t="s">
        <v>369</v>
      </c>
      <c r="C427" s="5">
        <v>2018</v>
      </c>
      <c r="D427" s="13"/>
      <c r="E427" s="13"/>
      <c r="F427" s="13"/>
      <c r="G427" s="13"/>
      <c r="H427" s="13"/>
      <c r="I427" s="247" t="s">
        <v>527</v>
      </c>
      <c r="J427" s="248"/>
    </row>
    <row r="428" spans="2:10">
      <c r="B428" s="12"/>
      <c r="C428" s="12"/>
      <c r="D428" s="12"/>
      <c r="E428" s="20"/>
      <c r="F428" s="20"/>
      <c r="G428" s="20" t="s">
        <v>4</v>
      </c>
      <c r="H428" s="21" t="s">
        <v>9</v>
      </c>
      <c r="I428" s="249"/>
      <c r="J428" s="250"/>
    </row>
    <row r="429" spans="2:10">
      <c r="B429" s="2" t="s">
        <v>0</v>
      </c>
      <c r="C429" s="2" t="s">
        <v>1</v>
      </c>
      <c r="D429" s="2" t="s">
        <v>10</v>
      </c>
      <c r="E429" s="2" t="s">
        <v>7</v>
      </c>
      <c r="F429" s="2" t="s">
        <v>11</v>
      </c>
      <c r="G429" s="2" t="s">
        <v>12</v>
      </c>
      <c r="H429" s="22"/>
      <c r="I429" s="76" t="s">
        <v>525</v>
      </c>
      <c r="J429" s="77" t="s">
        <v>526</v>
      </c>
    </row>
    <row r="430" spans="2:10">
      <c r="B430" s="268" t="s">
        <v>864</v>
      </c>
      <c r="C430" s="268" t="s">
        <v>875</v>
      </c>
      <c r="D430" s="1">
        <v>230</v>
      </c>
      <c r="E430" s="1"/>
      <c r="F430" s="1">
        <v>304</v>
      </c>
      <c r="G430" s="1">
        <f>F430-D430</f>
        <v>74</v>
      </c>
      <c r="H430" s="1"/>
      <c r="I430" s="1"/>
      <c r="J430" s="1"/>
    </row>
    <row r="431" spans="2:10">
      <c r="B431" s="277"/>
      <c r="C431" s="277"/>
      <c r="D431" s="1">
        <v>230</v>
      </c>
      <c r="E431" s="1"/>
      <c r="F431" s="1">
        <v>304</v>
      </c>
      <c r="G431" s="1">
        <f t="shared" ref="G431:G435" si="37">F431-D431</f>
        <v>74</v>
      </c>
      <c r="H431" s="1"/>
      <c r="I431" s="1"/>
      <c r="J431" s="1"/>
    </row>
    <row r="432" spans="2:10">
      <c r="B432" s="277"/>
      <c r="C432" s="277"/>
      <c r="D432" s="1">
        <v>230</v>
      </c>
      <c r="E432" s="1"/>
      <c r="F432" s="1">
        <v>304</v>
      </c>
      <c r="G432" s="1">
        <f t="shared" si="37"/>
        <v>74</v>
      </c>
      <c r="H432" s="1"/>
      <c r="I432" s="1"/>
      <c r="J432" s="1"/>
    </row>
    <row r="433" spans="2:10">
      <c r="B433" s="277"/>
      <c r="C433" s="277"/>
      <c r="D433" s="1">
        <v>230</v>
      </c>
      <c r="E433" s="1"/>
      <c r="F433" s="1">
        <v>330</v>
      </c>
      <c r="G433" s="1">
        <f t="shared" si="37"/>
        <v>100</v>
      </c>
      <c r="H433" s="1"/>
      <c r="I433" s="1"/>
      <c r="J433" s="1"/>
    </row>
    <row r="434" spans="2:10">
      <c r="B434" s="277"/>
      <c r="C434" s="277"/>
      <c r="D434" s="1">
        <v>230</v>
      </c>
      <c r="E434" s="1"/>
      <c r="F434" s="1">
        <v>357</v>
      </c>
      <c r="G434" s="1">
        <f t="shared" si="37"/>
        <v>127</v>
      </c>
      <c r="H434" s="1"/>
      <c r="I434" s="1"/>
      <c r="J434" s="1"/>
    </row>
    <row r="435" spans="2:10">
      <c r="B435" s="269"/>
      <c r="C435" s="269"/>
      <c r="D435" s="1">
        <v>230</v>
      </c>
      <c r="E435" s="1"/>
      <c r="F435" s="1">
        <v>357</v>
      </c>
      <c r="G435" s="1">
        <f t="shared" si="37"/>
        <v>127</v>
      </c>
      <c r="H435" s="1"/>
      <c r="I435" s="5">
        <f>G435+G434+G433+G432+G431+G430</f>
        <v>576</v>
      </c>
      <c r="J435" s="5">
        <f>I435*20</f>
        <v>11520</v>
      </c>
    </row>
    <row r="436" spans="2:10">
      <c r="B436" s="268" t="s">
        <v>866</v>
      </c>
      <c r="C436" s="268" t="s">
        <v>876</v>
      </c>
      <c r="D436" s="1">
        <v>85</v>
      </c>
      <c r="E436" s="1"/>
      <c r="F436" s="1">
        <v>105</v>
      </c>
      <c r="G436" s="1">
        <f>F436-D436</f>
        <v>20</v>
      </c>
      <c r="H436" s="1"/>
      <c r="I436" s="5"/>
      <c r="J436" s="5"/>
    </row>
    <row r="437" spans="2:10">
      <c r="B437" s="277"/>
      <c r="C437" s="277"/>
      <c r="D437" s="1">
        <v>85</v>
      </c>
      <c r="E437" s="1"/>
      <c r="F437" s="1">
        <v>105</v>
      </c>
      <c r="G437" s="1">
        <f t="shared" ref="G437:G451" si="38">F437-D437</f>
        <v>20</v>
      </c>
      <c r="H437" s="1"/>
      <c r="I437" s="5"/>
      <c r="J437" s="5"/>
    </row>
    <row r="438" spans="2:10">
      <c r="B438" s="277"/>
      <c r="C438" s="277"/>
      <c r="D438" s="1">
        <v>85</v>
      </c>
      <c r="E438" s="1"/>
      <c r="F438" s="1">
        <v>105</v>
      </c>
      <c r="G438" s="1">
        <f t="shared" si="38"/>
        <v>20</v>
      </c>
      <c r="H438" s="1"/>
      <c r="I438" s="5"/>
      <c r="J438" s="5"/>
    </row>
    <row r="439" spans="2:10">
      <c r="B439" s="277"/>
      <c r="C439" s="277"/>
      <c r="D439" s="1">
        <v>85</v>
      </c>
      <c r="E439" s="1"/>
      <c r="F439" s="1">
        <v>105</v>
      </c>
      <c r="G439" s="1">
        <f t="shared" si="38"/>
        <v>20</v>
      </c>
      <c r="H439" s="1"/>
      <c r="I439" s="5"/>
      <c r="J439" s="5"/>
    </row>
    <row r="440" spans="2:10">
      <c r="B440" s="277"/>
      <c r="C440" s="277"/>
      <c r="D440" s="1">
        <v>85</v>
      </c>
      <c r="E440" s="1"/>
      <c r="F440" s="1">
        <v>105</v>
      </c>
      <c r="G440" s="1">
        <f t="shared" si="38"/>
        <v>20</v>
      </c>
      <c r="H440" s="1"/>
      <c r="I440" s="5"/>
      <c r="J440" s="5"/>
    </row>
    <row r="441" spans="2:10">
      <c r="B441" s="269"/>
      <c r="C441" s="269"/>
      <c r="D441" s="1">
        <v>85</v>
      </c>
      <c r="E441" s="1"/>
      <c r="F441" s="1">
        <v>105</v>
      </c>
      <c r="G441" s="1">
        <f t="shared" si="38"/>
        <v>20</v>
      </c>
      <c r="H441" s="1"/>
      <c r="I441" s="5">
        <f>G441+G440+G439+G438+G437+G436</f>
        <v>120</v>
      </c>
      <c r="J441" s="5">
        <f>I441*20</f>
        <v>2400</v>
      </c>
    </row>
    <row r="442" spans="2:10">
      <c r="B442" s="268" t="s">
        <v>867</v>
      </c>
      <c r="C442" s="268" t="s">
        <v>877</v>
      </c>
      <c r="D442" s="1">
        <v>103</v>
      </c>
      <c r="E442" s="1"/>
      <c r="F442" s="1">
        <v>133</v>
      </c>
      <c r="G442" s="1">
        <f t="shared" si="38"/>
        <v>30</v>
      </c>
      <c r="H442" s="1"/>
      <c r="I442" s="5"/>
      <c r="J442" s="5"/>
    </row>
    <row r="443" spans="2:10">
      <c r="B443" s="277"/>
      <c r="C443" s="277"/>
      <c r="D443" s="1">
        <v>103</v>
      </c>
      <c r="E443" s="1"/>
      <c r="F443" s="1">
        <v>133</v>
      </c>
      <c r="G443" s="1">
        <f t="shared" si="38"/>
        <v>30</v>
      </c>
      <c r="H443" s="1"/>
      <c r="I443" s="5"/>
      <c r="J443" s="5"/>
    </row>
    <row r="444" spans="2:10">
      <c r="B444" s="277"/>
      <c r="C444" s="277"/>
      <c r="D444" s="1">
        <v>103</v>
      </c>
      <c r="E444" s="1"/>
      <c r="F444" s="1">
        <v>133</v>
      </c>
      <c r="G444" s="1">
        <f t="shared" si="38"/>
        <v>30</v>
      </c>
      <c r="H444" s="1"/>
      <c r="I444" s="5"/>
      <c r="J444" s="5"/>
    </row>
    <row r="445" spans="2:10">
      <c r="B445" s="269"/>
      <c r="C445" s="269"/>
      <c r="D445" s="1">
        <v>103</v>
      </c>
      <c r="E445" s="1"/>
      <c r="F445" s="1">
        <v>133</v>
      </c>
      <c r="G445" s="1">
        <f t="shared" si="38"/>
        <v>30</v>
      </c>
      <c r="H445" s="1"/>
      <c r="I445" s="5">
        <f>G445+G444+G443+G442</f>
        <v>120</v>
      </c>
      <c r="J445" s="5">
        <v>2400</v>
      </c>
    </row>
    <row r="446" spans="2:10">
      <c r="B446" s="268" t="s">
        <v>868</v>
      </c>
      <c r="C446" s="268" t="s">
        <v>878</v>
      </c>
      <c r="D446" s="1">
        <v>145</v>
      </c>
      <c r="E446" s="1"/>
      <c r="F446" s="1">
        <v>170</v>
      </c>
      <c r="G446" s="1">
        <f t="shared" si="38"/>
        <v>25</v>
      </c>
      <c r="H446" s="1"/>
      <c r="I446" s="5"/>
      <c r="J446" s="5"/>
    </row>
    <row r="447" spans="2:10">
      <c r="B447" s="277"/>
      <c r="C447" s="277"/>
      <c r="D447" s="1">
        <v>145</v>
      </c>
      <c r="E447" s="1"/>
      <c r="F447" s="1">
        <v>170</v>
      </c>
      <c r="G447" s="1">
        <f t="shared" si="38"/>
        <v>25</v>
      </c>
      <c r="H447" s="1"/>
      <c r="I447" s="5"/>
      <c r="J447" s="5"/>
    </row>
    <row r="448" spans="2:10">
      <c r="B448" s="277"/>
      <c r="C448" s="277"/>
      <c r="D448" s="1">
        <v>145</v>
      </c>
      <c r="E448" s="1"/>
      <c r="F448" s="1">
        <v>170</v>
      </c>
      <c r="G448" s="1">
        <f t="shared" si="38"/>
        <v>25</v>
      </c>
      <c r="H448" s="1"/>
      <c r="I448" s="5"/>
      <c r="J448" s="5"/>
    </row>
    <row r="449" spans="2:10">
      <c r="B449" s="277"/>
      <c r="C449" s="277"/>
      <c r="D449" s="1">
        <v>145</v>
      </c>
      <c r="E449" s="1"/>
      <c r="F449" s="1">
        <v>170</v>
      </c>
      <c r="G449" s="1">
        <f t="shared" si="38"/>
        <v>25</v>
      </c>
      <c r="H449" s="1"/>
      <c r="I449" s="5"/>
      <c r="J449" s="5"/>
    </row>
    <row r="450" spans="2:10">
      <c r="B450" s="277"/>
      <c r="C450" s="277"/>
      <c r="D450" s="1">
        <v>145</v>
      </c>
      <c r="E450" s="1"/>
      <c r="F450" s="1">
        <v>170</v>
      </c>
      <c r="G450" s="1">
        <f t="shared" si="38"/>
        <v>25</v>
      </c>
      <c r="H450" s="1"/>
      <c r="I450" s="5"/>
      <c r="J450" s="5"/>
    </row>
    <row r="451" spans="2:10">
      <c r="B451" s="269"/>
      <c r="C451" s="269"/>
      <c r="D451" s="1">
        <v>145</v>
      </c>
      <c r="E451" s="1"/>
      <c r="F451" s="1">
        <v>170</v>
      </c>
      <c r="G451" s="1">
        <f t="shared" si="38"/>
        <v>25</v>
      </c>
      <c r="H451" s="1"/>
      <c r="I451" s="5">
        <f>G451+G450+G449+G448+G447+G446</f>
        <v>150</v>
      </c>
      <c r="J451" s="5">
        <f>I451*20</f>
        <v>3000</v>
      </c>
    </row>
    <row r="452" spans="2:10">
      <c r="B452" s="268" t="s">
        <v>870</v>
      </c>
      <c r="C452" s="268" t="s">
        <v>878</v>
      </c>
      <c r="D452" s="1">
        <v>182</v>
      </c>
      <c r="E452" s="1">
        <v>157</v>
      </c>
      <c r="F452" s="1"/>
      <c r="G452" s="1">
        <f>E452-D452</f>
        <v>-25</v>
      </c>
      <c r="H452" s="1"/>
      <c r="I452" s="5"/>
      <c r="J452" s="5"/>
    </row>
    <row r="453" spans="2:10">
      <c r="B453" s="277"/>
      <c r="C453" s="277"/>
      <c r="D453" s="1">
        <v>182</v>
      </c>
      <c r="E453" s="1">
        <v>157</v>
      </c>
      <c r="F453" s="1"/>
      <c r="G453" s="1">
        <f t="shared" ref="G453:G455" si="39">E453-D453</f>
        <v>-25</v>
      </c>
      <c r="H453" s="1"/>
      <c r="I453" s="5"/>
      <c r="J453" s="5"/>
    </row>
    <row r="454" spans="2:10">
      <c r="B454" s="277"/>
      <c r="C454" s="277"/>
      <c r="D454" s="1">
        <v>182</v>
      </c>
      <c r="E454" s="1">
        <v>157</v>
      </c>
      <c r="F454" s="1"/>
      <c r="G454" s="1">
        <f t="shared" si="39"/>
        <v>-25</v>
      </c>
      <c r="H454" s="1"/>
      <c r="I454" s="5"/>
      <c r="J454" s="5"/>
    </row>
    <row r="455" spans="2:10">
      <c r="B455" s="269"/>
      <c r="C455" s="269"/>
      <c r="D455" s="1">
        <v>182</v>
      </c>
      <c r="E455" s="1">
        <v>157</v>
      </c>
      <c r="F455" s="1"/>
      <c r="G455" s="1">
        <f t="shared" si="39"/>
        <v>-25</v>
      </c>
      <c r="H455" s="1"/>
      <c r="I455" s="5">
        <f>G455+G454+G453+G452</f>
        <v>-100</v>
      </c>
      <c r="J455" s="5">
        <f>I455*20</f>
        <v>-2000</v>
      </c>
    </row>
    <row r="456" spans="2:10">
      <c r="B456" s="268" t="s">
        <v>872</v>
      </c>
      <c r="C456" s="268" t="s">
        <v>879</v>
      </c>
      <c r="D456" s="1">
        <v>170</v>
      </c>
      <c r="E456" s="1"/>
      <c r="F456" s="1">
        <v>186</v>
      </c>
      <c r="G456" s="1">
        <f>F456-D456</f>
        <v>16</v>
      </c>
      <c r="H456" s="1"/>
      <c r="I456" s="5"/>
      <c r="J456" s="5"/>
    </row>
    <row r="457" spans="2:10">
      <c r="B457" s="277"/>
      <c r="C457" s="277"/>
      <c r="D457" s="1">
        <v>170</v>
      </c>
      <c r="E457" s="1"/>
      <c r="F457" s="1">
        <v>186</v>
      </c>
      <c r="G457" s="1">
        <f t="shared" ref="G457:G473" si="40">F457-D457</f>
        <v>16</v>
      </c>
      <c r="H457" s="1"/>
      <c r="I457" s="5"/>
      <c r="J457" s="5"/>
    </row>
    <row r="458" spans="2:10">
      <c r="B458" s="277"/>
      <c r="C458" s="277"/>
      <c r="D458" s="1">
        <v>170</v>
      </c>
      <c r="E458" s="1"/>
      <c r="F458" s="1">
        <v>186</v>
      </c>
      <c r="G458" s="1">
        <f t="shared" si="40"/>
        <v>16</v>
      </c>
      <c r="H458" s="1"/>
      <c r="I458" s="5"/>
      <c r="J458" s="5"/>
    </row>
    <row r="459" spans="2:10">
      <c r="B459" s="277"/>
      <c r="C459" s="269"/>
      <c r="D459" s="1">
        <v>170</v>
      </c>
      <c r="E459" s="1"/>
      <c r="F459" s="1">
        <v>186</v>
      </c>
      <c r="G459" s="1">
        <f t="shared" si="40"/>
        <v>16</v>
      </c>
      <c r="H459" s="1"/>
      <c r="I459" s="5"/>
      <c r="J459" s="5"/>
    </row>
    <row r="460" spans="2:10">
      <c r="B460" s="277"/>
      <c r="C460" s="268" t="s">
        <v>878</v>
      </c>
      <c r="D460" s="1">
        <v>136</v>
      </c>
      <c r="E460" s="1"/>
      <c r="F460" s="1">
        <v>170</v>
      </c>
      <c r="G460" s="1">
        <f t="shared" si="40"/>
        <v>34</v>
      </c>
      <c r="H460" s="1"/>
      <c r="I460" s="5"/>
      <c r="J460" s="5"/>
    </row>
    <row r="461" spans="2:10">
      <c r="B461" s="277"/>
      <c r="C461" s="277"/>
      <c r="D461" s="1">
        <v>136</v>
      </c>
      <c r="E461" s="1"/>
      <c r="F461" s="1">
        <v>170</v>
      </c>
      <c r="G461" s="1">
        <f t="shared" si="40"/>
        <v>34</v>
      </c>
      <c r="H461" s="1"/>
      <c r="I461" s="5"/>
      <c r="J461" s="5"/>
    </row>
    <row r="462" spans="2:10">
      <c r="B462" s="277"/>
      <c r="C462" s="277"/>
      <c r="D462" s="1">
        <v>136</v>
      </c>
      <c r="E462" s="1"/>
      <c r="F462" s="1">
        <v>170</v>
      </c>
      <c r="G462" s="1">
        <f t="shared" si="40"/>
        <v>34</v>
      </c>
      <c r="H462" s="1"/>
      <c r="I462" s="5"/>
      <c r="J462" s="5"/>
    </row>
    <row r="463" spans="2:10">
      <c r="B463" s="269"/>
      <c r="C463" s="269"/>
      <c r="D463" s="1">
        <v>136</v>
      </c>
      <c r="E463" s="1"/>
      <c r="F463" s="1">
        <v>170</v>
      </c>
      <c r="G463" s="1">
        <f t="shared" si="40"/>
        <v>34</v>
      </c>
      <c r="H463" s="1"/>
      <c r="I463" s="5">
        <f>G463+G462+G461+G460+G459+G458+G457+G456</f>
        <v>200</v>
      </c>
      <c r="J463" s="5">
        <f>I463*20</f>
        <v>4000</v>
      </c>
    </row>
    <row r="464" spans="2:10">
      <c r="B464" s="268" t="s">
        <v>873</v>
      </c>
      <c r="C464" s="268" t="s">
        <v>880</v>
      </c>
      <c r="D464" s="1">
        <v>155</v>
      </c>
      <c r="E464" s="1"/>
      <c r="F464" s="1">
        <v>176</v>
      </c>
      <c r="G464" s="1">
        <f t="shared" si="40"/>
        <v>21</v>
      </c>
      <c r="H464" s="1"/>
      <c r="I464" s="5"/>
      <c r="J464" s="5"/>
    </row>
    <row r="465" spans="2:10">
      <c r="B465" s="277"/>
      <c r="C465" s="277"/>
      <c r="D465" s="1">
        <v>155</v>
      </c>
      <c r="E465" s="1"/>
      <c r="F465" s="1">
        <v>176</v>
      </c>
      <c r="G465" s="1">
        <f t="shared" si="40"/>
        <v>21</v>
      </c>
      <c r="H465" s="1"/>
      <c r="I465" s="5"/>
      <c r="J465" s="5"/>
    </row>
    <row r="466" spans="2:10">
      <c r="B466" s="277"/>
      <c r="C466" s="277"/>
      <c r="D466" s="1">
        <v>155</v>
      </c>
      <c r="E466" s="1"/>
      <c r="F466" s="1">
        <v>176</v>
      </c>
      <c r="G466" s="1">
        <f t="shared" si="40"/>
        <v>21</v>
      </c>
      <c r="H466" s="1"/>
      <c r="I466" s="5"/>
      <c r="J466" s="5"/>
    </row>
    <row r="467" spans="2:10">
      <c r="B467" s="277"/>
      <c r="C467" s="269"/>
      <c r="D467" s="1">
        <v>155</v>
      </c>
      <c r="E467" s="1"/>
      <c r="F467" s="1">
        <v>176</v>
      </c>
      <c r="G467" s="1">
        <f t="shared" si="40"/>
        <v>21</v>
      </c>
      <c r="H467" s="1"/>
      <c r="I467" s="5"/>
      <c r="J467" s="5"/>
    </row>
    <row r="468" spans="2:10">
      <c r="B468" s="277"/>
      <c r="C468" s="268" t="s">
        <v>881</v>
      </c>
      <c r="D468" s="1">
        <v>147</v>
      </c>
      <c r="E468" s="1"/>
      <c r="F468" s="1">
        <v>192</v>
      </c>
      <c r="G468" s="1">
        <f t="shared" si="40"/>
        <v>45</v>
      </c>
      <c r="H468" s="1"/>
      <c r="I468" s="5"/>
      <c r="J468" s="5"/>
    </row>
    <row r="469" spans="2:10">
      <c r="B469" s="277"/>
      <c r="C469" s="277"/>
      <c r="D469" s="1">
        <v>147</v>
      </c>
      <c r="E469" s="1"/>
      <c r="F469" s="1">
        <v>192</v>
      </c>
      <c r="G469" s="1">
        <f t="shared" si="40"/>
        <v>45</v>
      </c>
      <c r="H469" s="1"/>
      <c r="I469" s="5"/>
      <c r="J469" s="5"/>
    </row>
    <row r="470" spans="2:10">
      <c r="B470" s="277"/>
      <c r="C470" s="277"/>
      <c r="D470" s="1">
        <v>147</v>
      </c>
      <c r="E470" s="1"/>
      <c r="F470" s="1">
        <v>192</v>
      </c>
      <c r="G470" s="1">
        <f t="shared" si="40"/>
        <v>45</v>
      </c>
      <c r="H470" s="1"/>
      <c r="I470" s="5"/>
      <c r="J470" s="5"/>
    </row>
    <row r="471" spans="2:10">
      <c r="B471" s="277"/>
      <c r="C471" s="277"/>
      <c r="D471" s="1">
        <v>147</v>
      </c>
      <c r="E471" s="1"/>
      <c r="F471" s="1">
        <v>192</v>
      </c>
      <c r="G471" s="1">
        <f t="shared" si="40"/>
        <v>45</v>
      </c>
      <c r="H471" s="1"/>
      <c r="I471" s="5"/>
      <c r="J471" s="5"/>
    </row>
    <row r="472" spans="2:10">
      <c r="B472" s="277"/>
      <c r="C472" s="277"/>
      <c r="D472" s="1">
        <v>147</v>
      </c>
      <c r="E472" s="1"/>
      <c r="F472" s="1">
        <v>192</v>
      </c>
      <c r="G472" s="1">
        <f t="shared" si="40"/>
        <v>45</v>
      </c>
      <c r="H472" s="1"/>
      <c r="I472" s="5"/>
      <c r="J472" s="5"/>
    </row>
    <row r="473" spans="2:10">
      <c r="B473" s="269"/>
      <c r="C473" s="269"/>
      <c r="D473" s="1">
        <v>147</v>
      </c>
      <c r="E473" s="1"/>
      <c r="F473" s="1">
        <v>192</v>
      </c>
      <c r="G473" s="1">
        <f t="shared" si="40"/>
        <v>45</v>
      </c>
      <c r="H473" s="1"/>
      <c r="I473" s="5">
        <f>G467+G466+G465+G464+G468+G469+G470+G471+G472+G473</f>
        <v>354</v>
      </c>
      <c r="J473" s="5">
        <f>I473*20</f>
        <v>7080</v>
      </c>
    </row>
    <row r="474" spans="2:10">
      <c r="B474" s="268" t="s">
        <v>882</v>
      </c>
      <c r="C474" s="268" t="s">
        <v>881</v>
      </c>
      <c r="D474" s="1">
        <v>277</v>
      </c>
      <c r="E474" s="1"/>
      <c r="F474" s="1">
        <v>410</v>
      </c>
      <c r="G474" s="1">
        <f>F474-D474</f>
        <v>133</v>
      </c>
      <c r="H474" s="1"/>
      <c r="I474" s="5"/>
      <c r="J474" s="5"/>
    </row>
    <row r="475" spans="2:10">
      <c r="B475" s="277"/>
      <c r="C475" s="277"/>
      <c r="D475" s="1">
        <v>277</v>
      </c>
      <c r="E475" s="1"/>
      <c r="F475" s="1">
        <v>410</v>
      </c>
      <c r="G475" s="1">
        <f t="shared" ref="G475:G506" si="41">F475-D475</f>
        <v>133</v>
      </c>
      <c r="H475" s="1"/>
      <c r="I475" s="5"/>
      <c r="J475" s="5"/>
    </row>
    <row r="476" spans="2:10">
      <c r="B476" s="277"/>
      <c r="C476" s="277"/>
      <c r="D476" s="1">
        <v>277</v>
      </c>
      <c r="E476" s="1"/>
      <c r="F476" s="1">
        <v>410</v>
      </c>
      <c r="G476" s="1">
        <f t="shared" si="41"/>
        <v>133</v>
      </c>
      <c r="H476" s="1"/>
      <c r="I476" s="5"/>
      <c r="J476" s="5"/>
    </row>
    <row r="477" spans="2:10">
      <c r="B477" s="277"/>
      <c r="C477" s="277"/>
      <c r="D477" s="1">
        <v>277</v>
      </c>
      <c r="E477" s="1"/>
      <c r="F477" s="1">
        <v>410</v>
      </c>
      <c r="G477" s="1">
        <f t="shared" si="41"/>
        <v>133</v>
      </c>
      <c r="H477" s="1"/>
      <c r="I477" s="5"/>
      <c r="J477" s="5"/>
    </row>
    <row r="478" spans="2:10">
      <c r="B478" s="277"/>
      <c r="C478" s="277"/>
      <c r="D478" s="1">
        <v>277</v>
      </c>
      <c r="E478" s="1"/>
      <c r="F478" s="1">
        <v>410</v>
      </c>
      <c r="G478" s="1">
        <f t="shared" si="41"/>
        <v>133</v>
      </c>
      <c r="H478" s="1"/>
      <c r="I478" s="5"/>
      <c r="J478" s="5"/>
    </row>
    <row r="479" spans="2:10">
      <c r="B479" s="269"/>
      <c r="C479" s="269"/>
      <c r="D479" s="1">
        <v>277</v>
      </c>
      <c r="E479" s="1"/>
      <c r="F479" s="1">
        <v>410</v>
      </c>
      <c r="G479" s="1">
        <f t="shared" si="41"/>
        <v>133</v>
      </c>
      <c r="H479" s="1"/>
      <c r="I479" s="5">
        <f>G479+G478+G477+G476+G475+G474</f>
        <v>798</v>
      </c>
      <c r="J479" s="5">
        <f>I479*20</f>
        <v>15960</v>
      </c>
    </row>
    <row r="480" spans="2:10">
      <c r="B480" s="268" t="s">
        <v>892</v>
      </c>
      <c r="C480" s="268" t="s">
        <v>902</v>
      </c>
      <c r="D480" s="1">
        <v>198</v>
      </c>
      <c r="E480" s="1"/>
      <c r="F480" s="1">
        <v>215</v>
      </c>
      <c r="G480" s="1">
        <f t="shared" si="41"/>
        <v>17</v>
      </c>
      <c r="H480" s="1"/>
      <c r="I480" s="5"/>
      <c r="J480" s="5"/>
    </row>
    <row r="481" spans="2:10">
      <c r="B481" s="277"/>
      <c r="C481" s="277"/>
      <c r="D481" s="1">
        <v>198</v>
      </c>
      <c r="E481" s="1"/>
      <c r="F481" s="1">
        <v>215</v>
      </c>
      <c r="G481" s="1">
        <f t="shared" si="41"/>
        <v>17</v>
      </c>
      <c r="H481" s="1"/>
      <c r="I481" s="5"/>
      <c r="J481" s="5"/>
    </row>
    <row r="482" spans="2:10">
      <c r="B482" s="277"/>
      <c r="C482" s="277"/>
      <c r="D482" s="1">
        <v>198</v>
      </c>
      <c r="E482" s="1"/>
      <c r="F482" s="1">
        <v>215</v>
      </c>
      <c r="G482" s="1">
        <f t="shared" si="41"/>
        <v>17</v>
      </c>
      <c r="H482" s="1"/>
      <c r="I482" s="5"/>
      <c r="J482" s="5"/>
    </row>
    <row r="483" spans="2:10">
      <c r="B483" s="277"/>
      <c r="C483" s="277"/>
      <c r="D483" s="1">
        <v>198</v>
      </c>
      <c r="E483" s="1"/>
      <c r="F483" s="1">
        <v>215</v>
      </c>
      <c r="G483" s="1">
        <f t="shared" si="41"/>
        <v>17</v>
      </c>
      <c r="H483" s="1"/>
      <c r="I483" s="5"/>
      <c r="J483" s="5"/>
    </row>
    <row r="484" spans="2:10">
      <c r="B484" s="277"/>
      <c r="C484" s="277"/>
      <c r="D484" s="1">
        <v>198</v>
      </c>
      <c r="E484" s="1"/>
      <c r="F484" s="1">
        <v>215</v>
      </c>
      <c r="G484" s="1">
        <f t="shared" si="41"/>
        <v>17</v>
      </c>
      <c r="H484" s="1"/>
      <c r="I484" s="5"/>
      <c r="J484" s="5"/>
    </row>
    <row r="485" spans="2:10">
      <c r="B485" s="269"/>
      <c r="C485" s="269"/>
      <c r="D485" s="1">
        <v>198</v>
      </c>
      <c r="E485" s="1"/>
      <c r="F485" s="1">
        <v>215</v>
      </c>
      <c r="G485" s="1">
        <f t="shared" si="41"/>
        <v>17</v>
      </c>
      <c r="H485" s="1"/>
      <c r="I485" s="5">
        <f>G485+G484+G483+G482+G481+G480</f>
        <v>102</v>
      </c>
      <c r="J485" s="5">
        <f>I485*20</f>
        <v>2040</v>
      </c>
    </row>
    <row r="486" spans="2:10">
      <c r="B486" s="268" t="s">
        <v>893</v>
      </c>
      <c r="C486" s="268" t="s">
        <v>902</v>
      </c>
      <c r="D486" s="1">
        <v>196</v>
      </c>
      <c r="E486" s="1"/>
      <c r="F486" s="1">
        <v>238</v>
      </c>
      <c r="G486" s="1">
        <f t="shared" si="41"/>
        <v>42</v>
      </c>
      <c r="H486" s="1"/>
      <c r="I486" s="5"/>
      <c r="J486" s="5"/>
    </row>
    <row r="487" spans="2:10">
      <c r="B487" s="277"/>
      <c r="C487" s="277"/>
      <c r="D487" s="1">
        <v>196</v>
      </c>
      <c r="E487" s="1"/>
      <c r="F487" s="1">
        <v>238</v>
      </c>
      <c r="G487" s="1">
        <f t="shared" si="41"/>
        <v>42</v>
      </c>
      <c r="H487" s="1"/>
      <c r="I487" s="5"/>
      <c r="J487" s="5"/>
    </row>
    <row r="488" spans="2:10">
      <c r="B488" s="277"/>
      <c r="C488" s="277"/>
      <c r="D488" s="1">
        <v>196</v>
      </c>
      <c r="E488" s="1"/>
      <c r="F488" s="1">
        <v>247</v>
      </c>
      <c r="G488" s="1">
        <f t="shared" si="41"/>
        <v>51</v>
      </c>
      <c r="H488" s="1"/>
      <c r="I488" s="5"/>
      <c r="J488" s="5"/>
    </row>
    <row r="489" spans="2:10">
      <c r="B489" s="277"/>
      <c r="C489" s="277"/>
      <c r="D489" s="1">
        <v>196</v>
      </c>
      <c r="E489" s="1"/>
      <c r="F489" s="1">
        <v>247</v>
      </c>
      <c r="G489" s="1">
        <f t="shared" si="41"/>
        <v>51</v>
      </c>
      <c r="H489" s="1"/>
      <c r="I489" s="5"/>
      <c r="J489" s="5"/>
    </row>
    <row r="490" spans="2:10">
      <c r="B490" s="277"/>
      <c r="C490" s="277"/>
      <c r="D490" s="1">
        <v>196</v>
      </c>
      <c r="E490" s="1"/>
      <c r="F490" s="1">
        <v>247</v>
      </c>
      <c r="G490" s="1">
        <f t="shared" si="41"/>
        <v>51</v>
      </c>
      <c r="H490" s="1"/>
      <c r="I490" s="5"/>
      <c r="J490" s="5"/>
    </row>
    <row r="491" spans="2:10">
      <c r="B491" s="269"/>
      <c r="C491" s="269"/>
      <c r="D491" s="1">
        <v>196</v>
      </c>
      <c r="E491" s="1"/>
      <c r="F491" s="1">
        <v>247</v>
      </c>
      <c r="G491" s="1">
        <f t="shared" si="41"/>
        <v>51</v>
      </c>
      <c r="H491" s="1"/>
      <c r="I491" s="5">
        <f>G491+G490+G489+G488+G487+G486</f>
        <v>288</v>
      </c>
      <c r="J491" s="5">
        <f>I491*20</f>
        <v>5760</v>
      </c>
    </row>
    <row r="492" spans="2:10">
      <c r="B492" s="268" t="s">
        <v>883</v>
      </c>
      <c r="C492" s="268" t="s">
        <v>884</v>
      </c>
      <c r="D492" s="1">
        <v>40</v>
      </c>
      <c r="E492" s="1"/>
      <c r="F492" s="1">
        <v>56</v>
      </c>
      <c r="G492" s="1">
        <f t="shared" si="41"/>
        <v>16</v>
      </c>
      <c r="H492" s="1"/>
      <c r="I492" s="5"/>
      <c r="J492" s="5"/>
    </row>
    <row r="493" spans="2:10">
      <c r="B493" s="277"/>
      <c r="C493" s="277"/>
      <c r="D493" s="1">
        <v>40</v>
      </c>
      <c r="E493" s="1"/>
      <c r="F493" s="1">
        <v>56</v>
      </c>
      <c r="G493" s="1">
        <f t="shared" si="41"/>
        <v>16</v>
      </c>
      <c r="H493" s="1"/>
      <c r="I493" s="5"/>
      <c r="J493" s="5"/>
    </row>
    <row r="494" spans="2:10">
      <c r="B494" s="277"/>
      <c r="C494" s="277"/>
      <c r="D494" s="1">
        <v>40</v>
      </c>
      <c r="E494" s="1"/>
      <c r="F494" s="1">
        <v>56</v>
      </c>
      <c r="G494" s="1">
        <f t="shared" si="41"/>
        <v>16</v>
      </c>
      <c r="H494" s="1"/>
      <c r="I494" s="5"/>
      <c r="J494" s="5"/>
    </row>
    <row r="495" spans="2:10">
      <c r="B495" s="277"/>
      <c r="C495" s="277"/>
      <c r="D495" s="1">
        <v>40</v>
      </c>
      <c r="E495" s="1"/>
      <c r="F495" s="1">
        <v>56</v>
      </c>
      <c r="G495" s="1">
        <f t="shared" si="41"/>
        <v>16</v>
      </c>
      <c r="H495" s="1"/>
      <c r="I495" s="5"/>
      <c r="J495" s="5"/>
    </row>
    <row r="496" spans="2:10">
      <c r="B496" s="277"/>
      <c r="C496" s="277"/>
      <c r="D496" s="1">
        <v>40</v>
      </c>
      <c r="E496" s="1"/>
      <c r="F496" s="1">
        <v>56</v>
      </c>
      <c r="G496" s="1">
        <f t="shared" si="41"/>
        <v>16</v>
      </c>
      <c r="H496" s="1"/>
      <c r="I496" s="5"/>
      <c r="J496" s="5"/>
    </row>
    <row r="497" spans="2:10">
      <c r="B497" s="277"/>
      <c r="C497" s="269"/>
      <c r="D497" s="1">
        <v>40</v>
      </c>
      <c r="E497" s="1"/>
      <c r="F497" s="1">
        <v>56</v>
      </c>
      <c r="G497" s="1">
        <f t="shared" si="41"/>
        <v>16</v>
      </c>
      <c r="H497" s="1"/>
      <c r="I497" s="5"/>
      <c r="J497" s="5"/>
    </row>
    <row r="498" spans="2:10">
      <c r="B498" s="277"/>
      <c r="C498" s="268" t="s">
        <v>885</v>
      </c>
      <c r="D498" s="1">
        <v>197</v>
      </c>
      <c r="E498" s="1"/>
      <c r="F498" s="1">
        <v>216</v>
      </c>
      <c r="G498" s="1">
        <f t="shared" si="41"/>
        <v>19</v>
      </c>
      <c r="H498" s="1"/>
      <c r="I498" s="5"/>
      <c r="J498" s="5"/>
    </row>
    <row r="499" spans="2:10">
      <c r="B499" s="277"/>
      <c r="C499" s="277"/>
      <c r="D499" s="1">
        <v>197</v>
      </c>
      <c r="E499" s="1"/>
      <c r="F499" s="1">
        <v>216</v>
      </c>
      <c r="G499" s="1">
        <f t="shared" si="41"/>
        <v>19</v>
      </c>
      <c r="H499" s="1"/>
      <c r="I499" s="5"/>
      <c r="J499" s="5"/>
    </row>
    <row r="500" spans="2:10">
      <c r="B500" s="277"/>
      <c r="C500" s="277"/>
      <c r="D500" s="1">
        <v>197</v>
      </c>
      <c r="E500" s="1"/>
      <c r="F500" s="1">
        <v>216</v>
      </c>
      <c r="G500" s="1">
        <f t="shared" si="41"/>
        <v>19</v>
      </c>
      <c r="H500" s="1"/>
      <c r="I500" s="5"/>
      <c r="J500" s="5"/>
    </row>
    <row r="501" spans="2:10">
      <c r="B501" s="277"/>
      <c r="C501" s="277"/>
      <c r="D501" s="1">
        <v>197</v>
      </c>
      <c r="E501" s="1"/>
      <c r="F501" s="1">
        <v>216</v>
      </c>
      <c r="G501" s="1">
        <f t="shared" si="41"/>
        <v>19</v>
      </c>
      <c r="H501" s="1"/>
      <c r="I501" s="5"/>
      <c r="J501" s="5"/>
    </row>
    <row r="502" spans="2:10">
      <c r="B502" s="277"/>
      <c r="C502" s="277"/>
      <c r="D502" s="1">
        <v>200</v>
      </c>
      <c r="E502" s="1"/>
      <c r="F502" s="1">
        <v>250</v>
      </c>
      <c r="G502" s="1">
        <f t="shared" si="41"/>
        <v>50</v>
      </c>
      <c r="H502" s="1"/>
      <c r="I502" s="5"/>
      <c r="J502" s="5"/>
    </row>
    <row r="503" spans="2:10">
      <c r="B503" s="277"/>
      <c r="C503" s="277"/>
      <c r="D503" s="1">
        <v>200</v>
      </c>
      <c r="E503" s="1"/>
      <c r="F503" s="1">
        <v>250</v>
      </c>
      <c r="G503" s="1">
        <f t="shared" si="41"/>
        <v>50</v>
      </c>
      <c r="H503" s="1"/>
      <c r="I503" s="5"/>
      <c r="J503" s="5"/>
    </row>
    <row r="504" spans="2:10">
      <c r="B504" s="277"/>
      <c r="C504" s="277"/>
      <c r="D504" s="1">
        <v>200</v>
      </c>
      <c r="E504" s="1"/>
      <c r="F504" s="1">
        <v>250</v>
      </c>
      <c r="G504" s="1">
        <f t="shared" si="41"/>
        <v>50</v>
      </c>
      <c r="H504" s="1"/>
      <c r="I504" s="5"/>
      <c r="J504" s="5"/>
    </row>
    <row r="505" spans="2:10">
      <c r="B505" s="277"/>
      <c r="C505" s="277"/>
      <c r="D505" s="1">
        <v>200</v>
      </c>
      <c r="E505" s="1"/>
      <c r="F505" s="1">
        <v>250</v>
      </c>
      <c r="G505" s="1">
        <f t="shared" si="41"/>
        <v>50</v>
      </c>
      <c r="H505" s="1"/>
      <c r="I505" s="5"/>
      <c r="J505" s="5"/>
    </row>
    <row r="506" spans="2:10">
      <c r="B506" s="269"/>
      <c r="C506" s="269"/>
      <c r="D506" s="1">
        <v>200</v>
      </c>
      <c r="E506" s="1"/>
      <c r="F506" s="1">
        <v>250</v>
      </c>
      <c r="G506" s="1">
        <f t="shared" si="41"/>
        <v>50</v>
      </c>
      <c r="H506" s="1"/>
      <c r="I506" s="5">
        <f>G497+G496+G495+G494+G493+G492+G498+G499+G500+G501+G502+G503+G504+G505+G506</f>
        <v>422</v>
      </c>
      <c r="J506" s="5">
        <f>I506*20</f>
        <v>8440</v>
      </c>
    </row>
    <row r="507" spans="2:10">
      <c r="B507" s="268" t="s">
        <v>886</v>
      </c>
      <c r="C507" s="268" t="s">
        <v>887</v>
      </c>
      <c r="D507" s="1">
        <v>240</v>
      </c>
      <c r="E507" s="1">
        <v>213</v>
      </c>
      <c r="F507" s="1"/>
      <c r="G507" s="1">
        <f>E507-D507</f>
        <v>-27</v>
      </c>
      <c r="H507" s="1"/>
      <c r="I507" s="5"/>
      <c r="J507" s="5"/>
    </row>
    <row r="508" spans="2:10">
      <c r="B508" s="277"/>
      <c r="C508" s="277"/>
      <c r="D508" s="1">
        <v>240</v>
      </c>
      <c r="E508" s="1">
        <v>213</v>
      </c>
      <c r="F508" s="1"/>
      <c r="G508" s="1">
        <f t="shared" ref="G508:G512" si="42">E508-D508</f>
        <v>-27</v>
      </c>
      <c r="H508" s="1"/>
      <c r="I508" s="5"/>
      <c r="J508" s="5"/>
    </row>
    <row r="509" spans="2:10">
      <c r="B509" s="277"/>
      <c r="C509" s="277"/>
      <c r="D509" s="1">
        <v>240</v>
      </c>
      <c r="E509" s="1">
        <v>213</v>
      </c>
      <c r="F509" s="1"/>
      <c r="G509" s="1">
        <f t="shared" si="42"/>
        <v>-27</v>
      </c>
      <c r="H509" s="1"/>
      <c r="I509" s="5"/>
      <c r="J509" s="5"/>
    </row>
    <row r="510" spans="2:10">
      <c r="B510" s="277"/>
      <c r="C510" s="277"/>
      <c r="D510" s="1">
        <v>240</v>
      </c>
      <c r="E510" s="1">
        <v>213</v>
      </c>
      <c r="F510" s="1"/>
      <c r="G510" s="1">
        <f t="shared" si="42"/>
        <v>-27</v>
      </c>
      <c r="H510" s="1"/>
      <c r="I510" s="5"/>
      <c r="J510" s="5"/>
    </row>
    <row r="511" spans="2:10">
      <c r="B511" s="277"/>
      <c r="C511" s="277"/>
      <c r="D511" s="1">
        <v>240</v>
      </c>
      <c r="E511" s="1">
        <v>213</v>
      </c>
      <c r="F511" s="1"/>
      <c r="G511" s="1">
        <f t="shared" si="42"/>
        <v>-27</v>
      </c>
      <c r="H511" s="1"/>
      <c r="I511" s="5"/>
      <c r="J511" s="5"/>
    </row>
    <row r="512" spans="2:10">
      <c r="B512" s="277"/>
      <c r="C512" s="277"/>
      <c r="D512" s="1">
        <v>240</v>
      </c>
      <c r="E512" s="1">
        <v>213</v>
      </c>
      <c r="F512" s="1"/>
      <c r="G512" s="1">
        <f t="shared" si="42"/>
        <v>-27</v>
      </c>
      <c r="H512" s="1"/>
      <c r="I512" s="5"/>
      <c r="J512" s="5"/>
    </row>
    <row r="513" spans="2:10">
      <c r="B513" s="277"/>
      <c r="C513" s="277"/>
      <c r="D513" s="1">
        <v>250</v>
      </c>
      <c r="E513" s="1"/>
      <c r="F513" s="1">
        <v>300</v>
      </c>
      <c r="G513" s="1">
        <f>F513-D513</f>
        <v>50</v>
      </c>
      <c r="H513" s="1"/>
      <c r="I513" s="5"/>
      <c r="J513" s="5"/>
    </row>
    <row r="514" spans="2:10">
      <c r="B514" s="277"/>
      <c r="C514" s="277"/>
      <c r="D514" s="1">
        <v>250</v>
      </c>
      <c r="E514" s="1"/>
      <c r="F514" s="1">
        <v>300</v>
      </c>
      <c r="G514" s="1">
        <f t="shared" ref="G514:G536" si="43">F514-D514</f>
        <v>50</v>
      </c>
      <c r="H514" s="1"/>
      <c r="I514" s="5"/>
      <c r="J514" s="5"/>
    </row>
    <row r="515" spans="2:10">
      <c r="B515" s="277"/>
      <c r="C515" s="277"/>
      <c r="D515" s="1">
        <v>250</v>
      </c>
      <c r="E515" s="1"/>
      <c r="F515" s="1">
        <v>318</v>
      </c>
      <c r="G515" s="1">
        <f t="shared" si="43"/>
        <v>68</v>
      </c>
      <c r="H515" s="1"/>
      <c r="I515" s="5"/>
      <c r="J515" s="5"/>
    </row>
    <row r="516" spans="2:10">
      <c r="B516" s="277"/>
      <c r="C516" s="277"/>
      <c r="D516" s="1">
        <v>250</v>
      </c>
      <c r="E516" s="1"/>
      <c r="F516" s="1">
        <v>318</v>
      </c>
      <c r="G516" s="1">
        <f t="shared" si="43"/>
        <v>68</v>
      </c>
      <c r="H516" s="1"/>
      <c r="I516" s="5"/>
      <c r="J516" s="5"/>
    </row>
    <row r="517" spans="2:10">
      <c r="B517" s="277"/>
      <c r="C517" s="277"/>
      <c r="D517" s="1">
        <v>250</v>
      </c>
      <c r="E517" s="1"/>
      <c r="F517" s="1">
        <v>350</v>
      </c>
      <c r="G517" s="1">
        <f t="shared" si="43"/>
        <v>100</v>
      </c>
      <c r="H517" s="1"/>
      <c r="I517" s="5"/>
      <c r="J517" s="5"/>
    </row>
    <row r="518" spans="2:10">
      <c r="B518" s="269"/>
      <c r="C518" s="269"/>
      <c r="D518" s="1">
        <v>250</v>
      </c>
      <c r="E518" s="1"/>
      <c r="F518" s="1">
        <v>350</v>
      </c>
      <c r="G518" s="1">
        <f t="shared" si="43"/>
        <v>100</v>
      </c>
      <c r="H518" s="1"/>
      <c r="I518" s="5">
        <f>G518+G517+G516+G515+G514+G513+G512+G511+G510+G509+G508+G507</f>
        <v>274</v>
      </c>
      <c r="J518" s="5">
        <f>I518*20</f>
        <v>5480</v>
      </c>
    </row>
    <row r="519" spans="2:10">
      <c r="B519" s="268" t="s">
        <v>895</v>
      </c>
      <c r="C519" s="268" t="s">
        <v>903</v>
      </c>
      <c r="D519" s="1">
        <v>220</v>
      </c>
      <c r="E519" s="1"/>
      <c r="F519" s="1">
        <v>260</v>
      </c>
      <c r="G519" s="1">
        <f t="shared" si="43"/>
        <v>40</v>
      </c>
      <c r="H519" s="1"/>
      <c r="I519" s="5"/>
      <c r="J519" s="5"/>
    </row>
    <row r="520" spans="2:10">
      <c r="B520" s="277"/>
      <c r="C520" s="277"/>
      <c r="D520" s="1">
        <v>220</v>
      </c>
      <c r="E520" s="1"/>
      <c r="F520" s="1">
        <v>260</v>
      </c>
      <c r="G520" s="1">
        <f t="shared" si="43"/>
        <v>40</v>
      </c>
      <c r="H520" s="1"/>
      <c r="I520" s="5"/>
      <c r="J520" s="5"/>
    </row>
    <row r="521" spans="2:10">
      <c r="B521" s="277"/>
      <c r="C521" s="277"/>
      <c r="D521" s="1">
        <v>220</v>
      </c>
      <c r="E521" s="1"/>
      <c r="F521" s="1">
        <v>260</v>
      </c>
      <c r="G521" s="1">
        <f t="shared" si="43"/>
        <v>40</v>
      </c>
      <c r="H521" s="1"/>
      <c r="I521" s="5"/>
      <c r="J521" s="5"/>
    </row>
    <row r="522" spans="2:10">
      <c r="B522" s="277"/>
      <c r="C522" s="277"/>
      <c r="D522" s="1">
        <v>220</v>
      </c>
      <c r="E522" s="1"/>
      <c r="F522" s="1">
        <v>311</v>
      </c>
      <c r="G522" s="1">
        <f t="shared" si="43"/>
        <v>91</v>
      </c>
      <c r="H522" s="1"/>
      <c r="I522" s="5"/>
      <c r="J522" s="5"/>
    </row>
    <row r="523" spans="2:10">
      <c r="B523" s="277"/>
      <c r="C523" s="277"/>
      <c r="D523" s="1">
        <v>220</v>
      </c>
      <c r="E523" s="1"/>
      <c r="F523" s="1">
        <v>311</v>
      </c>
      <c r="G523" s="1">
        <f t="shared" si="43"/>
        <v>91</v>
      </c>
      <c r="H523" s="1"/>
      <c r="I523" s="5"/>
      <c r="J523" s="5"/>
    </row>
    <row r="524" spans="2:10">
      <c r="B524" s="269"/>
      <c r="C524" s="269"/>
      <c r="D524" s="1">
        <v>220</v>
      </c>
      <c r="E524" s="1"/>
      <c r="F524" s="1">
        <v>311</v>
      </c>
      <c r="G524" s="1">
        <f t="shared" si="43"/>
        <v>91</v>
      </c>
      <c r="H524" s="1"/>
      <c r="I524" s="5">
        <f>G524+G523+G522+G521+G520+G519</f>
        <v>393</v>
      </c>
      <c r="J524" s="5">
        <f>I524*20</f>
        <v>7860</v>
      </c>
    </row>
    <row r="525" spans="2:10">
      <c r="B525" s="268" t="s">
        <v>888</v>
      </c>
      <c r="C525" s="268" t="s">
        <v>889</v>
      </c>
      <c r="D525" s="1">
        <v>200</v>
      </c>
      <c r="E525" s="1"/>
      <c r="F525" s="1">
        <v>230</v>
      </c>
      <c r="G525" s="1">
        <f t="shared" si="43"/>
        <v>30</v>
      </c>
      <c r="H525" s="1"/>
      <c r="I525" s="5"/>
      <c r="J525" s="5"/>
    </row>
    <row r="526" spans="2:10">
      <c r="B526" s="277"/>
      <c r="C526" s="277"/>
      <c r="D526" s="1">
        <v>200</v>
      </c>
      <c r="E526" s="1"/>
      <c r="F526" s="1">
        <v>230</v>
      </c>
      <c r="G526" s="1">
        <f t="shared" si="43"/>
        <v>30</v>
      </c>
      <c r="H526" s="1"/>
      <c r="I526" s="5"/>
      <c r="J526" s="5"/>
    </row>
    <row r="527" spans="2:10">
      <c r="B527" s="277"/>
      <c r="C527" s="277"/>
      <c r="D527" s="1">
        <v>200</v>
      </c>
      <c r="E527" s="1"/>
      <c r="F527" s="1">
        <v>230</v>
      </c>
      <c r="G527" s="1">
        <f t="shared" si="43"/>
        <v>30</v>
      </c>
      <c r="H527" s="1"/>
      <c r="I527" s="5"/>
      <c r="J527" s="5"/>
    </row>
    <row r="528" spans="2:10">
      <c r="B528" s="277"/>
      <c r="C528" s="277"/>
      <c r="D528" s="1">
        <v>200</v>
      </c>
      <c r="E528" s="1"/>
      <c r="F528" s="1">
        <v>230</v>
      </c>
      <c r="G528" s="1">
        <f t="shared" si="43"/>
        <v>30</v>
      </c>
      <c r="H528" s="1"/>
      <c r="I528" s="5"/>
      <c r="J528" s="5"/>
    </row>
    <row r="529" spans="2:10">
      <c r="B529" s="277"/>
      <c r="C529" s="277"/>
      <c r="D529" s="1">
        <v>200</v>
      </c>
      <c r="E529" s="1"/>
      <c r="F529" s="1">
        <v>230</v>
      </c>
      <c r="G529" s="1">
        <f t="shared" si="43"/>
        <v>30</v>
      </c>
      <c r="H529" s="1"/>
      <c r="I529" s="5"/>
      <c r="J529" s="5"/>
    </row>
    <row r="530" spans="2:10">
      <c r="B530" s="269"/>
      <c r="C530" s="269"/>
      <c r="D530" s="1">
        <v>200</v>
      </c>
      <c r="E530" s="1"/>
      <c r="F530" s="1">
        <v>230</v>
      </c>
      <c r="G530" s="1">
        <f t="shared" si="43"/>
        <v>30</v>
      </c>
      <c r="H530" s="1"/>
      <c r="I530" s="5">
        <f>G530+G529+G528+G527+G526+G525</f>
        <v>180</v>
      </c>
      <c r="J530" s="5">
        <f>I530*20</f>
        <v>3600</v>
      </c>
    </row>
    <row r="531" spans="2:10">
      <c r="B531" s="268" t="s">
        <v>890</v>
      </c>
      <c r="C531" s="268" t="s">
        <v>891</v>
      </c>
      <c r="D531" s="1">
        <v>300</v>
      </c>
      <c r="E531" s="1"/>
      <c r="F531" s="1">
        <v>410</v>
      </c>
      <c r="G531" s="1">
        <f t="shared" si="43"/>
        <v>110</v>
      </c>
      <c r="H531" s="1"/>
      <c r="I531" s="5"/>
      <c r="J531" s="5"/>
    </row>
    <row r="532" spans="2:10">
      <c r="B532" s="277"/>
      <c r="C532" s="277"/>
      <c r="D532" s="1">
        <v>300</v>
      </c>
      <c r="E532" s="1"/>
      <c r="F532" s="1">
        <v>410</v>
      </c>
      <c r="G532" s="1">
        <f t="shared" si="43"/>
        <v>110</v>
      </c>
      <c r="H532" s="1"/>
      <c r="I532" s="5"/>
      <c r="J532" s="5"/>
    </row>
    <row r="533" spans="2:10">
      <c r="B533" s="277"/>
      <c r="C533" s="277"/>
      <c r="D533" s="1">
        <v>300</v>
      </c>
      <c r="E533" s="1"/>
      <c r="F533" s="1">
        <v>410</v>
      </c>
      <c r="G533" s="1">
        <f t="shared" si="43"/>
        <v>110</v>
      </c>
      <c r="H533" s="1"/>
      <c r="I533" s="5"/>
      <c r="J533" s="5"/>
    </row>
    <row r="534" spans="2:10">
      <c r="B534" s="277"/>
      <c r="C534" s="277"/>
      <c r="D534" s="1">
        <v>300</v>
      </c>
      <c r="E534" s="1"/>
      <c r="F534" s="1">
        <v>410</v>
      </c>
      <c r="G534" s="1">
        <f t="shared" si="43"/>
        <v>110</v>
      </c>
      <c r="H534" s="1"/>
      <c r="I534" s="5"/>
      <c r="J534" s="5"/>
    </row>
    <row r="535" spans="2:10">
      <c r="B535" s="277"/>
      <c r="C535" s="277"/>
      <c r="D535" s="1">
        <v>300</v>
      </c>
      <c r="E535" s="1"/>
      <c r="F535" s="1">
        <v>410</v>
      </c>
      <c r="G535" s="1">
        <f t="shared" si="43"/>
        <v>110</v>
      </c>
      <c r="H535" s="1"/>
      <c r="I535" s="5"/>
      <c r="J535" s="5"/>
    </row>
    <row r="536" spans="2:10">
      <c r="B536" s="269"/>
      <c r="C536" s="269"/>
      <c r="D536" s="1">
        <v>300</v>
      </c>
      <c r="E536" s="1"/>
      <c r="F536" s="1">
        <v>410</v>
      </c>
      <c r="G536" s="1">
        <f t="shared" si="43"/>
        <v>110</v>
      </c>
      <c r="H536" s="1"/>
      <c r="I536" s="5">
        <f>G536+G535+G534+G533+G532+G531</f>
        <v>660</v>
      </c>
      <c r="J536" s="5">
        <f>I536*20</f>
        <v>13200</v>
      </c>
    </row>
    <row r="537" spans="2:10">
      <c r="B537" s="1"/>
      <c r="C537" s="1"/>
      <c r="D537" s="1"/>
      <c r="E537" s="254" t="s">
        <v>638</v>
      </c>
      <c r="F537" s="255"/>
      <c r="G537" s="5">
        <f>SUM(G430:G536)</f>
        <v>4537</v>
      </c>
      <c r="H537" s="5">
        <v>90740</v>
      </c>
      <c r="I537" s="1"/>
      <c r="J537" s="1"/>
    </row>
    <row r="541" spans="2:10">
      <c r="B541" s="6" t="s">
        <v>669</v>
      </c>
    </row>
    <row r="542" spans="2:10">
      <c r="B542" s="5" t="s">
        <v>402</v>
      </c>
      <c r="C542" s="5">
        <v>2018</v>
      </c>
      <c r="D542" s="13"/>
      <c r="E542" s="13"/>
      <c r="F542" s="13"/>
      <c r="G542" s="13"/>
      <c r="H542" s="13"/>
      <c r="I542" s="247" t="s">
        <v>527</v>
      </c>
      <c r="J542" s="248"/>
    </row>
    <row r="543" spans="2:10">
      <c r="B543" s="12"/>
      <c r="C543" s="12"/>
      <c r="D543" s="12"/>
      <c r="E543" s="20"/>
      <c r="F543" s="20"/>
      <c r="G543" s="20" t="s">
        <v>4</v>
      </c>
      <c r="H543" s="21" t="s">
        <v>9</v>
      </c>
      <c r="I543" s="249"/>
      <c r="J543" s="250"/>
    </row>
    <row r="544" spans="2:10">
      <c r="B544" s="2" t="s">
        <v>0</v>
      </c>
      <c r="C544" s="2" t="s">
        <v>1</v>
      </c>
      <c r="D544" s="2" t="s">
        <v>10</v>
      </c>
      <c r="E544" s="2" t="s">
        <v>7</v>
      </c>
      <c r="F544" s="2" t="s">
        <v>11</v>
      </c>
      <c r="G544" s="2" t="s">
        <v>12</v>
      </c>
      <c r="H544" s="22"/>
      <c r="I544" s="76" t="s">
        <v>525</v>
      </c>
      <c r="J544" s="77" t="s">
        <v>526</v>
      </c>
    </row>
    <row r="545" spans="2:10">
      <c r="B545" s="268" t="s">
        <v>920</v>
      </c>
      <c r="C545" s="268" t="s">
        <v>921</v>
      </c>
      <c r="D545" s="1">
        <v>83</v>
      </c>
      <c r="E545" s="1"/>
      <c r="F545" s="1">
        <v>105</v>
      </c>
      <c r="G545" s="5">
        <f>F545-D545</f>
        <v>22</v>
      </c>
      <c r="H545" s="5"/>
      <c r="I545" s="5"/>
      <c r="J545" s="5"/>
    </row>
    <row r="546" spans="2:10">
      <c r="B546" s="277"/>
      <c r="C546" s="277"/>
      <c r="D546" s="1">
        <v>83</v>
      </c>
      <c r="E546" s="1"/>
      <c r="F546" s="1">
        <v>105</v>
      </c>
      <c r="G546" s="5">
        <f t="shared" ref="G546:G596" si="44">F546-D546</f>
        <v>22</v>
      </c>
      <c r="H546" s="5"/>
      <c r="I546" s="5"/>
      <c r="J546" s="5"/>
    </row>
    <row r="547" spans="2:10">
      <c r="B547" s="277"/>
      <c r="C547" s="277"/>
      <c r="D547" s="1">
        <v>83</v>
      </c>
      <c r="E547" s="1"/>
      <c r="F547" s="1">
        <v>105</v>
      </c>
      <c r="G547" s="5">
        <f t="shared" si="44"/>
        <v>22</v>
      </c>
      <c r="H547" s="5"/>
      <c r="I547" s="5"/>
      <c r="J547" s="5"/>
    </row>
    <row r="548" spans="2:10">
      <c r="B548" s="277"/>
      <c r="C548" s="277"/>
      <c r="D548" s="1">
        <v>83</v>
      </c>
      <c r="E548" s="1"/>
      <c r="F548" s="1">
        <v>105</v>
      </c>
      <c r="G548" s="5">
        <f t="shared" si="44"/>
        <v>22</v>
      </c>
      <c r="H548" s="5"/>
      <c r="I548" s="5"/>
      <c r="J548" s="5"/>
    </row>
    <row r="549" spans="2:10">
      <c r="B549" s="277"/>
      <c r="C549" s="277"/>
      <c r="D549" s="1">
        <v>83</v>
      </c>
      <c r="E549" s="1"/>
      <c r="F549" s="1"/>
      <c r="G549" s="5"/>
      <c r="H549" s="5" t="s">
        <v>13</v>
      </c>
      <c r="I549" s="5"/>
      <c r="J549" s="5"/>
    </row>
    <row r="550" spans="2:10">
      <c r="B550" s="269"/>
      <c r="C550" s="269"/>
      <c r="D550" s="1">
        <v>83</v>
      </c>
      <c r="E550" s="1"/>
      <c r="F550" s="1"/>
      <c r="G550" s="5"/>
      <c r="H550" s="5" t="s">
        <v>13</v>
      </c>
      <c r="I550" s="5">
        <f>G545+G546+G547+G548</f>
        <v>88</v>
      </c>
      <c r="J550" s="5">
        <f>I550*20</f>
        <v>1760</v>
      </c>
    </row>
    <row r="551" spans="2:10">
      <c r="B551" s="268" t="s">
        <v>922</v>
      </c>
      <c r="C551" s="268" t="s">
        <v>921</v>
      </c>
      <c r="D551" s="1">
        <v>127</v>
      </c>
      <c r="E551" s="1"/>
      <c r="F551" s="1"/>
      <c r="G551" s="5"/>
      <c r="H551" s="5" t="s">
        <v>13</v>
      </c>
      <c r="I551" s="5"/>
      <c r="J551" s="5"/>
    </row>
    <row r="552" spans="2:10">
      <c r="B552" s="269"/>
      <c r="C552" s="269"/>
      <c r="D552" s="1">
        <v>127</v>
      </c>
      <c r="E552" s="1"/>
      <c r="F552" s="1"/>
      <c r="G552" s="5"/>
      <c r="H552" s="5" t="s">
        <v>13</v>
      </c>
      <c r="I552" s="5"/>
      <c r="J552" s="5"/>
    </row>
    <row r="553" spans="2:10">
      <c r="B553" s="268" t="s">
        <v>907</v>
      </c>
      <c r="C553" s="268" t="s">
        <v>921</v>
      </c>
      <c r="D553" s="1">
        <v>165</v>
      </c>
      <c r="E553" s="1"/>
      <c r="F553" s="1">
        <v>210</v>
      </c>
      <c r="G553" s="5">
        <f t="shared" si="44"/>
        <v>45</v>
      </c>
      <c r="H553" s="5"/>
      <c r="I553" s="5"/>
      <c r="J553" s="5"/>
    </row>
    <row r="554" spans="2:10">
      <c r="B554" s="277"/>
      <c r="C554" s="277"/>
      <c r="D554" s="1">
        <v>165</v>
      </c>
      <c r="E554" s="1"/>
      <c r="F554" s="1">
        <v>210</v>
      </c>
      <c r="G554" s="5">
        <f t="shared" si="44"/>
        <v>45</v>
      </c>
      <c r="H554" s="5"/>
      <c r="I554" s="5"/>
      <c r="J554" s="5"/>
    </row>
    <row r="555" spans="2:10">
      <c r="B555" s="277"/>
      <c r="C555" s="277"/>
      <c r="D555" s="1">
        <v>165</v>
      </c>
      <c r="E555" s="1"/>
      <c r="F555" s="1">
        <v>240</v>
      </c>
      <c r="G555" s="5">
        <f t="shared" si="44"/>
        <v>75</v>
      </c>
      <c r="H555" s="5"/>
      <c r="I555" s="5"/>
      <c r="J555" s="5"/>
    </row>
    <row r="556" spans="2:10">
      <c r="B556" s="277"/>
      <c r="C556" s="277"/>
      <c r="D556" s="1">
        <v>165</v>
      </c>
      <c r="E556" s="1"/>
      <c r="F556" s="1">
        <v>240</v>
      </c>
      <c r="G556" s="5">
        <f t="shared" si="44"/>
        <v>75</v>
      </c>
      <c r="H556" s="5"/>
      <c r="I556" s="5"/>
      <c r="J556" s="5"/>
    </row>
    <row r="557" spans="2:10">
      <c r="B557" s="277"/>
      <c r="C557" s="277"/>
      <c r="D557" s="1"/>
      <c r="E557" s="1"/>
      <c r="F557" s="1">
        <v>240</v>
      </c>
      <c r="G557" s="5">
        <f>F557-D549</f>
        <v>157</v>
      </c>
      <c r="H557" s="5"/>
      <c r="I557" s="5"/>
      <c r="J557" s="5"/>
    </row>
    <row r="558" spans="2:10">
      <c r="B558" s="277"/>
      <c r="C558" s="277"/>
      <c r="D558" s="1"/>
      <c r="E558" s="1"/>
      <c r="F558" s="1">
        <v>240</v>
      </c>
      <c r="G558" s="5">
        <f>F558-D550</f>
        <v>157</v>
      </c>
      <c r="H558" s="5"/>
      <c r="I558" s="5"/>
      <c r="J558" s="5"/>
    </row>
    <row r="559" spans="2:10">
      <c r="B559" s="277"/>
      <c r="C559" s="277"/>
      <c r="D559" s="1"/>
      <c r="E559" s="1"/>
      <c r="F559" s="1">
        <v>240</v>
      </c>
      <c r="G559" s="5">
        <f>F559-D551</f>
        <v>113</v>
      </c>
      <c r="H559" s="5"/>
      <c r="I559" s="5"/>
      <c r="J559" s="5"/>
    </row>
    <row r="560" spans="2:10">
      <c r="B560" s="277"/>
      <c r="C560" s="277"/>
      <c r="D560" s="1"/>
      <c r="E560" s="1"/>
      <c r="F560" s="1">
        <v>240</v>
      </c>
      <c r="G560" s="5">
        <f>F560-D552</f>
        <v>113</v>
      </c>
      <c r="H560" s="5"/>
      <c r="I560" s="5"/>
      <c r="J560" s="5"/>
    </row>
    <row r="561" spans="2:10">
      <c r="B561" s="277"/>
      <c r="C561" s="277"/>
      <c r="D561" s="1">
        <v>260</v>
      </c>
      <c r="E561" s="1"/>
      <c r="F561" s="1">
        <v>305</v>
      </c>
      <c r="G561" s="5">
        <f t="shared" si="44"/>
        <v>45</v>
      </c>
      <c r="H561" s="5"/>
      <c r="I561" s="5"/>
      <c r="J561" s="5"/>
    </row>
    <row r="562" spans="2:10">
      <c r="B562" s="277"/>
      <c r="C562" s="277"/>
      <c r="D562" s="1">
        <v>260</v>
      </c>
      <c r="E562" s="1"/>
      <c r="F562" s="1">
        <v>305</v>
      </c>
      <c r="G562" s="5">
        <f t="shared" si="44"/>
        <v>45</v>
      </c>
      <c r="H562" s="5"/>
      <c r="I562" s="5"/>
      <c r="J562" s="5"/>
    </row>
    <row r="563" spans="2:10">
      <c r="B563" s="277"/>
      <c r="C563" s="277"/>
      <c r="D563" s="1">
        <v>260</v>
      </c>
      <c r="E563" s="1"/>
      <c r="F563" s="1">
        <v>305</v>
      </c>
      <c r="G563" s="5">
        <f t="shared" si="44"/>
        <v>45</v>
      </c>
      <c r="H563" s="5"/>
      <c r="I563" s="5"/>
      <c r="J563" s="5"/>
    </row>
    <row r="564" spans="2:10">
      <c r="B564" s="277"/>
      <c r="C564" s="277"/>
      <c r="D564" s="1">
        <v>260</v>
      </c>
      <c r="E564" s="1"/>
      <c r="F564" s="1">
        <v>305</v>
      </c>
      <c r="G564" s="5">
        <f t="shared" si="44"/>
        <v>45</v>
      </c>
      <c r="H564" s="5"/>
      <c r="I564" s="5"/>
      <c r="J564" s="5"/>
    </row>
    <row r="565" spans="2:10">
      <c r="B565" s="277"/>
      <c r="C565" s="277"/>
      <c r="D565" s="1">
        <v>260</v>
      </c>
      <c r="E565" s="1"/>
      <c r="F565" s="1">
        <v>305</v>
      </c>
      <c r="G565" s="5">
        <f t="shared" si="44"/>
        <v>45</v>
      </c>
      <c r="H565" s="5"/>
      <c r="I565" s="5"/>
      <c r="J565" s="5"/>
    </row>
    <row r="566" spans="2:10">
      <c r="B566" s="277"/>
      <c r="C566" s="277"/>
      <c r="D566" s="1">
        <v>260</v>
      </c>
      <c r="E566" s="1"/>
      <c r="F566" s="1">
        <v>305</v>
      </c>
      <c r="G566" s="5">
        <f t="shared" si="44"/>
        <v>45</v>
      </c>
      <c r="H566" s="5"/>
      <c r="I566" s="5"/>
      <c r="J566" s="5"/>
    </row>
    <row r="567" spans="2:10">
      <c r="B567" s="277"/>
      <c r="C567" s="277"/>
      <c r="D567" s="1">
        <v>202</v>
      </c>
      <c r="E567" s="1"/>
      <c r="F567" s="1">
        <v>232</v>
      </c>
      <c r="G567" s="5">
        <f t="shared" si="44"/>
        <v>30</v>
      </c>
      <c r="H567" s="5"/>
      <c r="I567" s="5"/>
      <c r="J567" s="5"/>
    </row>
    <row r="568" spans="2:10">
      <c r="B568" s="277"/>
      <c r="C568" s="277"/>
      <c r="D568" s="1">
        <v>202</v>
      </c>
      <c r="E568" s="1"/>
      <c r="F568" s="1">
        <v>232</v>
      </c>
      <c r="G568" s="5">
        <f t="shared" si="44"/>
        <v>30</v>
      </c>
      <c r="H568" s="5"/>
      <c r="I568" s="5"/>
      <c r="J568" s="5"/>
    </row>
    <row r="569" spans="2:10">
      <c r="B569" s="277"/>
      <c r="C569" s="277"/>
      <c r="D569" s="1">
        <v>202</v>
      </c>
      <c r="E569" s="1"/>
      <c r="F569" s="1">
        <v>232</v>
      </c>
      <c r="G569" s="5">
        <f t="shared" si="44"/>
        <v>30</v>
      </c>
      <c r="H569" s="5"/>
      <c r="I569" s="5"/>
      <c r="J569" s="5"/>
    </row>
    <row r="570" spans="2:10">
      <c r="B570" s="277"/>
      <c r="C570" s="277"/>
      <c r="D570" s="1">
        <v>202</v>
      </c>
      <c r="E570" s="1"/>
      <c r="F570" s="1">
        <v>232</v>
      </c>
      <c r="G570" s="5">
        <f t="shared" si="44"/>
        <v>30</v>
      </c>
      <c r="H570" s="5"/>
      <c r="I570" s="5"/>
      <c r="J570" s="5"/>
    </row>
    <row r="571" spans="2:10">
      <c r="B571" s="277"/>
      <c r="C571" s="277"/>
      <c r="D571" s="1">
        <v>202</v>
      </c>
      <c r="E571" s="1"/>
      <c r="F571" s="1">
        <v>232</v>
      </c>
      <c r="G571" s="5">
        <f t="shared" si="44"/>
        <v>30</v>
      </c>
      <c r="H571" s="5"/>
      <c r="I571" s="5"/>
      <c r="J571" s="5"/>
    </row>
    <row r="572" spans="2:10">
      <c r="B572" s="269"/>
      <c r="C572" s="269"/>
      <c r="D572" s="1">
        <v>202</v>
      </c>
      <c r="E572" s="1"/>
      <c r="F572" s="1">
        <v>232</v>
      </c>
      <c r="G572" s="5">
        <f t="shared" si="44"/>
        <v>30</v>
      </c>
      <c r="H572" s="5"/>
      <c r="I572" s="5">
        <f>G553+G554+G555+G556+G557+G558+G559+G560+G561+G562+G563+G564+G565+G566+G567+G568+G569+G570+G571+G572</f>
        <v>1230</v>
      </c>
      <c r="J572" s="5">
        <f>I572*20</f>
        <v>24600</v>
      </c>
    </row>
    <row r="573" spans="2:10">
      <c r="B573" s="268" t="s">
        <v>906</v>
      </c>
      <c r="C573" s="268" t="s">
        <v>923</v>
      </c>
      <c r="D573" s="1">
        <v>208</v>
      </c>
      <c r="E573" s="1"/>
      <c r="F573" s="1">
        <v>240</v>
      </c>
      <c r="G573" s="5">
        <f t="shared" si="44"/>
        <v>32</v>
      </c>
      <c r="H573" s="5"/>
      <c r="I573" s="5"/>
      <c r="J573" s="5"/>
    </row>
    <row r="574" spans="2:10">
      <c r="B574" s="277"/>
      <c r="C574" s="277"/>
      <c r="D574" s="1">
        <v>208</v>
      </c>
      <c r="E574" s="1"/>
      <c r="F574" s="1">
        <v>240</v>
      </c>
      <c r="G574" s="5">
        <f t="shared" si="44"/>
        <v>32</v>
      </c>
      <c r="H574" s="5"/>
      <c r="I574" s="5"/>
      <c r="J574" s="5"/>
    </row>
    <row r="575" spans="2:10">
      <c r="B575" s="277"/>
      <c r="C575" s="277"/>
      <c r="D575" s="1">
        <v>208</v>
      </c>
      <c r="E575" s="1"/>
      <c r="F575" s="1">
        <v>275</v>
      </c>
      <c r="G575" s="5">
        <f t="shared" si="44"/>
        <v>67</v>
      </c>
      <c r="H575" s="5"/>
      <c r="I575" s="5"/>
      <c r="J575" s="5"/>
    </row>
    <row r="576" spans="2:10">
      <c r="B576" s="277"/>
      <c r="C576" s="277"/>
      <c r="D576" s="1">
        <v>208</v>
      </c>
      <c r="E576" s="1"/>
      <c r="F576" s="1">
        <v>275</v>
      </c>
      <c r="G576" s="5">
        <f t="shared" si="44"/>
        <v>67</v>
      </c>
      <c r="H576" s="5"/>
      <c r="I576" s="5"/>
      <c r="J576" s="5"/>
    </row>
    <row r="577" spans="2:10">
      <c r="B577" s="277"/>
      <c r="C577" s="277"/>
      <c r="D577" s="1">
        <v>208</v>
      </c>
      <c r="E577" s="1"/>
      <c r="F577" s="1">
        <v>300</v>
      </c>
      <c r="G577" s="5">
        <f t="shared" si="44"/>
        <v>92</v>
      </c>
      <c r="H577" s="5"/>
      <c r="I577" s="5"/>
      <c r="J577" s="5"/>
    </row>
    <row r="578" spans="2:10">
      <c r="B578" s="269"/>
      <c r="C578" s="269"/>
      <c r="D578" s="1">
        <v>208</v>
      </c>
      <c r="E578" s="1"/>
      <c r="F578" s="1">
        <v>300</v>
      </c>
      <c r="G578" s="5">
        <f t="shared" si="44"/>
        <v>92</v>
      </c>
      <c r="H578" s="5"/>
      <c r="I578" s="5">
        <f>G573+G574+G575+G576+G577+G578</f>
        <v>382</v>
      </c>
      <c r="J578" s="5">
        <f>I578*20</f>
        <v>7640</v>
      </c>
    </row>
    <row r="579" spans="2:10">
      <c r="B579" s="268" t="s">
        <v>908</v>
      </c>
      <c r="C579" s="268" t="s">
        <v>925</v>
      </c>
      <c r="D579" s="1">
        <v>84</v>
      </c>
      <c r="E579" s="1"/>
      <c r="F579" s="1">
        <v>108</v>
      </c>
      <c r="G579" s="5">
        <f t="shared" si="44"/>
        <v>24</v>
      </c>
      <c r="H579" s="5"/>
      <c r="I579" s="5"/>
      <c r="J579" s="5"/>
    </row>
    <row r="580" spans="2:10">
      <c r="B580" s="277"/>
      <c r="C580" s="277"/>
      <c r="D580" s="1">
        <v>84</v>
      </c>
      <c r="E580" s="1"/>
      <c r="F580" s="1">
        <v>108</v>
      </c>
      <c r="G580" s="5">
        <f t="shared" si="44"/>
        <v>24</v>
      </c>
      <c r="H580" s="5"/>
      <c r="I580" s="5"/>
      <c r="J580" s="5"/>
    </row>
    <row r="581" spans="2:10">
      <c r="B581" s="277"/>
      <c r="C581" s="277"/>
      <c r="D581" s="1">
        <v>84</v>
      </c>
      <c r="E581" s="1"/>
      <c r="F581" s="1">
        <v>119</v>
      </c>
      <c r="G581" s="5">
        <f t="shared" si="44"/>
        <v>35</v>
      </c>
      <c r="H581" s="5"/>
      <c r="I581" s="5"/>
      <c r="J581" s="5"/>
    </row>
    <row r="582" spans="2:10">
      <c r="B582" s="277"/>
      <c r="C582" s="277"/>
      <c r="D582" s="1">
        <v>84</v>
      </c>
      <c r="E582" s="1"/>
      <c r="F582" s="1">
        <v>119</v>
      </c>
      <c r="G582" s="5">
        <f t="shared" si="44"/>
        <v>35</v>
      </c>
      <c r="H582" s="5"/>
      <c r="I582" s="5"/>
      <c r="J582" s="5"/>
    </row>
    <row r="583" spans="2:10">
      <c r="B583" s="277"/>
      <c r="C583" s="277"/>
      <c r="D583" s="1">
        <v>84</v>
      </c>
      <c r="E583" s="1"/>
      <c r="F583" s="1">
        <v>130</v>
      </c>
      <c r="G583" s="5">
        <f t="shared" si="44"/>
        <v>46</v>
      </c>
      <c r="H583" s="5"/>
      <c r="I583" s="5"/>
      <c r="J583" s="5"/>
    </row>
    <row r="584" spans="2:10">
      <c r="B584" s="269"/>
      <c r="C584" s="269"/>
      <c r="D584" s="1">
        <v>84</v>
      </c>
      <c r="E584" s="1"/>
      <c r="F584" s="1">
        <v>130</v>
      </c>
      <c r="G584" s="5">
        <f t="shared" si="44"/>
        <v>46</v>
      </c>
      <c r="H584" s="5"/>
      <c r="I584" s="5">
        <f>G579+G580+G581+G582+G583+G584</f>
        <v>210</v>
      </c>
      <c r="J584" s="5">
        <f>I584*20</f>
        <v>4200</v>
      </c>
    </row>
    <row r="585" spans="2:10">
      <c r="B585" s="268" t="s">
        <v>910</v>
      </c>
      <c r="C585" s="268" t="s">
        <v>926</v>
      </c>
      <c r="D585" s="1">
        <v>115</v>
      </c>
      <c r="E585" s="1"/>
      <c r="F585" s="1">
        <v>133</v>
      </c>
      <c r="G585" s="5">
        <f t="shared" si="44"/>
        <v>18</v>
      </c>
      <c r="H585" s="5"/>
      <c r="I585" s="5"/>
      <c r="J585" s="5"/>
    </row>
    <row r="586" spans="2:10">
      <c r="B586" s="277"/>
      <c r="C586" s="277"/>
      <c r="D586" s="1">
        <v>115</v>
      </c>
      <c r="E586" s="1"/>
      <c r="F586" s="1">
        <v>133</v>
      </c>
      <c r="G586" s="5">
        <f t="shared" si="44"/>
        <v>18</v>
      </c>
      <c r="H586" s="5"/>
      <c r="I586" s="5"/>
      <c r="J586" s="5"/>
    </row>
    <row r="587" spans="2:10">
      <c r="B587" s="277"/>
      <c r="C587" s="277"/>
      <c r="D587" s="1">
        <v>115</v>
      </c>
      <c r="E587" s="1"/>
      <c r="F587" s="1">
        <v>133</v>
      </c>
      <c r="G587" s="5">
        <f t="shared" si="44"/>
        <v>18</v>
      </c>
      <c r="H587" s="5"/>
      <c r="I587" s="5"/>
      <c r="J587" s="5"/>
    </row>
    <row r="588" spans="2:10">
      <c r="B588" s="277"/>
      <c r="C588" s="277"/>
      <c r="D588" s="1">
        <v>115</v>
      </c>
      <c r="E588" s="1"/>
      <c r="F588" s="1">
        <v>152</v>
      </c>
      <c r="G588" s="5">
        <f t="shared" si="44"/>
        <v>37</v>
      </c>
      <c r="H588" s="5"/>
      <c r="I588" s="5"/>
      <c r="J588" s="5"/>
    </row>
    <row r="589" spans="2:10">
      <c r="B589" s="277"/>
      <c r="C589" s="277"/>
      <c r="D589" s="1">
        <v>115</v>
      </c>
      <c r="E589" s="1"/>
      <c r="F589" s="1">
        <v>152</v>
      </c>
      <c r="G589" s="5">
        <f t="shared" si="44"/>
        <v>37</v>
      </c>
      <c r="H589" s="5"/>
      <c r="I589" s="5"/>
      <c r="J589" s="5"/>
    </row>
    <row r="590" spans="2:10">
      <c r="B590" s="269"/>
      <c r="C590" s="269"/>
      <c r="D590" s="1">
        <v>115</v>
      </c>
      <c r="E590" s="1"/>
      <c r="F590" s="1">
        <v>152</v>
      </c>
      <c r="G590" s="5">
        <f t="shared" si="44"/>
        <v>37</v>
      </c>
      <c r="H590" s="5"/>
      <c r="I590" s="5">
        <f>G585+G586+G587+G588+G589+G590</f>
        <v>165</v>
      </c>
      <c r="J590" s="5">
        <f>I590*20</f>
        <v>3300</v>
      </c>
    </row>
    <row r="591" spans="2:10">
      <c r="B591" s="268" t="s">
        <v>911</v>
      </c>
      <c r="C591" s="268" t="s">
        <v>935</v>
      </c>
      <c r="D591" s="1">
        <v>235</v>
      </c>
      <c r="E591" s="1"/>
      <c r="F591" s="1">
        <v>275</v>
      </c>
      <c r="G591" s="5">
        <f t="shared" si="44"/>
        <v>40</v>
      </c>
      <c r="H591" s="5"/>
      <c r="I591" s="5"/>
      <c r="J591" s="5"/>
    </row>
    <row r="592" spans="2:10">
      <c r="B592" s="277"/>
      <c r="C592" s="277"/>
      <c r="D592" s="1">
        <v>235</v>
      </c>
      <c r="E592" s="1"/>
      <c r="F592" s="1">
        <v>275</v>
      </c>
      <c r="G592" s="5">
        <f t="shared" si="44"/>
        <v>40</v>
      </c>
      <c r="H592" s="5"/>
      <c r="I592" s="5"/>
      <c r="J592" s="5"/>
    </row>
    <row r="593" spans="2:10">
      <c r="B593" s="277"/>
      <c r="C593" s="277"/>
      <c r="D593" s="1">
        <v>235</v>
      </c>
      <c r="E593" s="1"/>
      <c r="F593" s="1">
        <v>275</v>
      </c>
      <c r="G593" s="5">
        <f t="shared" si="44"/>
        <v>40</v>
      </c>
      <c r="H593" s="5"/>
      <c r="I593" s="5"/>
      <c r="J593" s="5"/>
    </row>
    <row r="594" spans="2:10">
      <c r="B594" s="277"/>
      <c r="C594" s="277"/>
      <c r="D594" s="1">
        <v>235</v>
      </c>
      <c r="E594" s="1"/>
      <c r="F594" s="1">
        <v>275</v>
      </c>
      <c r="G594" s="5">
        <f t="shared" si="44"/>
        <v>40</v>
      </c>
      <c r="H594" s="5"/>
      <c r="I594" s="5"/>
      <c r="J594" s="5"/>
    </row>
    <row r="595" spans="2:10">
      <c r="B595" s="277"/>
      <c r="C595" s="277"/>
      <c r="D595" s="1">
        <v>235</v>
      </c>
      <c r="E595" s="1"/>
      <c r="F595" s="1">
        <v>275</v>
      </c>
      <c r="G595" s="5">
        <f t="shared" si="44"/>
        <v>40</v>
      </c>
      <c r="H595" s="5"/>
      <c r="I595" s="5"/>
      <c r="J595" s="5"/>
    </row>
    <row r="596" spans="2:10">
      <c r="B596" s="269"/>
      <c r="C596" s="269"/>
      <c r="D596" s="1">
        <v>235</v>
      </c>
      <c r="E596" s="1"/>
      <c r="F596" s="1">
        <v>275</v>
      </c>
      <c r="G596" s="5">
        <f t="shared" si="44"/>
        <v>40</v>
      </c>
      <c r="H596" s="5"/>
      <c r="I596" s="5">
        <f>G591+G592+G593+G594+G595+G596</f>
        <v>240</v>
      </c>
      <c r="J596" s="5">
        <f>I596*20</f>
        <v>4800</v>
      </c>
    </row>
    <row r="597" spans="2:10">
      <c r="B597" s="268" t="s">
        <v>912</v>
      </c>
      <c r="C597" s="268" t="s">
        <v>936</v>
      </c>
      <c r="D597" s="1">
        <v>144</v>
      </c>
      <c r="E597" s="1">
        <v>120</v>
      </c>
      <c r="F597" s="1"/>
      <c r="G597" s="5">
        <f>E597-D597</f>
        <v>-24</v>
      </c>
      <c r="H597" s="5"/>
      <c r="I597" s="5"/>
      <c r="J597" s="5"/>
    </row>
    <row r="598" spans="2:10">
      <c r="B598" s="277"/>
      <c r="C598" s="277"/>
      <c r="D598" s="1">
        <v>144</v>
      </c>
      <c r="E598" s="1">
        <v>120</v>
      </c>
      <c r="F598" s="1"/>
      <c r="G598" s="5">
        <f t="shared" ref="G598:G608" si="45">E598-D598</f>
        <v>-24</v>
      </c>
      <c r="H598" s="5"/>
      <c r="I598" s="5"/>
      <c r="J598" s="5"/>
    </row>
    <row r="599" spans="2:10">
      <c r="B599" s="277"/>
      <c r="C599" s="277"/>
      <c r="D599" s="1">
        <v>144</v>
      </c>
      <c r="E599" s="1">
        <v>120</v>
      </c>
      <c r="F599" s="1"/>
      <c r="G599" s="5">
        <f t="shared" si="45"/>
        <v>-24</v>
      </c>
      <c r="H599" s="5"/>
      <c r="I599" s="5"/>
      <c r="J599" s="5"/>
    </row>
    <row r="600" spans="2:10">
      <c r="B600" s="277"/>
      <c r="C600" s="277"/>
      <c r="D600" s="1">
        <v>144</v>
      </c>
      <c r="E600" s="1">
        <v>120</v>
      </c>
      <c r="F600" s="1"/>
      <c r="G600" s="5">
        <f t="shared" si="45"/>
        <v>-24</v>
      </c>
      <c r="H600" s="5"/>
      <c r="I600" s="5"/>
      <c r="J600" s="5"/>
    </row>
    <row r="601" spans="2:10">
      <c r="B601" s="277"/>
      <c r="C601" s="277"/>
      <c r="D601" s="1">
        <v>144</v>
      </c>
      <c r="E601" s="1">
        <v>120</v>
      </c>
      <c r="F601" s="1"/>
      <c r="G601" s="5">
        <f t="shared" si="45"/>
        <v>-24</v>
      </c>
      <c r="H601" s="5"/>
      <c r="I601" s="5"/>
      <c r="J601" s="5"/>
    </row>
    <row r="602" spans="2:10">
      <c r="B602" s="277"/>
      <c r="C602" s="269"/>
      <c r="D602" s="1">
        <v>144</v>
      </c>
      <c r="E602" s="1">
        <v>120</v>
      </c>
      <c r="F602" s="1"/>
      <c r="G602" s="5">
        <f t="shared" si="45"/>
        <v>-24</v>
      </c>
      <c r="H602" s="5"/>
      <c r="I602" s="5"/>
      <c r="J602" s="5"/>
    </row>
    <row r="603" spans="2:10">
      <c r="B603" s="277"/>
      <c r="C603" s="268" t="s">
        <v>937</v>
      </c>
      <c r="D603" s="1">
        <v>160</v>
      </c>
      <c r="E603" s="1">
        <v>144</v>
      </c>
      <c r="F603" s="1"/>
      <c r="G603" s="5">
        <f t="shared" si="45"/>
        <v>-16</v>
      </c>
      <c r="H603" s="5"/>
      <c r="I603" s="5"/>
      <c r="J603" s="5"/>
    </row>
    <row r="604" spans="2:10">
      <c r="B604" s="277"/>
      <c r="C604" s="277"/>
      <c r="D604" s="1">
        <v>160</v>
      </c>
      <c r="E604" s="1">
        <v>144</v>
      </c>
      <c r="F604" s="1"/>
      <c r="G604" s="5">
        <f t="shared" si="45"/>
        <v>-16</v>
      </c>
      <c r="H604" s="5"/>
      <c r="I604" s="5"/>
      <c r="J604" s="5"/>
    </row>
    <row r="605" spans="2:10">
      <c r="B605" s="277"/>
      <c r="C605" s="277"/>
      <c r="D605" s="1">
        <v>160</v>
      </c>
      <c r="E605" s="1">
        <v>144</v>
      </c>
      <c r="F605" s="1"/>
      <c r="G605" s="5">
        <f t="shared" si="45"/>
        <v>-16</v>
      </c>
      <c r="H605" s="5"/>
      <c r="I605" s="5"/>
      <c r="J605" s="5"/>
    </row>
    <row r="606" spans="2:10">
      <c r="B606" s="277"/>
      <c r="C606" s="277"/>
      <c r="D606" s="1">
        <v>160</v>
      </c>
      <c r="E606" s="1">
        <v>144</v>
      </c>
      <c r="F606" s="1"/>
      <c r="G606" s="5">
        <f t="shared" si="45"/>
        <v>-16</v>
      </c>
      <c r="H606" s="5"/>
      <c r="I606" s="5"/>
      <c r="J606" s="5"/>
    </row>
    <row r="607" spans="2:10">
      <c r="B607" s="277"/>
      <c r="C607" s="277"/>
      <c r="D607" s="1">
        <v>160</v>
      </c>
      <c r="E607" s="1">
        <v>144</v>
      </c>
      <c r="F607" s="1"/>
      <c r="G607" s="5">
        <f t="shared" si="45"/>
        <v>-16</v>
      </c>
      <c r="H607" s="5"/>
      <c r="I607" s="5"/>
      <c r="J607" s="5"/>
    </row>
    <row r="608" spans="2:10">
      <c r="B608" s="277"/>
      <c r="C608" s="269"/>
      <c r="D608" s="1">
        <v>160</v>
      </c>
      <c r="E608" s="1">
        <v>144</v>
      </c>
      <c r="F608" s="1"/>
      <c r="G608" s="5">
        <f t="shared" si="45"/>
        <v>-16</v>
      </c>
      <c r="H608" s="5"/>
      <c r="I608" s="5"/>
      <c r="J608" s="5"/>
    </row>
    <row r="609" spans="2:10">
      <c r="B609" s="277"/>
      <c r="C609" s="268" t="s">
        <v>938</v>
      </c>
      <c r="D609" s="1">
        <v>26</v>
      </c>
      <c r="E609" s="1"/>
      <c r="F609" s="1"/>
      <c r="G609" s="5"/>
      <c r="H609" s="256" t="s">
        <v>13</v>
      </c>
      <c r="I609" s="5"/>
      <c r="J609" s="5"/>
    </row>
    <row r="610" spans="2:10">
      <c r="B610" s="277"/>
      <c r="C610" s="277"/>
      <c r="D610" s="1">
        <v>26</v>
      </c>
      <c r="E610" s="1"/>
      <c r="F610" s="1"/>
      <c r="G610" s="5"/>
      <c r="H610" s="257"/>
      <c r="I610" s="5"/>
      <c r="J610" s="5"/>
    </row>
    <row r="611" spans="2:10">
      <c r="B611" s="277"/>
      <c r="C611" s="277"/>
      <c r="D611" s="1">
        <v>26</v>
      </c>
      <c r="E611" s="1"/>
      <c r="F611" s="1"/>
      <c r="G611" s="5"/>
      <c r="H611" s="257"/>
      <c r="I611" s="5"/>
      <c r="J611" s="5"/>
    </row>
    <row r="612" spans="2:10">
      <c r="B612" s="277"/>
      <c r="C612" s="277"/>
      <c r="D612" s="1">
        <v>26</v>
      </c>
      <c r="E612" s="1"/>
      <c r="F612" s="1"/>
      <c r="G612" s="5"/>
      <c r="H612" s="257"/>
      <c r="I612" s="5"/>
      <c r="J612" s="5"/>
    </row>
    <row r="613" spans="2:10">
      <c r="B613" s="277"/>
      <c r="C613" s="277"/>
      <c r="D613" s="1">
        <v>26</v>
      </c>
      <c r="E613" s="1"/>
      <c r="F613" s="1"/>
      <c r="G613" s="5"/>
      <c r="H613" s="257"/>
      <c r="I613" s="5"/>
      <c r="J613" s="5"/>
    </row>
    <row r="614" spans="2:10">
      <c r="B614" s="277"/>
      <c r="C614" s="277"/>
      <c r="D614" s="1">
        <v>26</v>
      </c>
      <c r="E614" s="1"/>
      <c r="F614" s="1"/>
      <c r="G614" s="5"/>
      <c r="H614" s="257"/>
      <c r="I614" s="5"/>
      <c r="J614" s="5"/>
    </row>
    <row r="615" spans="2:10">
      <c r="B615" s="277"/>
      <c r="C615" s="277"/>
      <c r="D615" s="1">
        <v>26</v>
      </c>
      <c r="E615" s="1"/>
      <c r="F615" s="1"/>
      <c r="G615" s="5"/>
      <c r="H615" s="257"/>
      <c r="I615" s="5"/>
      <c r="J615" s="5"/>
    </row>
    <row r="616" spans="2:10">
      <c r="B616" s="269"/>
      <c r="C616" s="269"/>
      <c r="D616" s="1">
        <v>26</v>
      </c>
      <c r="E616" s="1"/>
      <c r="F616" s="1"/>
      <c r="G616" s="5"/>
      <c r="H616" s="258"/>
      <c r="I616" s="5">
        <f>G597+G598+G599+G600+G601+G602+G603+G604+G605+G606+G607+G608</f>
        <v>-240</v>
      </c>
      <c r="J616" s="5">
        <f>I616*20</f>
        <v>-4800</v>
      </c>
    </row>
    <row r="617" spans="2:10">
      <c r="B617" s="268" t="s">
        <v>913</v>
      </c>
      <c r="C617" s="268" t="s">
        <v>938</v>
      </c>
      <c r="D617" s="1"/>
      <c r="E617" s="1">
        <v>25</v>
      </c>
      <c r="F617" s="1"/>
      <c r="G617" s="5">
        <v>-1</v>
      </c>
      <c r="H617" s="172"/>
      <c r="I617" s="5"/>
      <c r="J617" s="5"/>
    </row>
    <row r="618" spans="2:10">
      <c r="B618" s="277"/>
      <c r="C618" s="277"/>
      <c r="D618" s="1"/>
      <c r="E618" s="1">
        <v>25</v>
      </c>
      <c r="F618" s="1"/>
      <c r="G618" s="5">
        <v>-1</v>
      </c>
      <c r="H618" s="172"/>
      <c r="I618" s="5"/>
      <c r="J618" s="5"/>
    </row>
    <row r="619" spans="2:10">
      <c r="B619" s="277"/>
      <c r="C619" s="277"/>
      <c r="D619" s="1"/>
      <c r="E619" s="1">
        <v>25</v>
      </c>
      <c r="F619" s="1"/>
      <c r="G619" s="5">
        <v>-1</v>
      </c>
      <c r="H619" s="5"/>
      <c r="I619" s="5"/>
      <c r="J619" s="5"/>
    </row>
    <row r="620" spans="2:10">
      <c r="B620" s="277"/>
      <c r="C620" s="277"/>
      <c r="D620" s="1"/>
      <c r="E620" s="1">
        <v>25</v>
      </c>
      <c r="F620" s="1"/>
      <c r="G620" s="5">
        <v>-1</v>
      </c>
      <c r="H620" s="5"/>
      <c r="I620" s="5"/>
      <c r="J620" s="5"/>
    </row>
    <row r="621" spans="2:10">
      <c r="B621" s="277"/>
      <c r="C621" s="277"/>
      <c r="D621" s="1"/>
      <c r="E621" s="1">
        <v>25</v>
      </c>
      <c r="F621" s="1"/>
      <c r="G621" s="5">
        <v>-1</v>
      </c>
      <c r="H621" s="5"/>
      <c r="I621" s="5"/>
      <c r="J621" s="5"/>
    </row>
    <row r="622" spans="2:10">
      <c r="B622" s="277"/>
      <c r="C622" s="277"/>
      <c r="D622" s="1"/>
      <c r="E622" s="1">
        <v>25</v>
      </c>
      <c r="F622" s="1"/>
      <c r="G622" s="5">
        <v>-1</v>
      </c>
      <c r="H622" s="5"/>
      <c r="I622" s="5"/>
      <c r="J622" s="5"/>
    </row>
    <row r="623" spans="2:10">
      <c r="B623" s="277"/>
      <c r="C623" s="277"/>
      <c r="D623" s="1"/>
      <c r="E623" s="1">
        <v>25</v>
      </c>
      <c r="F623" s="1"/>
      <c r="G623" s="5">
        <v>-1</v>
      </c>
      <c r="H623" s="5"/>
      <c r="I623" s="5"/>
      <c r="J623" s="5"/>
    </row>
    <row r="624" spans="2:10">
      <c r="B624" s="277"/>
      <c r="C624" s="269"/>
      <c r="D624" s="1"/>
      <c r="E624" s="1">
        <v>25</v>
      </c>
      <c r="F624" s="1"/>
      <c r="G624" s="5">
        <v>-1</v>
      </c>
      <c r="H624" s="5"/>
      <c r="I624" s="5"/>
      <c r="J624" s="5"/>
    </row>
    <row r="625" spans="2:10">
      <c r="B625" s="277"/>
      <c r="C625" s="268" t="s">
        <v>936</v>
      </c>
      <c r="D625" s="1">
        <v>41</v>
      </c>
      <c r="E625" s="1"/>
      <c r="F625" s="1">
        <v>55</v>
      </c>
      <c r="G625" s="5">
        <f t="shared" ref="G625:G675" si="46">F625-D625</f>
        <v>14</v>
      </c>
      <c r="H625" s="5"/>
      <c r="I625" s="5"/>
      <c r="J625" s="5"/>
    </row>
    <row r="626" spans="2:10">
      <c r="B626" s="277"/>
      <c r="C626" s="277"/>
      <c r="D626" s="1">
        <v>41</v>
      </c>
      <c r="E626" s="1"/>
      <c r="F626" s="1">
        <v>55</v>
      </c>
      <c r="G626" s="5">
        <f t="shared" si="46"/>
        <v>14</v>
      </c>
      <c r="H626" s="5"/>
      <c r="I626" s="5"/>
      <c r="J626" s="5"/>
    </row>
    <row r="627" spans="2:10">
      <c r="B627" s="277"/>
      <c r="C627" s="277"/>
      <c r="D627" s="1">
        <v>41</v>
      </c>
      <c r="E627" s="1"/>
      <c r="F627" s="1">
        <v>55</v>
      </c>
      <c r="G627" s="5">
        <f t="shared" si="46"/>
        <v>14</v>
      </c>
      <c r="H627" s="5"/>
      <c r="I627" s="5"/>
      <c r="J627" s="5"/>
    </row>
    <row r="628" spans="2:10">
      <c r="B628" s="277"/>
      <c r="C628" s="277"/>
      <c r="D628" s="1">
        <v>41</v>
      </c>
      <c r="E628" s="1"/>
      <c r="F628" s="1">
        <v>55</v>
      </c>
      <c r="G628" s="5">
        <f t="shared" si="46"/>
        <v>14</v>
      </c>
      <c r="H628" s="5"/>
      <c r="I628" s="5"/>
      <c r="J628" s="5"/>
    </row>
    <row r="629" spans="2:10">
      <c r="B629" s="277"/>
      <c r="C629" s="277"/>
      <c r="D629" s="1">
        <v>41</v>
      </c>
      <c r="E629" s="1"/>
      <c r="F629" s="1">
        <v>55</v>
      </c>
      <c r="G629" s="5">
        <f t="shared" si="46"/>
        <v>14</v>
      </c>
      <c r="H629" s="5"/>
      <c r="I629" s="5"/>
      <c r="J629" s="5"/>
    </row>
    <row r="630" spans="2:10">
      <c r="B630" s="277"/>
      <c r="C630" s="277"/>
      <c r="D630" s="1">
        <v>41</v>
      </c>
      <c r="E630" s="1"/>
      <c r="F630" s="1">
        <v>55</v>
      </c>
      <c r="G630" s="5">
        <f t="shared" si="46"/>
        <v>14</v>
      </c>
      <c r="H630" s="5"/>
      <c r="I630" s="5"/>
      <c r="J630" s="5"/>
    </row>
    <row r="631" spans="2:10">
      <c r="B631" s="277"/>
      <c r="C631" s="277"/>
      <c r="D631" s="1">
        <v>41</v>
      </c>
      <c r="E631" s="1"/>
      <c r="F631" s="1">
        <v>55</v>
      </c>
      <c r="G631" s="5">
        <f t="shared" si="46"/>
        <v>14</v>
      </c>
      <c r="H631" s="5"/>
      <c r="I631" s="5"/>
      <c r="J631" s="5"/>
    </row>
    <row r="632" spans="2:10">
      <c r="B632" s="269"/>
      <c r="C632" s="269"/>
      <c r="D632" s="1">
        <v>41</v>
      </c>
      <c r="E632" s="1"/>
      <c r="F632" s="1">
        <v>55</v>
      </c>
      <c r="G632" s="5">
        <f t="shared" si="46"/>
        <v>14</v>
      </c>
      <c r="H632" s="5"/>
      <c r="I632" s="5">
        <f>G617+G618+G619+G620+G621+G622+G623+G624+G625+G626+G627+G628+G629+G630+G631+G632</f>
        <v>104</v>
      </c>
      <c r="J632" s="5">
        <f>I632*20</f>
        <v>2080</v>
      </c>
    </row>
    <row r="633" spans="2:10">
      <c r="B633" s="268" t="s">
        <v>927</v>
      </c>
      <c r="C633" s="268" t="s">
        <v>940</v>
      </c>
      <c r="D633" s="1">
        <v>93</v>
      </c>
      <c r="E633" s="1"/>
      <c r="F633" s="1">
        <v>105</v>
      </c>
      <c r="G633" s="5">
        <f t="shared" si="46"/>
        <v>12</v>
      </c>
      <c r="H633" s="5"/>
      <c r="I633" s="5"/>
      <c r="J633" s="5"/>
    </row>
    <row r="634" spans="2:10">
      <c r="B634" s="277"/>
      <c r="C634" s="277"/>
      <c r="D634" s="1">
        <v>93</v>
      </c>
      <c r="E634" s="1"/>
      <c r="F634" s="1">
        <v>105</v>
      </c>
      <c r="G634" s="5">
        <f t="shared" si="46"/>
        <v>12</v>
      </c>
      <c r="H634" s="5"/>
      <c r="I634" s="5"/>
      <c r="J634" s="5"/>
    </row>
    <row r="635" spans="2:10">
      <c r="B635" s="277"/>
      <c r="C635" s="277"/>
      <c r="D635" s="1">
        <v>93</v>
      </c>
      <c r="E635" s="1"/>
      <c r="F635" s="1">
        <v>105</v>
      </c>
      <c r="G635" s="5">
        <f t="shared" si="46"/>
        <v>12</v>
      </c>
      <c r="H635" s="5"/>
      <c r="I635" s="5"/>
      <c r="J635" s="5"/>
    </row>
    <row r="636" spans="2:10">
      <c r="B636" s="277"/>
      <c r="C636" s="277"/>
      <c r="D636" s="1">
        <v>93</v>
      </c>
      <c r="E636" s="1"/>
      <c r="F636" s="1">
        <v>105</v>
      </c>
      <c r="G636" s="5">
        <f t="shared" si="46"/>
        <v>12</v>
      </c>
      <c r="H636" s="5"/>
      <c r="I636" s="5"/>
      <c r="J636" s="5"/>
    </row>
    <row r="637" spans="2:10">
      <c r="B637" s="277"/>
      <c r="C637" s="277"/>
      <c r="D637" s="1">
        <v>93</v>
      </c>
      <c r="E637" s="1"/>
      <c r="F637" s="1">
        <v>105</v>
      </c>
      <c r="G637" s="5">
        <f t="shared" si="46"/>
        <v>12</v>
      </c>
      <c r="H637" s="5"/>
      <c r="I637" s="5"/>
      <c r="J637" s="5"/>
    </row>
    <row r="638" spans="2:10">
      <c r="B638" s="277"/>
      <c r="C638" s="269"/>
      <c r="D638" s="1">
        <v>93</v>
      </c>
      <c r="E638" s="1"/>
      <c r="F638" s="1">
        <v>105</v>
      </c>
      <c r="G638" s="5">
        <f t="shared" si="46"/>
        <v>12</v>
      </c>
      <c r="H638" s="5"/>
      <c r="I638" s="6"/>
      <c r="J638" s="5"/>
    </row>
    <row r="639" spans="2:10">
      <c r="B639" s="277"/>
      <c r="C639" s="268" t="s">
        <v>939</v>
      </c>
      <c r="D639" s="1">
        <v>128</v>
      </c>
      <c r="E639" s="1"/>
      <c r="F639" s="1"/>
      <c r="G639" s="5"/>
      <c r="H639" s="256" t="s">
        <v>13</v>
      </c>
      <c r="I639" s="5"/>
      <c r="J639" s="5"/>
    </row>
    <row r="640" spans="2:10">
      <c r="B640" s="277"/>
      <c r="C640" s="277"/>
      <c r="D640" s="1">
        <v>128</v>
      </c>
      <c r="E640" s="1"/>
      <c r="F640" s="1"/>
      <c r="G640" s="5"/>
      <c r="H640" s="257"/>
      <c r="I640" s="5"/>
      <c r="J640" s="5"/>
    </row>
    <row r="641" spans="2:10">
      <c r="B641" s="277"/>
      <c r="C641" s="277"/>
      <c r="D641" s="1">
        <v>128</v>
      </c>
      <c r="E641" s="1"/>
      <c r="F641" s="1"/>
      <c r="G641" s="5"/>
      <c r="H641" s="257"/>
      <c r="I641" s="5"/>
      <c r="J641" s="5"/>
    </row>
    <row r="642" spans="2:10">
      <c r="B642" s="277"/>
      <c r="C642" s="277"/>
      <c r="D642" s="1">
        <v>128</v>
      </c>
      <c r="E642" s="1"/>
      <c r="F642" s="1"/>
      <c r="G642" s="5"/>
      <c r="H642" s="257"/>
      <c r="I642" s="5"/>
      <c r="J642" s="5"/>
    </row>
    <row r="643" spans="2:10">
      <c r="B643" s="277"/>
      <c r="C643" s="277"/>
      <c r="D643" s="1">
        <v>128</v>
      </c>
      <c r="E643" s="1"/>
      <c r="F643" s="1"/>
      <c r="G643" s="5"/>
      <c r="H643" s="257"/>
      <c r="I643" s="5"/>
      <c r="J643" s="5"/>
    </row>
    <row r="644" spans="2:10">
      <c r="B644" s="269"/>
      <c r="C644" s="269"/>
      <c r="D644" s="1">
        <v>128</v>
      </c>
      <c r="E644" s="1"/>
      <c r="F644" s="1"/>
      <c r="G644" s="5"/>
      <c r="H644" s="258"/>
      <c r="I644" s="5">
        <f>G633+G634+G635+G636+G637+G638</f>
        <v>72</v>
      </c>
      <c r="J644" s="5">
        <f>I644*20</f>
        <v>1440</v>
      </c>
    </row>
    <row r="645" spans="2:10">
      <c r="B645" s="268" t="s">
        <v>915</v>
      </c>
      <c r="C645" s="268" t="s">
        <v>939</v>
      </c>
      <c r="D645" s="1"/>
      <c r="E645" s="1"/>
      <c r="F645" s="1">
        <v>180</v>
      </c>
      <c r="G645" s="5">
        <f t="shared" ref="G645:G650" si="47">F645-D639</f>
        <v>52</v>
      </c>
      <c r="H645" s="5"/>
      <c r="I645" s="5"/>
      <c r="J645" s="5"/>
    </row>
    <row r="646" spans="2:10">
      <c r="B646" s="277"/>
      <c r="C646" s="277"/>
      <c r="D646" s="1"/>
      <c r="E646" s="1"/>
      <c r="F646" s="1">
        <v>180</v>
      </c>
      <c r="G646" s="5">
        <f t="shared" si="47"/>
        <v>52</v>
      </c>
      <c r="H646" s="5"/>
      <c r="I646" s="5"/>
      <c r="J646" s="5"/>
    </row>
    <row r="647" spans="2:10">
      <c r="B647" s="277"/>
      <c r="C647" s="277"/>
      <c r="D647" s="1"/>
      <c r="E647" s="1"/>
      <c r="F647" s="1">
        <v>205</v>
      </c>
      <c r="G647" s="5">
        <f t="shared" si="47"/>
        <v>77</v>
      </c>
      <c r="H647" s="5"/>
      <c r="I647" s="5"/>
      <c r="J647" s="5"/>
    </row>
    <row r="648" spans="2:10">
      <c r="B648" s="277"/>
      <c r="C648" s="277"/>
      <c r="D648" s="1"/>
      <c r="E648" s="1"/>
      <c r="F648" s="1">
        <v>205</v>
      </c>
      <c r="G648" s="5">
        <f t="shared" si="47"/>
        <v>77</v>
      </c>
      <c r="H648" s="5"/>
      <c r="I648" s="5"/>
      <c r="J648" s="5"/>
    </row>
    <row r="649" spans="2:10">
      <c r="B649" s="277"/>
      <c r="C649" s="277"/>
      <c r="D649" s="1"/>
      <c r="E649" s="1"/>
      <c r="F649" s="1">
        <v>205</v>
      </c>
      <c r="G649" s="5">
        <f t="shared" si="47"/>
        <v>77</v>
      </c>
      <c r="H649" s="5"/>
      <c r="I649" s="5"/>
      <c r="J649" s="5"/>
    </row>
    <row r="650" spans="2:10">
      <c r="B650" s="277"/>
      <c r="C650" s="277"/>
      <c r="D650" s="1"/>
      <c r="E650" s="1"/>
      <c r="F650" s="1">
        <v>205</v>
      </c>
      <c r="G650" s="5">
        <f t="shared" si="47"/>
        <v>77</v>
      </c>
      <c r="H650" s="5"/>
      <c r="I650" s="5"/>
      <c r="J650" s="5"/>
    </row>
    <row r="651" spans="2:10">
      <c r="B651" s="277"/>
      <c r="C651" s="277"/>
      <c r="D651" s="1">
        <v>207</v>
      </c>
      <c r="E651" s="1">
        <v>185</v>
      </c>
      <c r="F651" s="1"/>
      <c r="G651" s="5">
        <f>E651-D651</f>
        <v>-22</v>
      </c>
      <c r="H651" s="5"/>
      <c r="I651" s="5"/>
      <c r="J651" s="5"/>
    </row>
    <row r="652" spans="2:10">
      <c r="B652" s="277"/>
      <c r="C652" s="277"/>
      <c r="D652" s="1">
        <v>207</v>
      </c>
      <c r="E652" s="1">
        <v>185</v>
      </c>
      <c r="F652" s="1"/>
      <c r="G652" s="5">
        <f t="shared" ref="G652:G654" si="48">E652-D652</f>
        <v>-22</v>
      </c>
      <c r="H652" s="5"/>
      <c r="I652" s="5"/>
      <c r="J652" s="5"/>
    </row>
    <row r="653" spans="2:10">
      <c r="B653" s="277"/>
      <c r="C653" s="277"/>
      <c r="D653" s="1">
        <v>207</v>
      </c>
      <c r="E653" s="1">
        <v>185</v>
      </c>
      <c r="F653" s="1"/>
      <c r="G653" s="5">
        <f t="shared" si="48"/>
        <v>-22</v>
      </c>
      <c r="H653" s="5"/>
      <c r="I653" s="5"/>
      <c r="J653" s="5"/>
    </row>
    <row r="654" spans="2:10">
      <c r="B654" s="277"/>
      <c r="C654" s="269"/>
      <c r="D654" s="1">
        <v>207</v>
      </c>
      <c r="E654" s="1">
        <v>185</v>
      </c>
      <c r="F654" s="1"/>
      <c r="G654" s="5">
        <f t="shared" si="48"/>
        <v>-22</v>
      </c>
      <c r="H654" s="5"/>
      <c r="I654" s="5"/>
      <c r="J654" s="5"/>
    </row>
    <row r="655" spans="2:10">
      <c r="B655" s="277"/>
      <c r="C655" s="268" t="s">
        <v>941</v>
      </c>
      <c r="D655" s="1">
        <v>76</v>
      </c>
      <c r="E655" s="1"/>
      <c r="F655" s="1">
        <v>100</v>
      </c>
      <c r="G655" s="5">
        <f t="shared" si="46"/>
        <v>24</v>
      </c>
      <c r="H655" s="5"/>
      <c r="I655" s="5"/>
      <c r="J655" s="5"/>
    </row>
    <row r="656" spans="2:10">
      <c r="B656" s="277"/>
      <c r="C656" s="277"/>
      <c r="D656" s="1">
        <v>76</v>
      </c>
      <c r="E656" s="1"/>
      <c r="F656" s="1">
        <v>100</v>
      </c>
      <c r="G656" s="5">
        <f t="shared" si="46"/>
        <v>24</v>
      </c>
      <c r="H656" s="5"/>
      <c r="I656" s="5"/>
      <c r="J656" s="5"/>
    </row>
    <row r="657" spans="2:10">
      <c r="B657" s="277"/>
      <c r="C657" s="277"/>
      <c r="D657" s="1">
        <v>76</v>
      </c>
      <c r="E657" s="1"/>
      <c r="F657" s="1">
        <v>129</v>
      </c>
      <c r="G657" s="5">
        <f t="shared" si="46"/>
        <v>53</v>
      </c>
      <c r="H657" s="5"/>
      <c r="I657" s="5"/>
      <c r="J657" s="5"/>
    </row>
    <row r="658" spans="2:10">
      <c r="B658" s="277"/>
      <c r="C658" s="277"/>
      <c r="D658" s="1">
        <v>76</v>
      </c>
      <c r="E658" s="1"/>
      <c r="F658" s="1">
        <v>129</v>
      </c>
      <c r="G658" s="5">
        <f t="shared" si="46"/>
        <v>53</v>
      </c>
      <c r="H658" s="5"/>
      <c r="I658" s="5"/>
      <c r="J658" s="5"/>
    </row>
    <row r="659" spans="2:10">
      <c r="B659" s="277"/>
      <c r="C659" s="277"/>
      <c r="D659" s="1">
        <v>76</v>
      </c>
      <c r="E659" s="1"/>
      <c r="F659" s="1">
        <v>129</v>
      </c>
      <c r="G659" s="5">
        <f t="shared" si="46"/>
        <v>53</v>
      </c>
      <c r="H659" s="5"/>
      <c r="I659" s="5"/>
      <c r="J659" s="5"/>
    </row>
    <row r="660" spans="2:10">
      <c r="B660" s="269"/>
      <c r="C660" s="269"/>
      <c r="D660" s="1">
        <v>76</v>
      </c>
      <c r="E660" s="1"/>
      <c r="F660" s="1">
        <v>129</v>
      </c>
      <c r="G660" s="5">
        <f t="shared" si="46"/>
        <v>53</v>
      </c>
      <c r="H660" s="5"/>
      <c r="I660" s="5">
        <f>G645+G646+G647+G648+G649+G650+G651+G652+G653+G654+G655+G656+G657+G658+G659+G660</f>
        <v>584</v>
      </c>
      <c r="J660" s="5">
        <f>I660*20</f>
        <v>11680</v>
      </c>
    </row>
    <row r="661" spans="2:10">
      <c r="B661" s="268" t="s">
        <v>916</v>
      </c>
      <c r="C661" s="268" t="s">
        <v>943</v>
      </c>
      <c r="D661" s="1">
        <v>137</v>
      </c>
      <c r="E661" s="1">
        <v>117</v>
      </c>
      <c r="F661" s="1"/>
      <c r="G661" s="5">
        <f>E661-D661</f>
        <v>-20</v>
      </c>
      <c r="H661" s="5"/>
      <c r="I661" s="5"/>
      <c r="J661" s="5"/>
    </row>
    <row r="662" spans="2:10">
      <c r="B662" s="277"/>
      <c r="C662" s="277"/>
      <c r="D662" s="1">
        <v>137</v>
      </c>
      <c r="E662" s="1">
        <v>117</v>
      </c>
      <c r="F662" s="1"/>
      <c r="G662" s="5">
        <f t="shared" ref="G662:G666" si="49">E662-D662</f>
        <v>-20</v>
      </c>
      <c r="H662" s="5"/>
      <c r="I662" s="5"/>
      <c r="J662" s="5"/>
    </row>
    <row r="663" spans="2:10">
      <c r="B663" s="277"/>
      <c r="C663" s="277"/>
      <c r="D663" s="1">
        <v>137</v>
      </c>
      <c r="E663" s="1">
        <v>117</v>
      </c>
      <c r="F663" s="1"/>
      <c r="G663" s="5">
        <f t="shared" si="49"/>
        <v>-20</v>
      </c>
      <c r="H663" s="5"/>
      <c r="I663" s="5"/>
      <c r="J663" s="5"/>
    </row>
    <row r="664" spans="2:10">
      <c r="B664" s="277"/>
      <c r="C664" s="277"/>
      <c r="D664" s="1">
        <v>137</v>
      </c>
      <c r="E664" s="1">
        <v>117</v>
      </c>
      <c r="F664" s="1"/>
      <c r="G664" s="5">
        <f t="shared" si="49"/>
        <v>-20</v>
      </c>
      <c r="H664" s="5"/>
      <c r="I664" s="5"/>
      <c r="J664" s="5"/>
    </row>
    <row r="665" spans="2:10">
      <c r="B665" s="277"/>
      <c r="C665" s="277"/>
      <c r="D665" s="1">
        <v>137</v>
      </c>
      <c r="E665" s="1">
        <v>117</v>
      </c>
      <c r="F665" s="1"/>
      <c r="G665" s="5">
        <f t="shared" si="49"/>
        <v>-20</v>
      </c>
      <c r="H665" s="5"/>
      <c r="I665" s="5"/>
      <c r="J665" s="5"/>
    </row>
    <row r="666" spans="2:10">
      <c r="B666" s="277"/>
      <c r="C666" s="269"/>
      <c r="D666" s="1">
        <v>137</v>
      </c>
      <c r="E666" s="1">
        <v>117</v>
      </c>
      <c r="F666" s="1"/>
      <c r="G666" s="5">
        <f t="shared" si="49"/>
        <v>-20</v>
      </c>
      <c r="H666" s="5"/>
      <c r="I666" s="5"/>
      <c r="J666" s="5"/>
    </row>
    <row r="667" spans="2:10">
      <c r="B667" s="277"/>
      <c r="C667" s="268" t="s">
        <v>942</v>
      </c>
      <c r="D667" s="1">
        <v>78</v>
      </c>
      <c r="E667" s="1"/>
      <c r="F667" s="1">
        <v>90</v>
      </c>
      <c r="G667" s="5">
        <f t="shared" si="46"/>
        <v>12</v>
      </c>
      <c r="H667" s="5"/>
      <c r="I667" s="5"/>
      <c r="J667" s="5"/>
    </row>
    <row r="668" spans="2:10">
      <c r="B668" s="277"/>
      <c r="C668" s="277"/>
      <c r="D668" s="1">
        <v>78</v>
      </c>
      <c r="E668" s="1"/>
      <c r="F668" s="1">
        <v>90</v>
      </c>
      <c r="G668" s="5">
        <f t="shared" si="46"/>
        <v>12</v>
      </c>
      <c r="H668" s="5"/>
      <c r="I668" s="5"/>
      <c r="J668" s="5"/>
    </row>
    <row r="669" spans="2:10">
      <c r="B669" s="277"/>
      <c r="C669" s="277"/>
      <c r="D669" s="1">
        <v>78</v>
      </c>
      <c r="E669" s="1"/>
      <c r="F669" s="1">
        <v>100</v>
      </c>
      <c r="G669" s="5">
        <f t="shared" si="46"/>
        <v>22</v>
      </c>
      <c r="H669" s="5"/>
      <c r="I669" s="5"/>
      <c r="J669" s="5"/>
    </row>
    <row r="670" spans="2:10">
      <c r="B670" s="277"/>
      <c r="C670" s="277"/>
      <c r="D670" s="1">
        <v>78</v>
      </c>
      <c r="E670" s="1"/>
      <c r="F670" s="1">
        <v>100</v>
      </c>
      <c r="G670" s="5">
        <f t="shared" si="46"/>
        <v>22</v>
      </c>
      <c r="H670" s="5"/>
      <c r="I670" s="5"/>
      <c r="J670" s="5"/>
    </row>
    <row r="671" spans="2:10">
      <c r="B671" s="277"/>
      <c r="C671" s="277"/>
      <c r="D671" s="1">
        <v>78</v>
      </c>
      <c r="E671" s="1"/>
      <c r="F671" s="1">
        <v>150</v>
      </c>
      <c r="G671" s="5">
        <f t="shared" si="46"/>
        <v>72</v>
      </c>
      <c r="H671" s="5"/>
      <c r="I671" s="5"/>
      <c r="J671" s="5"/>
    </row>
    <row r="672" spans="2:10">
      <c r="B672" s="277"/>
      <c r="C672" s="269"/>
      <c r="D672" s="1">
        <v>78</v>
      </c>
      <c r="E672" s="1"/>
      <c r="F672" s="1">
        <v>150</v>
      </c>
      <c r="G672" s="5">
        <f t="shared" si="46"/>
        <v>72</v>
      </c>
      <c r="H672" s="5"/>
      <c r="I672" s="5"/>
      <c r="J672" s="5"/>
    </row>
    <row r="673" spans="2:10">
      <c r="B673" s="277"/>
      <c r="C673" s="268" t="s">
        <v>944</v>
      </c>
      <c r="D673" s="1">
        <v>90</v>
      </c>
      <c r="E673" s="1"/>
      <c r="F673" s="1">
        <v>117</v>
      </c>
      <c r="G673" s="5">
        <f t="shared" si="46"/>
        <v>27</v>
      </c>
      <c r="H673" s="5"/>
      <c r="I673" s="5"/>
      <c r="J673" s="5"/>
    </row>
    <row r="674" spans="2:10">
      <c r="B674" s="277"/>
      <c r="C674" s="277"/>
      <c r="D674" s="1">
        <v>90</v>
      </c>
      <c r="E674" s="1"/>
      <c r="F674" s="1">
        <v>117</v>
      </c>
      <c r="G674" s="5">
        <f t="shared" si="46"/>
        <v>27</v>
      </c>
      <c r="H674" s="5"/>
      <c r="I674" s="5"/>
      <c r="J674" s="5"/>
    </row>
    <row r="675" spans="2:10">
      <c r="B675" s="277"/>
      <c r="C675" s="277"/>
      <c r="D675" s="1">
        <v>90</v>
      </c>
      <c r="E675" s="1"/>
      <c r="F675" s="1">
        <v>117</v>
      </c>
      <c r="G675" s="5">
        <f t="shared" si="46"/>
        <v>27</v>
      </c>
      <c r="H675" s="5"/>
      <c r="I675" s="5"/>
      <c r="J675" s="5"/>
    </row>
    <row r="676" spans="2:10">
      <c r="B676" s="277"/>
      <c r="C676" s="277"/>
      <c r="D676" s="1">
        <v>90</v>
      </c>
      <c r="E676" s="1"/>
      <c r="F676" s="1">
        <v>117</v>
      </c>
      <c r="G676" s="5">
        <f t="shared" ref="G676:G716" si="50">F676-D676</f>
        <v>27</v>
      </c>
      <c r="H676" s="5"/>
      <c r="I676" s="5"/>
      <c r="J676" s="5"/>
    </row>
    <row r="677" spans="2:10">
      <c r="B677" s="277"/>
      <c r="C677" s="277"/>
      <c r="D677" s="1">
        <v>90</v>
      </c>
      <c r="E677" s="1"/>
      <c r="F677" s="1">
        <v>117</v>
      </c>
      <c r="G677" s="5">
        <f t="shared" si="50"/>
        <v>27</v>
      </c>
      <c r="H677" s="5"/>
      <c r="I677" s="5"/>
      <c r="J677" s="5"/>
    </row>
    <row r="678" spans="2:10">
      <c r="B678" s="277"/>
      <c r="C678" s="269"/>
      <c r="D678" s="1">
        <v>90</v>
      </c>
      <c r="E678" s="1"/>
      <c r="F678" s="1">
        <v>117</v>
      </c>
      <c r="G678" s="5">
        <f t="shared" si="50"/>
        <v>27</v>
      </c>
      <c r="H678" s="5"/>
      <c r="I678" s="5"/>
      <c r="J678" s="5"/>
    </row>
    <row r="679" spans="2:10">
      <c r="B679" s="277"/>
      <c r="C679" s="268" t="s">
        <v>945</v>
      </c>
      <c r="D679" s="1">
        <v>53</v>
      </c>
      <c r="E679" s="1"/>
      <c r="F679" s="1"/>
      <c r="G679" s="5"/>
      <c r="H679" s="256" t="s">
        <v>13</v>
      </c>
      <c r="I679" s="5"/>
      <c r="J679" s="5"/>
    </row>
    <row r="680" spans="2:10">
      <c r="B680" s="269"/>
      <c r="C680" s="269"/>
      <c r="D680" s="1">
        <v>53</v>
      </c>
      <c r="E680" s="1"/>
      <c r="F680" s="1"/>
      <c r="G680" s="5"/>
      <c r="H680" s="257"/>
      <c r="I680" s="5">
        <f>G661+G662+G663+G664+G665+G666+G667+G668+G669+G670+G671+G672+G673+G674+G675+G676+G677+G678</f>
        <v>254</v>
      </c>
      <c r="J680" s="5">
        <f>I680*20</f>
        <v>5080</v>
      </c>
    </row>
    <row r="681" spans="2:10">
      <c r="B681" s="268" t="s">
        <v>928</v>
      </c>
      <c r="C681" s="268" t="s">
        <v>945</v>
      </c>
      <c r="D681" s="1">
        <v>40</v>
      </c>
      <c r="E681" s="1"/>
      <c r="F681" s="1"/>
      <c r="G681" s="5"/>
      <c r="H681" s="257"/>
      <c r="I681" s="5"/>
      <c r="J681" s="5"/>
    </row>
    <row r="682" spans="2:10">
      <c r="B682" s="277"/>
      <c r="C682" s="277"/>
      <c r="D682" s="1">
        <v>40</v>
      </c>
      <c r="E682" s="1"/>
      <c r="F682" s="1"/>
      <c r="G682" s="5"/>
      <c r="H682" s="257"/>
      <c r="I682" s="5"/>
      <c r="J682" s="5"/>
    </row>
    <row r="683" spans="2:10">
      <c r="B683" s="277"/>
      <c r="C683" s="277"/>
      <c r="D683" s="1">
        <v>40</v>
      </c>
      <c r="E683" s="1"/>
      <c r="F683" s="1"/>
      <c r="G683" s="5"/>
      <c r="H683" s="257"/>
      <c r="I683" s="5"/>
      <c r="J683" s="5"/>
    </row>
    <row r="684" spans="2:10">
      <c r="B684" s="277"/>
      <c r="C684" s="277"/>
      <c r="D684" s="1">
        <v>40</v>
      </c>
      <c r="E684" s="1"/>
      <c r="F684" s="1"/>
      <c r="G684" s="5"/>
      <c r="H684" s="257"/>
      <c r="I684" s="5"/>
      <c r="J684" s="5"/>
    </row>
    <row r="685" spans="2:10">
      <c r="B685" s="277"/>
      <c r="C685" s="277"/>
      <c r="D685" s="1">
        <v>55</v>
      </c>
      <c r="E685" s="1"/>
      <c r="F685" s="1"/>
      <c r="G685" s="5"/>
      <c r="H685" s="257"/>
      <c r="I685" s="5"/>
      <c r="J685" s="5"/>
    </row>
    <row r="686" spans="2:10">
      <c r="B686" s="277"/>
      <c r="C686" s="269"/>
      <c r="D686" s="1">
        <v>55</v>
      </c>
      <c r="E686" s="1"/>
      <c r="F686" s="1"/>
      <c r="G686" s="5"/>
      <c r="H686" s="258"/>
      <c r="I686" s="5"/>
      <c r="J686" s="5"/>
    </row>
    <row r="687" spans="2:10">
      <c r="B687" s="277"/>
      <c r="C687" s="268" t="s">
        <v>946</v>
      </c>
      <c r="D687" s="1">
        <v>107</v>
      </c>
      <c r="E687" s="1"/>
      <c r="F687" s="1">
        <v>125</v>
      </c>
      <c r="G687" s="5">
        <f t="shared" si="50"/>
        <v>18</v>
      </c>
      <c r="H687" s="5"/>
      <c r="I687" s="5"/>
      <c r="J687" s="5"/>
    </row>
    <row r="688" spans="2:10">
      <c r="B688" s="277"/>
      <c r="C688" s="277"/>
      <c r="D688" s="1">
        <v>107</v>
      </c>
      <c r="E688" s="1"/>
      <c r="F688" s="1">
        <v>125</v>
      </c>
      <c r="G688" s="5">
        <f t="shared" si="50"/>
        <v>18</v>
      </c>
      <c r="H688" s="5"/>
      <c r="I688" s="5"/>
      <c r="J688" s="5"/>
    </row>
    <row r="689" spans="2:10">
      <c r="B689" s="277"/>
      <c r="C689" s="277"/>
      <c r="D689" s="1">
        <v>107</v>
      </c>
      <c r="E689" s="1"/>
      <c r="F689" s="1">
        <v>125</v>
      </c>
      <c r="G689" s="5">
        <f t="shared" si="50"/>
        <v>18</v>
      </c>
      <c r="H689" s="5"/>
      <c r="I689" s="5"/>
      <c r="J689" s="5"/>
    </row>
    <row r="690" spans="2:10">
      <c r="B690" s="269"/>
      <c r="C690" s="269"/>
      <c r="D690" s="1">
        <v>107</v>
      </c>
      <c r="E690" s="1"/>
      <c r="F690" s="1">
        <v>125</v>
      </c>
      <c r="G690" s="5">
        <f t="shared" si="50"/>
        <v>18</v>
      </c>
      <c r="H690" s="5"/>
      <c r="I690" s="5">
        <f>G687+G688+G689+G690</f>
        <v>72</v>
      </c>
      <c r="J690" s="5">
        <f>I690*20</f>
        <v>1440</v>
      </c>
    </row>
    <row r="691" spans="2:10">
      <c r="B691" s="268" t="s">
        <v>914</v>
      </c>
      <c r="C691" s="268" t="s">
        <v>945</v>
      </c>
      <c r="D691" s="1"/>
      <c r="E691" s="1"/>
      <c r="F691" s="1">
        <v>86</v>
      </c>
      <c r="G691" s="5">
        <f>F691-D679</f>
        <v>33</v>
      </c>
      <c r="H691" s="5"/>
      <c r="I691" s="5"/>
      <c r="J691" s="5"/>
    </row>
    <row r="692" spans="2:10">
      <c r="B692" s="277"/>
      <c r="C692" s="277"/>
      <c r="D692" s="1"/>
      <c r="E692" s="1"/>
      <c r="F692" s="1">
        <v>86</v>
      </c>
      <c r="G692" s="5">
        <f>F692-D680</f>
        <v>33</v>
      </c>
      <c r="H692" s="5"/>
      <c r="I692" s="5"/>
      <c r="J692" s="5"/>
    </row>
    <row r="693" spans="2:10">
      <c r="B693" s="277"/>
      <c r="C693" s="277"/>
      <c r="D693" s="1"/>
      <c r="E693" s="1"/>
      <c r="F693" s="1">
        <v>86</v>
      </c>
      <c r="G693" s="5">
        <f>F693-D681</f>
        <v>46</v>
      </c>
      <c r="H693" s="5"/>
      <c r="I693" s="5"/>
      <c r="J693" s="5"/>
    </row>
    <row r="694" spans="2:10">
      <c r="B694" s="277"/>
      <c r="C694" s="277"/>
      <c r="D694" s="1"/>
      <c r="E694" s="1"/>
      <c r="F694" s="1">
        <v>86</v>
      </c>
      <c r="G694" s="5">
        <f>F694-D683</f>
        <v>46</v>
      </c>
      <c r="H694" s="5"/>
      <c r="I694" s="5"/>
      <c r="J694" s="5"/>
    </row>
    <row r="695" spans="2:10">
      <c r="B695" s="277"/>
      <c r="C695" s="277"/>
      <c r="D695" s="1"/>
      <c r="E695" s="1"/>
      <c r="F695" s="1">
        <v>86</v>
      </c>
      <c r="G695" s="5">
        <f>F695-D683</f>
        <v>46</v>
      </c>
      <c r="H695" s="5"/>
      <c r="I695" s="5"/>
      <c r="J695" s="5"/>
    </row>
    <row r="696" spans="2:10">
      <c r="B696" s="277"/>
      <c r="C696" s="277"/>
      <c r="D696" s="1"/>
      <c r="E696" s="1"/>
      <c r="F696" s="1">
        <v>86</v>
      </c>
      <c r="G696" s="5">
        <f>F696-D684</f>
        <v>46</v>
      </c>
      <c r="H696" s="5"/>
      <c r="I696" s="5"/>
      <c r="J696" s="5"/>
    </row>
    <row r="697" spans="2:10">
      <c r="B697" s="277"/>
      <c r="C697" s="277"/>
      <c r="D697" s="1"/>
      <c r="E697" s="1"/>
      <c r="F697" s="1">
        <v>100</v>
      </c>
      <c r="G697" s="5">
        <f>F697-D685</f>
        <v>45</v>
      </c>
      <c r="H697" s="5"/>
      <c r="I697" s="5"/>
      <c r="J697" s="5"/>
    </row>
    <row r="698" spans="2:10">
      <c r="B698" s="277"/>
      <c r="C698" s="269"/>
      <c r="D698" s="1"/>
      <c r="E698" s="1"/>
      <c r="F698" s="1">
        <v>100</v>
      </c>
      <c r="G698" s="5">
        <f>F698-D686</f>
        <v>45</v>
      </c>
      <c r="H698" s="5"/>
      <c r="I698" s="5"/>
      <c r="J698" s="5"/>
    </row>
    <row r="699" spans="2:10">
      <c r="B699" s="277"/>
      <c r="C699" s="268" t="s">
        <v>947</v>
      </c>
      <c r="D699" s="1">
        <v>130</v>
      </c>
      <c r="E699" s="1"/>
      <c r="F699" s="1">
        <v>170</v>
      </c>
      <c r="G699" s="5">
        <f t="shared" si="50"/>
        <v>40</v>
      </c>
      <c r="H699" s="5"/>
      <c r="I699" s="5"/>
      <c r="J699" s="5"/>
    </row>
    <row r="700" spans="2:10">
      <c r="B700" s="277"/>
      <c r="C700" s="277"/>
      <c r="D700" s="1">
        <v>130</v>
      </c>
      <c r="E700" s="1"/>
      <c r="F700" s="1">
        <v>170</v>
      </c>
      <c r="G700" s="5">
        <f t="shared" si="50"/>
        <v>40</v>
      </c>
      <c r="H700" s="5"/>
      <c r="I700" s="5"/>
      <c r="J700" s="5"/>
    </row>
    <row r="701" spans="2:10">
      <c r="B701" s="277"/>
      <c r="C701" s="277"/>
      <c r="D701" s="1">
        <v>130</v>
      </c>
      <c r="E701" s="1"/>
      <c r="F701" s="1">
        <v>170</v>
      </c>
      <c r="G701" s="5">
        <f t="shared" si="50"/>
        <v>40</v>
      </c>
      <c r="H701" s="5"/>
      <c r="I701" s="5"/>
      <c r="J701" s="5"/>
    </row>
    <row r="702" spans="2:10">
      <c r="B702" s="277"/>
      <c r="C702" s="277"/>
      <c r="D702" s="1">
        <v>130</v>
      </c>
      <c r="E702" s="1"/>
      <c r="F702" s="1">
        <v>170</v>
      </c>
      <c r="G702" s="5">
        <f t="shared" si="50"/>
        <v>40</v>
      </c>
      <c r="H702" s="5"/>
      <c r="I702" s="5"/>
      <c r="J702" s="5"/>
    </row>
    <row r="703" spans="2:10">
      <c r="B703" s="277"/>
      <c r="C703" s="277"/>
      <c r="D703" s="1">
        <v>130</v>
      </c>
      <c r="E703" s="1"/>
      <c r="F703" s="1">
        <v>170</v>
      </c>
      <c r="G703" s="5">
        <f t="shared" si="50"/>
        <v>40</v>
      </c>
      <c r="H703" s="5"/>
      <c r="I703" s="5"/>
      <c r="J703" s="5"/>
    </row>
    <row r="704" spans="2:10">
      <c r="B704" s="277"/>
      <c r="C704" s="269"/>
      <c r="D704" s="1">
        <v>130</v>
      </c>
      <c r="E704" s="1"/>
      <c r="F704" s="1">
        <v>170</v>
      </c>
      <c r="G704" s="5">
        <f t="shared" si="50"/>
        <v>40</v>
      </c>
      <c r="H704" s="5"/>
      <c r="I704" s="5"/>
      <c r="J704" s="5"/>
    </row>
    <row r="705" spans="2:10">
      <c r="B705" s="277"/>
      <c r="C705" s="268" t="s">
        <v>948</v>
      </c>
      <c r="D705" s="1">
        <v>250</v>
      </c>
      <c r="E705" s="1"/>
      <c r="F705" s="1">
        <v>300</v>
      </c>
      <c r="G705" s="5">
        <f t="shared" si="50"/>
        <v>50</v>
      </c>
      <c r="H705" s="5"/>
      <c r="I705" s="5"/>
      <c r="J705" s="5"/>
    </row>
    <row r="706" spans="2:10">
      <c r="B706" s="277"/>
      <c r="C706" s="277"/>
      <c r="D706" s="1">
        <v>250</v>
      </c>
      <c r="E706" s="1"/>
      <c r="F706" s="1">
        <v>300</v>
      </c>
      <c r="G706" s="5">
        <f t="shared" si="50"/>
        <v>50</v>
      </c>
      <c r="H706" s="5"/>
      <c r="I706" s="5"/>
      <c r="J706" s="5"/>
    </row>
    <row r="707" spans="2:10">
      <c r="B707" s="277"/>
      <c r="C707" s="277"/>
      <c r="D707" s="1">
        <v>250</v>
      </c>
      <c r="E707" s="1"/>
      <c r="F707" s="1">
        <v>300</v>
      </c>
      <c r="G707" s="5">
        <f t="shared" si="50"/>
        <v>50</v>
      </c>
      <c r="H707" s="5"/>
      <c r="I707" s="5"/>
      <c r="J707" s="5"/>
    </row>
    <row r="708" spans="2:10">
      <c r="B708" s="277"/>
      <c r="C708" s="277"/>
      <c r="D708" s="1">
        <v>250</v>
      </c>
      <c r="E708" s="1"/>
      <c r="F708" s="1">
        <v>300</v>
      </c>
      <c r="G708" s="5">
        <f t="shared" si="50"/>
        <v>50</v>
      </c>
      <c r="H708" s="5"/>
      <c r="I708" s="5"/>
      <c r="J708" s="5"/>
    </row>
    <row r="709" spans="2:10">
      <c r="B709" s="277"/>
      <c r="C709" s="277"/>
      <c r="D709" s="1">
        <v>250</v>
      </c>
      <c r="E709" s="1"/>
      <c r="F709" s="1">
        <v>300</v>
      </c>
      <c r="G709" s="5">
        <f t="shared" si="50"/>
        <v>50</v>
      </c>
      <c r="H709" s="5"/>
      <c r="I709" s="5"/>
      <c r="J709" s="5"/>
    </row>
    <row r="710" spans="2:10">
      <c r="B710" s="269"/>
      <c r="C710" s="269"/>
      <c r="D710" s="1">
        <v>250</v>
      </c>
      <c r="E710" s="1"/>
      <c r="F710" s="1">
        <v>300</v>
      </c>
      <c r="G710" s="5">
        <f t="shared" si="50"/>
        <v>50</v>
      </c>
      <c r="H710" s="5"/>
      <c r="I710" s="5">
        <f>G691+G692+G693+G694+G695+G696+G697+G698+G699+G700+G701+G702+G703+G704+G705+G706+G707+G708+G709+G710</f>
        <v>880</v>
      </c>
      <c r="J710" s="5">
        <f>I710*20</f>
        <v>17600</v>
      </c>
    </row>
    <row r="711" spans="2:10">
      <c r="B711" s="268" t="s">
        <v>934</v>
      </c>
      <c r="C711" s="268" t="s">
        <v>949</v>
      </c>
      <c r="D711" s="1">
        <v>150</v>
      </c>
      <c r="E711" s="1"/>
      <c r="F711" s="1">
        <v>233</v>
      </c>
      <c r="G711" s="5">
        <f t="shared" si="50"/>
        <v>83</v>
      </c>
      <c r="H711" s="5"/>
      <c r="I711" s="5"/>
      <c r="J711" s="5"/>
    </row>
    <row r="712" spans="2:10">
      <c r="B712" s="277"/>
      <c r="C712" s="277"/>
      <c r="D712" s="1">
        <v>150</v>
      </c>
      <c r="E712" s="1"/>
      <c r="F712" s="1">
        <v>233</v>
      </c>
      <c r="G712" s="5">
        <f t="shared" si="50"/>
        <v>83</v>
      </c>
      <c r="H712" s="5"/>
      <c r="I712" s="5"/>
      <c r="J712" s="5"/>
    </row>
    <row r="713" spans="2:10">
      <c r="B713" s="277"/>
      <c r="C713" s="277"/>
      <c r="D713" s="1">
        <v>150</v>
      </c>
      <c r="E713" s="1"/>
      <c r="F713" s="1">
        <v>233</v>
      </c>
      <c r="G713" s="5">
        <f t="shared" si="50"/>
        <v>83</v>
      </c>
      <c r="H713" s="5"/>
      <c r="I713" s="5"/>
      <c r="J713" s="5"/>
    </row>
    <row r="714" spans="2:10">
      <c r="B714" s="277"/>
      <c r="C714" s="277"/>
      <c r="D714" s="1">
        <v>150</v>
      </c>
      <c r="E714" s="1"/>
      <c r="F714" s="1">
        <v>270</v>
      </c>
      <c r="G714" s="5">
        <f t="shared" si="50"/>
        <v>120</v>
      </c>
      <c r="H714" s="5"/>
      <c r="I714" s="5"/>
      <c r="J714" s="5"/>
    </row>
    <row r="715" spans="2:10">
      <c r="B715" s="277"/>
      <c r="C715" s="277"/>
      <c r="D715" s="1">
        <v>150</v>
      </c>
      <c r="E715" s="1"/>
      <c r="F715" s="1">
        <v>270</v>
      </c>
      <c r="G715" s="5">
        <f t="shared" si="50"/>
        <v>120</v>
      </c>
      <c r="H715" s="5"/>
      <c r="I715" s="5"/>
      <c r="J715" s="5"/>
    </row>
    <row r="716" spans="2:10">
      <c r="B716" s="269"/>
      <c r="C716" s="269"/>
      <c r="D716" s="1">
        <v>150</v>
      </c>
      <c r="E716" s="1"/>
      <c r="F716" s="1">
        <v>270</v>
      </c>
      <c r="G716" s="5">
        <f t="shared" si="50"/>
        <v>120</v>
      </c>
      <c r="H716" s="5"/>
      <c r="I716" s="5">
        <f>G711+G712+G713+G714+G715+G716</f>
        <v>609</v>
      </c>
      <c r="J716" s="5">
        <f>I716*20</f>
        <v>12180</v>
      </c>
    </row>
    <row r="717" spans="2:10">
      <c r="B717" s="1"/>
      <c r="C717" s="1"/>
      <c r="D717" s="1"/>
      <c r="E717" s="254" t="s">
        <v>638</v>
      </c>
      <c r="F717" s="255"/>
      <c r="G717" s="5">
        <f>SUM(G545:G716)</f>
        <v>4650</v>
      </c>
      <c r="H717" s="5"/>
      <c r="I717" s="5">
        <f>SUM(I545:I716)</f>
        <v>4650</v>
      </c>
      <c r="J717" s="5">
        <f>SUM(J545:J716)</f>
        <v>93000</v>
      </c>
    </row>
  </sheetData>
  <mergeCells count="249">
    <mergeCell ref="H609:H616"/>
    <mergeCell ref="C617:C624"/>
    <mergeCell ref="B617:B632"/>
    <mergeCell ref="H639:H644"/>
    <mergeCell ref="H679:H686"/>
    <mergeCell ref="E717:F717"/>
    <mergeCell ref="B681:B690"/>
    <mergeCell ref="C681:C686"/>
    <mergeCell ref="C687:C690"/>
    <mergeCell ref="B691:B710"/>
    <mergeCell ref="C691:C698"/>
    <mergeCell ref="C699:C704"/>
    <mergeCell ref="C705:C710"/>
    <mergeCell ref="B711:B716"/>
    <mergeCell ref="C711:C716"/>
    <mergeCell ref="B633:B644"/>
    <mergeCell ref="C633:C638"/>
    <mergeCell ref="C639:C644"/>
    <mergeCell ref="B645:B660"/>
    <mergeCell ref="C645:C654"/>
    <mergeCell ref="C655:C660"/>
    <mergeCell ref="B661:B680"/>
    <mergeCell ref="C661:C666"/>
    <mergeCell ref="C667:C672"/>
    <mergeCell ref="C673:C678"/>
    <mergeCell ref="C679:C680"/>
    <mergeCell ref="B585:B590"/>
    <mergeCell ref="C585:C590"/>
    <mergeCell ref="B591:B596"/>
    <mergeCell ref="C591:C596"/>
    <mergeCell ref="B597:B616"/>
    <mergeCell ref="C597:C602"/>
    <mergeCell ref="C603:C608"/>
    <mergeCell ref="C609:C616"/>
    <mergeCell ref="C625:C632"/>
    <mergeCell ref="B545:B550"/>
    <mergeCell ref="C545:C550"/>
    <mergeCell ref="B551:B552"/>
    <mergeCell ref="C551:C552"/>
    <mergeCell ref="B553:B572"/>
    <mergeCell ref="C553:C572"/>
    <mergeCell ref="B573:B578"/>
    <mergeCell ref="C573:C578"/>
    <mergeCell ref="B579:B584"/>
    <mergeCell ref="C579:C584"/>
    <mergeCell ref="B349:B352"/>
    <mergeCell ref="C349:C352"/>
    <mergeCell ref="B353:B356"/>
    <mergeCell ref="C353:C356"/>
    <mergeCell ref="B357:B360"/>
    <mergeCell ref="C357:C360"/>
    <mergeCell ref="I365:J366"/>
    <mergeCell ref="E422:F422"/>
    <mergeCell ref="B368:B375"/>
    <mergeCell ref="C368:C371"/>
    <mergeCell ref="C372:C375"/>
    <mergeCell ref="B376:B379"/>
    <mergeCell ref="C376:C379"/>
    <mergeCell ref="E361:F361"/>
    <mergeCell ref="C410:C415"/>
    <mergeCell ref="C416:C421"/>
    <mergeCell ref="B380:B387"/>
    <mergeCell ref="C380:C383"/>
    <mergeCell ref="C384:C387"/>
    <mergeCell ref="B388:B391"/>
    <mergeCell ref="C388:C391"/>
    <mergeCell ref="B392:B397"/>
    <mergeCell ref="C392:C394"/>
    <mergeCell ref="C395:C397"/>
    <mergeCell ref="B312:B318"/>
    <mergeCell ref="C315:C318"/>
    <mergeCell ref="C312:C314"/>
    <mergeCell ref="B308:B311"/>
    <mergeCell ref="C308:C311"/>
    <mergeCell ref="C304:C307"/>
    <mergeCell ref="B288:B295"/>
    <mergeCell ref="C292:C295"/>
    <mergeCell ref="C288:C291"/>
    <mergeCell ref="B296:B307"/>
    <mergeCell ref="C296:C303"/>
    <mergeCell ref="B319:B322"/>
    <mergeCell ref="C319:C322"/>
    <mergeCell ref="B323:B328"/>
    <mergeCell ref="C323:C328"/>
    <mergeCell ref="B329:B336"/>
    <mergeCell ref="C329:C336"/>
    <mergeCell ref="B337:B340"/>
    <mergeCell ref="C337:C340"/>
    <mergeCell ref="B341:B344"/>
    <mergeCell ref="C341:C344"/>
    <mergeCell ref="B345:B348"/>
    <mergeCell ref="C345:C348"/>
    <mergeCell ref="I285:J286"/>
    <mergeCell ref="C116:C122"/>
    <mergeCell ref="B116:B124"/>
    <mergeCell ref="C123:C124"/>
    <mergeCell ref="B108:B115"/>
    <mergeCell ref="C108:C113"/>
    <mergeCell ref="C114:C115"/>
    <mergeCell ref="B243:B246"/>
    <mergeCell ref="C243:C246"/>
    <mergeCell ref="B247:B250"/>
    <mergeCell ref="C247:C250"/>
    <mergeCell ref="B132:B143"/>
    <mergeCell ref="C132:C135"/>
    <mergeCell ref="C136:C139"/>
    <mergeCell ref="C140:C143"/>
    <mergeCell ref="B144:B152"/>
    <mergeCell ref="C144:C151"/>
    <mergeCell ref="B153:B165"/>
    <mergeCell ref="B166:B171"/>
    <mergeCell ref="C166:C171"/>
    <mergeCell ref="C154:C157"/>
    <mergeCell ref="C158:C161"/>
    <mergeCell ref="I176:J177"/>
    <mergeCell ref="B30:B33"/>
    <mergeCell ref="C30:C33"/>
    <mergeCell ref="C24:C25"/>
    <mergeCell ref="C47:C48"/>
    <mergeCell ref="B62:B69"/>
    <mergeCell ref="C62:C69"/>
    <mergeCell ref="B56:B61"/>
    <mergeCell ref="C56:C61"/>
    <mergeCell ref="B49:B55"/>
    <mergeCell ref="C49:C51"/>
    <mergeCell ref="C52:C53"/>
    <mergeCell ref="C54:C55"/>
    <mergeCell ref="C34:C38"/>
    <mergeCell ref="B39:B42"/>
    <mergeCell ref="C39:C42"/>
    <mergeCell ref="B43:B48"/>
    <mergeCell ref="C43:C46"/>
    <mergeCell ref="B34:B38"/>
    <mergeCell ref="E172:F172"/>
    <mergeCell ref="I3:J4"/>
    <mergeCell ref="B6:B13"/>
    <mergeCell ref="B14:B19"/>
    <mergeCell ref="B20:B23"/>
    <mergeCell ref="C6:C9"/>
    <mergeCell ref="C10:C13"/>
    <mergeCell ref="C14:C19"/>
    <mergeCell ref="C20:C23"/>
    <mergeCell ref="C26:C29"/>
    <mergeCell ref="B24:B29"/>
    <mergeCell ref="C186:C187"/>
    <mergeCell ref="B125:B131"/>
    <mergeCell ref="C125:C127"/>
    <mergeCell ref="C128:C129"/>
    <mergeCell ref="C130:C131"/>
    <mergeCell ref="B188:B191"/>
    <mergeCell ref="C188:C191"/>
    <mergeCell ref="B70:B75"/>
    <mergeCell ref="C70:C75"/>
    <mergeCell ref="B104:B107"/>
    <mergeCell ref="C104:C107"/>
    <mergeCell ref="B96:B103"/>
    <mergeCell ref="C96:C103"/>
    <mergeCell ref="B76:B95"/>
    <mergeCell ref="C76:C79"/>
    <mergeCell ref="C80:C95"/>
    <mergeCell ref="B179:B184"/>
    <mergeCell ref="C179:C184"/>
    <mergeCell ref="B185:B187"/>
    <mergeCell ref="C162:C165"/>
    <mergeCell ref="E281:F281"/>
    <mergeCell ref="B192:B197"/>
    <mergeCell ref="C192:C196"/>
    <mergeCell ref="B213:B218"/>
    <mergeCell ref="C213:C218"/>
    <mergeCell ref="B198:B201"/>
    <mergeCell ref="C198:C201"/>
    <mergeCell ref="B202:B205"/>
    <mergeCell ref="C202:C205"/>
    <mergeCell ref="B206:B212"/>
    <mergeCell ref="B239:B242"/>
    <mergeCell ref="C239:C242"/>
    <mergeCell ref="B235:B238"/>
    <mergeCell ref="C235:C238"/>
    <mergeCell ref="B227:B230"/>
    <mergeCell ref="C227:C230"/>
    <mergeCell ref="B231:B234"/>
    <mergeCell ref="C231:C234"/>
    <mergeCell ref="B219:B220"/>
    <mergeCell ref="C219:C220"/>
    <mergeCell ref="C206:C209"/>
    <mergeCell ref="C210:C212"/>
    <mergeCell ref="B277:B280"/>
    <mergeCell ref="C277:C280"/>
    <mergeCell ref="B221:B226"/>
    <mergeCell ref="C221:C223"/>
    <mergeCell ref="C224:C226"/>
    <mergeCell ref="B262:B268"/>
    <mergeCell ref="C262:C268"/>
    <mergeCell ref="B269:B276"/>
    <mergeCell ref="C269:C272"/>
    <mergeCell ref="C273:C276"/>
    <mergeCell ref="B251:B254"/>
    <mergeCell ref="C251:C254"/>
    <mergeCell ref="B255:B261"/>
    <mergeCell ref="C255:C258"/>
    <mergeCell ref="C259:C261"/>
    <mergeCell ref="I427:J428"/>
    <mergeCell ref="B413:B415"/>
    <mergeCell ref="B416:B418"/>
    <mergeCell ref="B419:B421"/>
    <mergeCell ref="B398:B400"/>
    <mergeCell ref="C398:C400"/>
    <mergeCell ref="B401:B404"/>
    <mergeCell ref="C401:C404"/>
    <mergeCell ref="B405:B407"/>
    <mergeCell ref="C405:C407"/>
    <mergeCell ref="B408:B409"/>
    <mergeCell ref="C408:C409"/>
    <mergeCell ref="B410:B412"/>
    <mergeCell ref="B430:B435"/>
    <mergeCell ref="C430:C435"/>
    <mergeCell ref="B436:B441"/>
    <mergeCell ref="C436:C441"/>
    <mergeCell ref="B442:B445"/>
    <mergeCell ref="C442:C445"/>
    <mergeCell ref="B446:B451"/>
    <mergeCell ref="C446:C451"/>
    <mergeCell ref="B452:B455"/>
    <mergeCell ref="C452:C455"/>
    <mergeCell ref="B456:B463"/>
    <mergeCell ref="C456:C459"/>
    <mergeCell ref="C460:C463"/>
    <mergeCell ref="B464:B473"/>
    <mergeCell ref="C464:C467"/>
    <mergeCell ref="C468:C473"/>
    <mergeCell ref="B474:B479"/>
    <mergeCell ref="C474:C479"/>
    <mergeCell ref="B480:B485"/>
    <mergeCell ref="C480:C485"/>
    <mergeCell ref="B525:B530"/>
    <mergeCell ref="C525:C530"/>
    <mergeCell ref="B531:B536"/>
    <mergeCell ref="C531:C536"/>
    <mergeCell ref="E537:F537"/>
    <mergeCell ref="I542:J543"/>
    <mergeCell ref="B486:B491"/>
    <mergeCell ref="C486:C491"/>
    <mergeCell ref="B492:B506"/>
    <mergeCell ref="C492:C497"/>
    <mergeCell ref="C498:C506"/>
    <mergeCell ref="B507:B518"/>
    <mergeCell ref="C507:C518"/>
    <mergeCell ref="B519:B524"/>
    <mergeCell ref="C519:C52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359"/>
  <sheetViews>
    <sheetView workbookViewId="0">
      <selection activeCell="B1" sqref="B1:K2"/>
    </sheetView>
  </sheetViews>
  <sheetFormatPr defaultRowHeight="15"/>
  <cols>
    <col min="2" max="2" width="14" customWidth="1"/>
    <col min="3" max="3" width="16.85546875" customWidth="1"/>
    <col min="10" max="10" width="13.140625" customWidth="1"/>
  </cols>
  <sheetData>
    <row r="1" spans="2:11">
      <c r="B1" s="5" t="s">
        <v>15</v>
      </c>
      <c r="C1" s="5">
        <v>2018</v>
      </c>
      <c r="D1" s="5"/>
      <c r="E1" s="1"/>
      <c r="F1" s="1"/>
      <c r="G1" s="1"/>
      <c r="H1" s="1"/>
      <c r="I1" s="1"/>
      <c r="J1" s="1"/>
      <c r="K1" s="1"/>
    </row>
    <row r="2" spans="2:11">
      <c r="B2" s="15" t="s">
        <v>0</v>
      </c>
      <c r="C2" s="15" t="s">
        <v>209</v>
      </c>
      <c r="D2" s="15" t="s">
        <v>219</v>
      </c>
      <c r="E2" s="16" t="s">
        <v>210</v>
      </c>
      <c r="F2" s="17" t="s">
        <v>3</v>
      </c>
      <c r="G2" s="18" t="s">
        <v>6</v>
      </c>
      <c r="H2" s="19" t="s">
        <v>7</v>
      </c>
      <c r="I2" s="15" t="s">
        <v>4</v>
      </c>
      <c r="J2" s="15" t="s">
        <v>266</v>
      </c>
      <c r="K2" s="15" t="s">
        <v>9</v>
      </c>
    </row>
    <row r="3" spans="2:11">
      <c r="B3" s="1" t="s">
        <v>449</v>
      </c>
      <c r="C3" s="1" t="s">
        <v>414</v>
      </c>
      <c r="D3" s="1">
        <v>1200</v>
      </c>
      <c r="E3" s="1">
        <v>510</v>
      </c>
      <c r="F3" s="1">
        <v>516</v>
      </c>
      <c r="G3" s="1"/>
      <c r="H3" s="1"/>
      <c r="I3" s="1">
        <f>F3-E3</f>
        <v>6</v>
      </c>
      <c r="J3" s="1">
        <f>I3*D3</f>
        <v>7200</v>
      </c>
      <c r="K3" s="1"/>
    </row>
    <row r="4" spans="2:11">
      <c r="B4" s="1" t="s">
        <v>449</v>
      </c>
      <c r="C4" s="1" t="s">
        <v>259</v>
      </c>
      <c r="D4" s="1">
        <v>3000</v>
      </c>
      <c r="E4" s="1">
        <v>303</v>
      </c>
      <c r="F4" s="1"/>
      <c r="G4" s="1">
        <v>309</v>
      </c>
      <c r="H4" s="1"/>
      <c r="I4" s="1">
        <f>G4-E4</f>
        <v>6</v>
      </c>
      <c r="J4" s="1">
        <f>I4*D4</f>
        <v>18000</v>
      </c>
      <c r="K4" s="1"/>
    </row>
    <row r="5" spans="2:11">
      <c r="B5" s="1" t="s">
        <v>449</v>
      </c>
      <c r="C5" s="1" t="s">
        <v>230</v>
      </c>
      <c r="D5" s="1">
        <v>1000</v>
      </c>
      <c r="E5" s="1">
        <v>727.6</v>
      </c>
      <c r="F5" s="1"/>
      <c r="G5" s="1">
        <v>732</v>
      </c>
      <c r="H5" s="1"/>
      <c r="I5" s="1">
        <f>G5-E5</f>
        <v>4.3999999999999773</v>
      </c>
      <c r="J5" s="1">
        <f>I5*D5</f>
        <v>4399.9999999999773</v>
      </c>
      <c r="K5" s="1"/>
    </row>
    <row r="6" spans="2:11">
      <c r="B6" s="267" t="s">
        <v>452</v>
      </c>
      <c r="C6" s="1" t="s">
        <v>259</v>
      </c>
      <c r="D6" s="1">
        <v>3000</v>
      </c>
      <c r="E6" s="1">
        <v>305</v>
      </c>
      <c r="F6" s="1">
        <v>310</v>
      </c>
      <c r="G6" s="1"/>
      <c r="H6" s="1"/>
      <c r="I6" s="1">
        <f>F6-E6</f>
        <v>5</v>
      </c>
      <c r="J6" s="1">
        <f>I6*D6</f>
        <v>15000</v>
      </c>
      <c r="K6" s="1"/>
    </row>
    <row r="7" spans="2:11">
      <c r="B7" s="267"/>
      <c r="C7" s="1" t="s">
        <v>359</v>
      </c>
      <c r="D7" s="1">
        <v>750</v>
      </c>
      <c r="E7" s="1">
        <v>1290</v>
      </c>
      <c r="F7" s="1">
        <v>1306</v>
      </c>
      <c r="G7" s="1"/>
      <c r="H7" s="1"/>
      <c r="I7" s="1">
        <f>F7-E7</f>
        <v>16</v>
      </c>
      <c r="J7" s="1">
        <f>I7*D7</f>
        <v>12000</v>
      </c>
      <c r="K7" s="1"/>
    </row>
    <row r="8" spans="2:11">
      <c r="B8" s="48" t="s">
        <v>452</v>
      </c>
      <c r="C8" s="268" t="s">
        <v>230</v>
      </c>
      <c r="D8" s="1">
        <v>1000</v>
      </c>
      <c r="E8" s="1">
        <v>738</v>
      </c>
      <c r="F8" s="1"/>
      <c r="G8" s="1"/>
      <c r="H8" s="1"/>
      <c r="I8" s="1"/>
      <c r="J8" s="1"/>
      <c r="K8" s="1" t="s">
        <v>13</v>
      </c>
    </row>
    <row r="9" spans="2:11">
      <c r="B9" s="48" t="s">
        <v>454</v>
      </c>
      <c r="C9" s="269"/>
      <c r="D9" s="1"/>
      <c r="E9" s="1"/>
      <c r="F9" s="1">
        <v>771</v>
      </c>
      <c r="G9" s="1"/>
      <c r="H9" s="1"/>
      <c r="I9" s="1">
        <f>F9-E8</f>
        <v>33</v>
      </c>
      <c r="J9" s="1">
        <f>I9*D8</f>
        <v>33000</v>
      </c>
      <c r="K9" s="1"/>
    </row>
    <row r="10" spans="2:11">
      <c r="B10" s="48" t="s">
        <v>455</v>
      </c>
      <c r="C10" s="268" t="s">
        <v>258</v>
      </c>
      <c r="D10" s="1">
        <v>1500</v>
      </c>
      <c r="E10" s="1">
        <v>433</v>
      </c>
      <c r="F10" s="1"/>
      <c r="G10" s="1"/>
      <c r="H10" s="1"/>
      <c r="I10" s="1"/>
      <c r="J10" s="1"/>
      <c r="K10" s="1" t="s">
        <v>13</v>
      </c>
    </row>
    <row r="11" spans="2:11">
      <c r="B11" s="48" t="s">
        <v>456</v>
      </c>
      <c r="C11" s="269"/>
      <c r="D11" s="1"/>
      <c r="E11" s="1"/>
      <c r="F11" s="1">
        <v>441</v>
      </c>
      <c r="G11" s="1"/>
      <c r="H11" s="1"/>
      <c r="I11" s="1">
        <f>F11-E10</f>
        <v>8</v>
      </c>
      <c r="J11" s="1">
        <f>I11*D10</f>
        <v>12000</v>
      </c>
      <c r="K11" s="1"/>
    </row>
    <row r="12" spans="2:11">
      <c r="B12" s="48" t="s">
        <v>457</v>
      </c>
      <c r="C12" s="268" t="s">
        <v>414</v>
      </c>
      <c r="D12" s="1">
        <v>1200</v>
      </c>
      <c r="E12" s="1">
        <v>538</v>
      </c>
      <c r="F12" s="1"/>
      <c r="G12" s="1"/>
      <c r="H12" s="1"/>
      <c r="I12" s="1"/>
      <c r="J12" s="1"/>
      <c r="K12" s="1" t="s">
        <v>13</v>
      </c>
    </row>
    <row r="13" spans="2:11">
      <c r="B13" s="48" t="s">
        <v>458</v>
      </c>
      <c r="C13" s="269"/>
      <c r="D13" s="1"/>
      <c r="E13" s="1"/>
      <c r="F13" s="1">
        <v>550</v>
      </c>
      <c r="G13" s="1"/>
      <c r="H13" s="1"/>
      <c r="I13" s="1">
        <f>F13-E12</f>
        <v>12</v>
      </c>
      <c r="J13" s="1">
        <f>I13*D12</f>
        <v>14400</v>
      </c>
      <c r="K13" s="1"/>
    </row>
    <row r="14" spans="2:11">
      <c r="B14" s="48" t="s">
        <v>458</v>
      </c>
      <c r="C14" s="268" t="s">
        <v>247</v>
      </c>
      <c r="D14" s="1">
        <v>2750</v>
      </c>
      <c r="E14" s="1">
        <v>310</v>
      </c>
      <c r="F14" s="1"/>
      <c r="G14" s="1"/>
      <c r="H14" s="1"/>
      <c r="I14" s="1"/>
      <c r="J14" s="1"/>
      <c r="K14" s="1" t="s">
        <v>13</v>
      </c>
    </row>
    <row r="15" spans="2:11">
      <c r="B15" s="48" t="s">
        <v>459</v>
      </c>
      <c r="C15" s="269"/>
      <c r="D15" s="1"/>
      <c r="E15" s="1"/>
      <c r="F15" s="1">
        <v>317</v>
      </c>
      <c r="G15" s="1"/>
      <c r="H15" s="1"/>
      <c r="I15" s="1">
        <f>F15-E14</f>
        <v>7</v>
      </c>
      <c r="J15" s="1">
        <f>I15*D14</f>
        <v>19250</v>
      </c>
      <c r="K15" s="1"/>
    </row>
    <row r="16" spans="2:11">
      <c r="B16" s="48" t="s">
        <v>462</v>
      </c>
      <c r="C16" s="43" t="s">
        <v>247</v>
      </c>
      <c r="D16" s="1">
        <v>2750</v>
      </c>
      <c r="E16" s="1">
        <v>329</v>
      </c>
      <c r="F16" s="1"/>
      <c r="G16" s="1"/>
      <c r="H16" s="1"/>
      <c r="I16" s="1"/>
      <c r="J16" s="1"/>
      <c r="K16" s="1" t="s">
        <v>13</v>
      </c>
    </row>
    <row r="17" spans="2:11">
      <c r="B17" s="48" t="s">
        <v>463</v>
      </c>
      <c r="C17" s="43"/>
      <c r="D17" s="1"/>
      <c r="E17" s="1"/>
      <c r="F17" s="1">
        <v>342</v>
      </c>
      <c r="G17" s="1"/>
      <c r="H17" s="1"/>
      <c r="I17" s="1">
        <f>F17-E16</f>
        <v>13</v>
      </c>
      <c r="J17" s="1">
        <f>I17*D16</f>
        <v>35750</v>
      </c>
      <c r="K17" s="1"/>
    </row>
    <row r="18" spans="2:11">
      <c r="B18" s="268" t="s">
        <v>463</v>
      </c>
      <c r="C18" s="268" t="s">
        <v>259</v>
      </c>
      <c r="D18" s="1">
        <v>3000</v>
      </c>
      <c r="E18" s="1">
        <v>295</v>
      </c>
      <c r="F18" s="1">
        <v>302</v>
      </c>
      <c r="G18" s="1"/>
      <c r="H18" s="1"/>
      <c r="I18" s="1">
        <f>F18-E18</f>
        <v>7</v>
      </c>
      <c r="J18" s="1">
        <f>I18*D18</f>
        <v>21000</v>
      </c>
      <c r="K18" s="1"/>
    </row>
    <row r="19" spans="2:11">
      <c r="B19" s="277"/>
      <c r="C19" s="277"/>
      <c r="D19" s="1">
        <v>3000</v>
      </c>
      <c r="E19" s="1">
        <v>303</v>
      </c>
      <c r="F19" s="1">
        <v>308</v>
      </c>
      <c r="G19" s="1"/>
      <c r="H19" s="1"/>
      <c r="I19" s="1">
        <f>F19-E19</f>
        <v>5</v>
      </c>
      <c r="J19" s="1">
        <f>I19*D19</f>
        <v>15000</v>
      </c>
      <c r="K19" s="1"/>
    </row>
    <row r="20" spans="2:11">
      <c r="B20" s="269"/>
      <c r="C20" s="277"/>
      <c r="D20" s="1">
        <v>3000</v>
      </c>
      <c r="E20" s="1">
        <v>307.14999999999998</v>
      </c>
      <c r="F20" s="1"/>
      <c r="G20" s="1"/>
      <c r="H20" s="1"/>
      <c r="I20" s="1"/>
      <c r="J20" s="1"/>
      <c r="K20" s="1" t="s">
        <v>13</v>
      </c>
    </row>
    <row r="21" spans="2:11">
      <c r="B21" s="51" t="s">
        <v>464</v>
      </c>
      <c r="C21" s="269"/>
      <c r="D21" s="1"/>
      <c r="E21" s="1"/>
      <c r="F21" s="1">
        <v>316</v>
      </c>
      <c r="G21" s="1"/>
      <c r="H21" s="1"/>
      <c r="I21" s="1">
        <f>F21-E20</f>
        <v>8.8500000000000227</v>
      </c>
      <c r="J21" s="1">
        <f>I21*D20</f>
        <v>26550.000000000069</v>
      </c>
      <c r="K21" s="1"/>
    </row>
    <row r="22" spans="2:11">
      <c r="B22" s="51" t="s">
        <v>463</v>
      </c>
      <c r="C22" s="268" t="s">
        <v>359</v>
      </c>
      <c r="D22" s="1">
        <v>750</v>
      </c>
      <c r="E22" s="1">
        <v>1365</v>
      </c>
      <c r="F22" s="1"/>
      <c r="G22" s="1"/>
      <c r="H22" s="1"/>
      <c r="I22" s="1"/>
      <c r="J22" s="1"/>
      <c r="K22" s="1" t="s">
        <v>13</v>
      </c>
    </row>
    <row r="23" spans="2:11">
      <c r="B23" s="51" t="s">
        <v>464</v>
      </c>
      <c r="C23" s="269"/>
      <c r="D23" s="1"/>
      <c r="E23" s="1"/>
      <c r="F23" s="1">
        <v>1378</v>
      </c>
      <c r="G23" s="1"/>
      <c r="H23" s="1"/>
      <c r="I23" s="1">
        <f>F23-E22</f>
        <v>13</v>
      </c>
      <c r="J23" s="1">
        <f>I23*D22</f>
        <v>9750</v>
      </c>
      <c r="K23" s="1"/>
    </row>
    <row r="24" spans="2:11">
      <c r="B24" s="268" t="s">
        <v>467</v>
      </c>
      <c r="C24" s="52" t="s">
        <v>325</v>
      </c>
      <c r="D24" s="1">
        <v>1500</v>
      </c>
      <c r="E24" s="1">
        <v>600</v>
      </c>
      <c r="F24" s="1">
        <v>615</v>
      </c>
      <c r="G24" s="1"/>
      <c r="H24" s="1"/>
      <c r="I24" s="1">
        <f t="shared" ref="I24:I31" si="0">F24-E24</f>
        <v>15</v>
      </c>
      <c r="J24" s="1">
        <f t="shared" ref="J24:J33" si="1">I24*D24</f>
        <v>22500</v>
      </c>
      <c r="K24" s="1"/>
    </row>
    <row r="25" spans="2:11">
      <c r="B25" s="269"/>
      <c r="C25" s="52" t="s">
        <v>247</v>
      </c>
      <c r="D25" s="1">
        <v>2750</v>
      </c>
      <c r="E25" s="1">
        <v>346</v>
      </c>
      <c r="F25" s="1">
        <v>352</v>
      </c>
      <c r="G25" s="1"/>
      <c r="H25" s="1"/>
      <c r="I25" s="1">
        <f t="shared" si="0"/>
        <v>6</v>
      </c>
      <c r="J25" s="1">
        <f t="shared" si="1"/>
        <v>16500</v>
      </c>
      <c r="K25" s="1"/>
    </row>
    <row r="26" spans="2:11">
      <c r="B26" s="53" t="s">
        <v>468</v>
      </c>
      <c r="C26" s="53" t="s">
        <v>252</v>
      </c>
      <c r="D26" s="1">
        <v>1000</v>
      </c>
      <c r="E26" s="1">
        <v>950</v>
      </c>
      <c r="F26" s="1">
        <v>970</v>
      </c>
      <c r="G26" s="1"/>
      <c r="H26" s="1"/>
      <c r="I26" s="1">
        <f t="shared" si="0"/>
        <v>20</v>
      </c>
      <c r="J26" s="1">
        <f t="shared" si="1"/>
        <v>20000</v>
      </c>
      <c r="K26" s="1"/>
    </row>
    <row r="27" spans="2:11">
      <c r="B27" s="53" t="s">
        <v>468</v>
      </c>
      <c r="C27" s="53" t="s">
        <v>325</v>
      </c>
      <c r="D27" s="1">
        <v>1500</v>
      </c>
      <c r="E27" s="1">
        <v>621</v>
      </c>
      <c r="F27" s="1">
        <v>635</v>
      </c>
      <c r="G27" s="1"/>
      <c r="H27" s="1"/>
      <c r="I27" s="1">
        <f t="shared" si="0"/>
        <v>14</v>
      </c>
      <c r="J27" s="1">
        <f t="shared" si="1"/>
        <v>21000</v>
      </c>
      <c r="K27" s="1"/>
    </row>
    <row r="28" spans="2:11">
      <c r="B28" s="268" t="s">
        <v>472</v>
      </c>
      <c r="C28" s="54" t="s">
        <v>259</v>
      </c>
      <c r="D28" s="1">
        <v>3000</v>
      </c>
      <c r="E28" s="1">
        <v>308</v>
      </c>
      <c r="F28" s="1">
        <v>317</v>
      </c>
      <c r="G28" s="1"/>
      <c r="H28" s="1"/>
      <c r="I28" s="1">
        <f t="shared" si="0"/>
        <v>9</v>
      </c>
      <c r="J28" s="1">
        <f t="shared" si="1"/>
        <v>27000</v>
      </c>
      <c r="K28" s="1"/>
    </row>
    <row r="29" spans="2:11">
      <c r="B29" s="277"/>
      <c r="C29" s="54" t="s">
        <v>252</v>
      </c>
      <c r="D29" s="1">
        <v>1000</v>
      </c>
      <c r="E29" s="1">
        <v>979</v>
      </c>
      <c r="F29" s="1">
        <v>985</v>
      </c>
      <c r="G29" s="1"/>
      <c r="H29" s="1"/>
      <c r="I29" s="1">
        <f t="shared" si="0"/>
        <v>6</v>
      </c>
      <c r="J29" s="1">
        <f t="shared" si="1"/>
        <v>6000</v>
      </c>
      <c r="K29" s="1"/>
    </row>
    <row r="30" spans="2:11">
      <c r="B30" s="269"/>
      <c r="C30" s="54" t="s">
        <v>247</v>
      </c>
      <c r="D30" s="1">
        <v>2750</v>
      </c>
      <c r="E30" s="1">
        <v>355</v>
      </c>
      <c r="F30" s="1">
        <v>360</v>
      </c>
      <c r="G30" s="1"/>
      <c r="H30" s="1"/>
      <c r="I30" s="1">
        <f t="shared" si="0"/>
        <v>5</v>
      </c>
      <c r="J30" s="1">
        <f t="shared" si="1"/>
        <v>13750</v>
      </c>
      <c r="K30" s="1"/>
    </row>
    <row r="31" spans="2:11">
      <c r="B31" s="58" t="s">
        <v>473</v>
      </c>
      <c r="C31" s="58" t="s">
        <v>259</v>
      </c>
      <c r="D31" s="1">
        <v>3000</v>
      </c>
      <c r="E31" s="1">
        <v>319.10000000000002</v>
      </c>
      <c r="F31" s="1">
        <v>329</v>
      </c>
      <c r="G31" s="1"/>
      <c r="H31" s="1"/>
      <c r="I31" s="1">
        <f t="shared" si="0"/>
        <v>9.8999999999999773</v>
      </c>
      <c r="J31" s="1">
        <f t="shared" si="1"/>
        <v>29699.999999999931</v>
      </c>
      <c r="K31" s="1"/>
    </row>
    <row r="32" spans="2:11">
      <c r="B32" s="268" t="s">
        <v>475</v>
      </c>
      <c r="C32" s="58" t="s">
        <v>259</v>
      </c>
      <c r="D32" s="1">
        <v>3000</v>
      </c>
      <c r="E32" s="1">
        <v>329</v>
      </c>
      <c r="F32" s="1"/>
      <c r="G32" s="1"/>
      <c r="H32" s="1">
        <v>324</v>
      </c>
      <c r="I32" s="1">
        <f>H32-E32</f>
        <v>-5</v>
      </c>
      <c r="J32" s="1">
        <f t="shared" si="1"/>
        <v>-15000</v>
      </c>
      <c r="K32" s="1"/>
    </row>
    <row r="33" spans="2:11">
      <c r="B33" s="269"/>
      <c r="C33" s="58" t="s">
        <v>259</v>
      </c>
      <c r="D33" s="1">
        <v>3000</v>
      </c>
      <c r="E33" s="1">
        <v>317</v>
      </c>
      <c r="F33" s="1"/>
      <c r="G33" s="1">
        <v>321</v>
      </c>
      <c r="H33" s="1"/>
      <c r="I33" s="1">
        <f>G33-E33</f>
        <v>4</v>
      </c>
      <c r="J33" s="1">
        <f t="shared" si="1"/>
        <v>12000</v>
      </c>
      <c r="K33" s="1"/>
    </row>
    <row r="34" spans="2:11">
      <c r="B34" s="60" t="s">
        <v>478</v>
      </c>
      <c r="C34" s="60" t="s">
        <v>359</v>
      </c>
      <c r="D34" s="1">
        <v>750</v>
      </c>
      <c r="E34" s="1">
        <v>1421</v>
      </c>
      <c r="F34" s="1">
        <v>1431</v>
      </c>
      <c r="G34" s="1"/>
      <c r="H34" s="1"/>
      <c r="I34" s="1">
        <f>F34-E34</f>
        <v>10</v>
      </c>
      <c r="J34" s="1">
        <f>I34*D34</f>
        <v>7500</v>
      </c>
      <c r="K34" s="1"/>
    </row>
    <row r="35" spans="2:11">
      <c r="B35" s="60" t="s">
        <v>480</v>
      </c>
      <c r="C35" s="60" t="s">
        <v>359</v>
      </c>
      <c r="D35" s="1">
        <v>750</v>
      </c>
      <c r="E35" s="1">
        <v>1412</v>
      </c>
      <c r="F35" s="1">
        <v>1431</v>
      </c>
      <c r="G35" s="1"/>
      <c r="H35" s="1"/>
      <c r="I35" s="1">
        <f>F35-E35</f>
        <v>19</v>
      </c>
      <c r="J35" s="1">
        <f>I35*D35</f>
        <v>14250</v>
      </c>
      <c r="K35" s="1"/>
    </row>
    <row r="36" spans="2:11">
      <c r="B36" s="60" t="s">
        <v>480</v>
      </c>
      <c r="C36" s="60" t="s">
        <v>259</v>
      </c>
      <c r="D36" s="1">
        <v>3000</v>
      </c>
      <c r="E36" s="1">
        <v>314</v>
      </c>
      <c r="F36" s="1">
        <v>318</v>
      </c>
      <c r="G36" s="1"/>
      <c r="H36" s="1"/>
      <c r="I36" s="1">
        <f>F36-E36</f>
        <v>4</v>
      </c>
      <c r="J36" s="1">
        <f>I36*D36</f>
        <v>12000</v>
      </c>
      <c r="K36" s="1"/>
    </row>
    <row r="37" spans="2:11">
      <c r="B37" s="61" t="s">
        <v>485</v>
      </c>
      <c r="C37" s="61" t="s">
        <v>247</v>
      </c>
      <c r="D37" s="1">
        <v>2750</v>
      </c>
      <c r="E37" s="1">
        <v>348</v>
      </c>
      <c r="F37" s="1">
        <v>354</v>
      </c>
      <c r="G37" s="1"/>
      <c r="H37" s="1"/>
      <c r="I37" s="1">
        <f>F37-E37</f>
        <v>6</v>
      </c>
      <c r="J37" s="1">
        <f>I37*D37</f>
        <v>16500</v>
      </c>
      <c r="K37" s="1"/>
    </row>
    <row r="38" spans="2:11">
      <c r="B38" s="1"/>
      <c r="C38" s="1"/>
      <c r="D38" s="1"/>
      <c r="E38" s="1"/>
      <c r="F38" s="1"/>
      <c r="G38" s="1"/>
      <c r="H38" s="1"/>
      <c r="I38" s="1"/>
      <c r="J38" s="5">
        <f>SUM(J3:J37)</f>
        <v>446999.99999999994</v>
      </c>
      <c r="K38" s="1"/>
    </row>
    <row r="40" spans="2:11">
      <c r="B40" s="5" t="s">
        <v>46</v>
      </c>
      <c r="C40" s="5">
        <v>2018</v>
      </c>
      <c r="D40" s="5"/>
      <c r="E40" s="1"/>
      <c r="F40" s="1"/>
      <c r="G40" s="1"/>
      <c r="H40" s="1"/>
      <c r="I40" s="1"/>
      <c r="J40" s="1"/>
      <c r="K40" s="1"/>
    </row>
    <row r="41" spans="2:11">
      <c r="B41" s="15" t="s">
        <v>0</v>
      </c>
      <c r="C41" s="15" t="s">
        <v>209</v>
      </c>
      <c r="D41" s="15" t="s">
        <v>219</v>
      </c>
      <c r="E41" s="16" t="s">
        <v>210</v>
      </c>
      <c r="F41" s="17" t="s">
        <v>3</v>
      </c>
      <c r="G41" s="18" t="s">
        <v>6</v>
      </c>
      <c r="H41" s="19" t="s">
        <v>7</v>
      </c>
      <c r="I41" s="15" t="s">
        <v>4</v>
      </c>
      <c r="J41" s="15" t="s">
        <v>266</v>
      </c>
      <c r="K41" s="15" t="s">
        <v>9</v>
      </c>
    </row>
    <row r="42" spans="2:11">
      <c r="B42" s="268" t="s">
        <v>487</v>
      </c>
      <c r="C42" s="268" t="s">
        <v>359</v>
      </c>
      <c r="D42" s="1">
        <v>750</v>
      </c>
      <c r="E42" s="1">
        <v>1462</v>
      </c>
      <c r="F42" s="1">
        <v>1470</v>
      </c>
      <c r="G42" s="1"/>
      <c r="H42" s="1"/>
      <c r="I42" s="1">
        <f>F42-E42</f>
        <v>8</v>
      </c>
      <c r="J42" s="1">
        <f t="shared" ref="J42:J48" si="2">I42*D42</f>
        <v>6000</v>
      </c>
      <c r="K42" s="1"/>
    </row>
    <row r="43" spans="2:11">
      <c r="B43" s="277"/>
      <c r="C43" s="277"/>
      <c r="D43" s="1">
        <v>750</v>
      </c>
      <c r="E43" s="1">
        <v>1415</v>
      </c>
      <c r="F43" s="1"/>
      <c r="G43" s="1">
        <v>1435</v>
      </c>
      <c r="H43" s="1"/>
      <c r="I43" s="1">
        <f>G43-E43</f>
        <v>20</v>
      </c>
      <c r="J43" s="1">
        <f t="shared" si="2"/>
        <v>15000</v>
      </c>
      <c r="K43" s="1"/>
    </row>
    <row r="44" spans="2:11">
      <c r="B44" s="269"/>
      <c r="C44" s="269"/>
      <c r="D44" s="1">
        <v>750</v>
      </c>
      <c r="E44" s="1">
        <v>1420</v>
      </c>
      <c r="F44" s="1">
        <v>1450</v>
      </c>
      <c r="G44" s="1"/>
      <c r="H44" s="1"/>
      <c r="I44" s="1">
        <f>F44-E44</f>
        <v>30</v>
      </c>
      <c r="J44" s="1">
        <f t="shared" si="2"/>
        <v>22500</v>
      </c>
      <c r="K44" s="1"/>
    </row>
    <row r="45" spans="2:11">
      <c r="B45" s="62" t="s">
        <v>489</v>
      </c>
      <c r="C45" s="62" t="s">
        <v>359</v>
      </c>
      <c r="D45" s="1">
        <v>750</v>
      </c>
      <c r="E45" s="1">
        <v>1419</v>
      </c>
      <c r="F45" s="1"/>
      <c r="G45" s="1">
        <v>1449</v>
      </c>
      <c r="H45" s="1"/>
      <c r="I45" s="1">
        <f>G45-E45</f>
        <v>30</v>
      </c>
      <c r="J45" s="1">
        <f t="shared" si="2"/>
        <v>22500</v>
      </c>
      <c r="K45" s="1"/>
    </row>
    <row r="46" spans="2:11">
      <c r="B46" s="62" t="s">
        <v>489</v>
      </c>
      <c r="C46" s="62" t="s">
        <v>404</v>
      </c>
      <c r="D46" s="1">
        <v>3000</v>
      </c>
      <c r="E46" s="1">
        <v>299</v>
      </c>
      <c r="F46" s="1"/>
      <c r="G46" s="1">
        <v>305</v>
      </c>
      <c r="H46" s="1"/>
      <c r="I46" s="1">
        <f>G46-E46</f>
        <v>6</v>
      </c>
      <c r="J46" s="1">
        <f t="shared" si="2"/>
        <v>18000</v>
      </c>
      <c r="K46" s="1"/>
    </row>
    <row r="47" spans="2:11">
      <c r="B47" s="63" t="s">
        <v>490</v>
      </c>
      <c r="C47" s="63" t="s">
        <v>359</v>
      </c>
      <c r="D47" s="1">
        <v>750</v>
      </c>
      <c r="E47" s="1">
        <v>1372</v>
      </c>
      <c r="F47" s="1"/>
      <c r="G47" s="1">
        <v>1391</v>
      </c>
      <c r="H47" s="1"/>
      <c r="I47" s="1">
        <f>G47-E47</f>
        <v>19</v>
      </c>
      <c r="J47" s="1">
        <f t="shared" si="2"/>
        <v>14250</v>
      </c>
      <c r="K47" s="1"/>
    </row>
    <row r="48" spans="2:11">
      <c r="B48" s="63" t="s">
        <v>490</v>
      </c>
      <c r="C48" s="63" t="s">
        <v>404</v>
      </c>
      <c r="D48" s="1">
        <v>3000</v>
      </c>
      <c r="E48" s="1">
        <v>295</v>
      </c>
      <c r="F48" s="1">
        <v>299</v>
      </c>
      <c r="G48" s="1"/>
      <c r="H48" s="1"/>
      <c r="I48" s="1">
        <f>F48-E48</f>
        <v>4</v>
      </c>
      <c r="J48" s="1">
        <f t="shared" si="2"/>
        <v>12000</v>
      </c>
      <c r="K48" s="1"/>
    </row>
    <row r="49" spans="2:11">
      <c r="B49" s="64" t="s">
        <v>492</v>
      </c>
      <c r="C49" s="64" t="s">
        <v>359</v>
      </c>
      <c r="D49" s="1">
        <v>750</v>
      </c>
      <c r="E49" s="1">
        <v>1310</v>
      </c>
      <c r="F49" s="1">
        <v>1365</v>
      </c>
      <c r="G49" s="1"/>
      <c r="H49" s="1"/>
      <c r="I49" s="1">
        <f>F49-E49</f>
        <v>55</v>
      </c>
      <c r="J49" s="1">
        <f t="shared" ref="J49:J55" si="3">I49*D49</f>
        <v>41250</v>
      </c>
      <c r="K49" s="1"/>
    </row>
    <row r="50" spans="2:11">
      <c r="B50" s="64" t="s">
        <v>494</v>
      </c>
      <c r="C50" s="64" t="s">
        <v>404</v>
      </c>
      <c r="D50" s="1">
        <v>3000</v>
      </c>
      <c r="E50" s="1">
        <v>289</v>
      </c>
      <c r="F50" s="1">
        <v>295</v>
      </c>
      <c r="G50" s="1"/>
      <c r="H50" s="1"/>
      <c r="I50" s="1">
        <f>F50-E50</f>
        <v>6</v>
      </c>
      <c r="J50" s="1">
        <f t="shared" si="3"/>
        <v>18000</v>
      </c>
      <c r="K50" s="1"/>
    </row>
    <row r="51" spans="2:11">
      <c r="B51" s="64" t="s">
        <v>493</v>
      </c>
      <c r="C51" s="64" t="s">
        <v>495</v>
      </c>
      <c r="D51" s="1">
        <v>1750</v>
      </c>
      <c r="E51" s="1">
        <v>334</v>
      </c>
      <c r="F51" s="1"/>
      <c r="G51" s="1">
        <v>340</v>
      </c>
      <c r="H51" s="1"/>
      <c r="I51" s="1">
        <f>G51-E51</f>
        <v>6</v>
      </c>
      <c r="J51" s="1">
        <f t="shared" si="3"/>
        <v>10500</v>
      </c>
      <c r="K51" s="1"/>
    </row>
    <row r="52" spans="2:11">
      <c r="B52" s="64" t="s">
        <v>493</v>
      </c>
      <c r="C52" s="64" t="s">
        <v>325</v>
      </c>
      <c r="D52" s="1">
        <v>1500</v>
      </c>
      <c r="E52" s="1">
        <v>504</v>
      </c>
      <c r="F52" s="1"/>
      <c r="G52" s="1">
        <v>514</v>
      </c>
      <c r="H52" s="1"/>
      <c r="I52" s="1">
        <f>G52-E52</f>
        <v>10</v>
      </c>
      <c r="J52" s="1">
        <f t="shared" si="3"/>
        <v>15000</v>
      </c>
      <c r="K52" s="1"/>
    </row>
    <row r="53" spans="2:11">
      <c r="B53" s="66" t="s">
        <v>496</v>
      </c>
      <c r="C53" s="66" t="s">
        <v>404</v>
      </c>
      <c r="D53" s="1">
        <v>3000</v>
      </c>
      <c r="E53" s="1">
        <v>295</v>
      </c>
      <c r="F53" s="1">
        <v>302</v>
      </c>
      <c r="G53" s="1"/>
      <c r="H53" s="1"/>
      <c r="I53" s="1">
        <f>F53-E53</f>
        <v>7</v>
      </c>
      <c r="J53" s="1">
        <f t="shared" si="3"/>
        <v>21000</v>
      </c>
      <c r="K53" s="1"/>
    </row>
    <row r="54" spans="2:11">
      <c r="B54" s="67" t="s">
        <v>497</v>
      </c>
      <c r="C54" s="67" t="s">
        <v>325</v>
      </c>
      <c r="D54" s="1">
        <v>1500</v>
      </c>
      <c r="E54" s="1">
        <v>506</v>
      </c>
      <c r="F54" s="1"/>
      <c r="G54" s="1">
        <v>518</v>
      </c>
      <c r="H54" s="1"/>
      <c r="I54" s="1">
        <f>G54-E54</f>
        <v>12</v>
      </c>
      <c r="J54" s="1">
        <f t="shared" si="3"/>
        <v>18000</v>
      </c>
      <c r="K54" s="1"/>
    </row>
    <row r="55" spans="2:11">
      <c r="B55" s="67" t="s">
        <v>497</v>
      </c>
      <c r="C55" s="67" t="s">
        <v>263</v>
      </c>
      <c r="D55" s="1">
        <v>2000</v>
      </c>
      <c r="E55" s="1">
        <v>512</v>
      </c>
      <c r="F55" s="1">
        <v>517</v>
      </c>
      <c r="G55" s="1"/>
      <c r="H55" s="1"/>
      <c r="I55" s="1">
        <f>F55-E55</f>
        <v>5</v>
      </c>
      <c r="J55" s="1">
        <f t="shared" si="3"/>
        <v>10000</v>
      </c>
      <c r="K55" s="1"/>
    </row>
    <row r="56" spans="2:11">
      <c r="B56" s="68" t="s">
        <v>498</v>
      </c>
      <c r="C56" s="68" t="s">
        <v>325</v>
      </c>
      <c r="D56" s="1">
        <v>1500</v>
      </c>
      <c r="E56" s="1">
        <v>523</v>
      </c>
      <c r="F56" s="1">
        <v>530</v>
      </c>
      <c r="G56" s="1"/>
      <c r="H56" s="1"/>
      <c r="I56" s="1">
        <f>F56-E56</f>
        <v>7</v>
      </c>
      <c r="J56" s="1">
        <f t="shared" ref="J56:J65" si="4">I56*D56</f>
        <v>10500</v>
      </c>
      <c r="K56" s="1"/>
    </row>
    <row r="57" spans="2:11">
      <c r="B57" s="68" t="s">
        <v>499</v>
      </c>
      <c r="C57" s="68" t="s">
        <v>325</v>
      </c>
      <c r="D57" s="1">
        <v>1500</v>
      </c>
      <c r="E57" s="1">
        <v>549</v>
      </c>
      <c r="F57" s="1">
        <v>561</v>
      </c>
      <c r="G57" s="1"/>
      <c r="H57" s="1"/>
      <c r="I57" s="1">
        <f>F57-E57</f>
        <v>12</v>
      </c>
      <c r="J57" s="1">
        <f t="shared" si="4"/>
        <v>18000</v>
      </c>
      <c r="K57" s="1"/>
    </row>
    <row r="58" spans="2:11">
      <c r="B58" s="68" t="s">
        <v>499</v>
      </c>
      <c r="C58" s="68" t="s">
        <v>404</v>
      </c>
      <c r="D58" s="1">
        <v>3000</v>
      </c>
      <c r="E58" s="1">
        <v>278</v>
      </c>
      <c r="F58" s="1"/>
      <c r="G58" s="1">
        <v>283</v>
      </c>
      <c r="H58" s="1"/>
      <c r="I58" s="1">
        <f>G58-E58</f>
        <v>5</v>
      </c>
      <c r="J58" s="1">
        <f t="shared" si="4"/>
        <v>15000</v>
      </c>
      <c r="K58" s="1"/>
    </row>
    <row r="59" spans="2:11">
      <c r="B59" s="69" t="s">
        <v>501</v>
      </c>
      <c r="C59" s="69" t="s">
        <v>374</v>
      </c>
      <c r="D59" s="1">
        <v>4000</v>
      </c>
      <c r="E59" s="1">
        <v>129</v>
      </c>
      <c r="F59" s="1"/>
      <c r="G59" s="1">
        <v>137</v>
      </c>
      <c r="H59" s="1"/>
      <c r="I59" s="1">
        <f>G59-E59</f>
        <v>8</v>
      </c>
      <c r="J59" s="1">
        <f t="shared" si="4"/>
        <v>32000</v>
      </c>
      <c r="K59" s="1"/>
    </row>
    <row r="60" spans="2:11">
      <c r="B60" s="69" t="s">
        <v>501</v>
      </c>
      <c r="C60" s="69" t="s">
        <v>502</v>
      </c>
      <c r="D60" s="1">
        <v>3500</v>
      </c>
      <c r="E60" s="1">
        <v>247</v>
      </c>
      <c r="F60" s="1">
        <v>252</v>
      </c>
      <c r="G60" s="1"/>
      <c r="H60" s="1"/>
      <c r="I60" s="1">
        <f>F60-E60</f>
        <v>5</v>
      </c>
      <c r="J60" s="1">
        <f t="shared" si="4"/>
        <v>17500</v>
      </c>
      <c r="K60" s="1"/>
    </row>
    <row r="61" spans="2:11">
      <c r="B61" s="70" t="s">
        <v>503</v>
      </c>
      <c r="C61" s="70" t="s">
        <v>325</v>
      </c>
      <c r="D61" s="1">
        <v>1500</v>
      </c>
      <c r="E61" s="1">
        <v>541</v>
      </c>
      <c r="F61" s="1"/>
      <c r="G61" s="1">
        <v>555</v>
      </c>
      <c r="H61" s="1"/>
      <c r="I61" s="1">
        <f>G61-E61</f>
        <v>14</v>
      </c>
      <c r="J61" s="1">
        <f t="shared" si="4"/>
        <v>21000</v>
      </c>
      <c r="K61" s="1"/>
    </row>
    <row r="62" spans="2:11">
      <c r="B62" s="70" t="s">
        <v>503</v>
      </c>
      <c r="C62" s="70" t="s">
        <v>504</v>
      </c>
      <c r="D62" s="1">
        <v>300</v>
      </c>
      <c r="E62" s="1">
        <v>1659</v>
      </c>
      <c r="F62" s="1"/>
      <c r="G62" s="1">
        <v>1686</v>
      </c>
      <c r="H62" s="1"/>
      <c r="I62" s="1">
        <f>G62-E62</f>
        <v>27</v>
      </c>
      <c r="J62" s="1">
        <f t="shared" si="4"/>
        <v>8100</v>
      </c>
      <c r="K62" s="1"/>
    </row>
    <row r="63" spans="2:11">
      <c r="B63" s="268" t="s">
        <v>506</v>
      </c>
      <c r="C63" s="71" t="s">
        <v>504</v>
      </c>
      <c r="D63" s="1">
        <v>300</v>
      </c>
      <c r="E63" s="1">
        <v>1620</v>
      </c>
      <c r="F63" s="1"/>
      <c r="G63" s="1">
        <v>1650</v>
      </c>
      <c r="H63" s="1"/>
      <c r="I63" s="1">
        <f>G63-E63</f>
        <v>30</v>
      </c>
      <c r="J63" s="1">
        <f t="shared" si="4"/>
        <v>9000</v>
      </c>
      <c r="K63" s="1"/>
    </row>
    <row r="64" spans="2:11">
      <c r="B64" s="277"/>
      <c r="C64" s="71" t="s">
        <v>404</v>
      </c>
      <c r="D64" s="1">
        <v>3000</v>
      </c>
      <c r="E64" s="1">
        <v>259</v>
      </c>
      <c r="F64" s="1"/>
      <c r="G64" s="1">
        <v>269</v>
      </c>
      <c r="H64" s="1"/>
      <c r="I64" s="1">
        <f>G64-E64</f>
        <v>10</v>
      </c>
      <c r="J64" s="1">
        <f t="shared" si="4"/>
        <v>30000</v>
      </c>
      <c r="K64" s="1"/>
    </row>
    <row r="65" spans="2:11">
      <c r="B65" s="269"/>
      <c r="C65" s="71" t="s">
        <v>325</v>
      </c>
      <c r="D65" s="1">
        <v>1500</v>
      </c>
      <c r="E65" s="1">
        <v>536</v>
      </c>
      <c r="F65" s="1">
        <v>544</v>
      </c>
      <c r="G65" s="1"/>
      <c r="H65" s="1"/>
      <c r="I65" s="1">
        <f>F65-E65</f>
        <v>8</v>
      </c>
      <c r="J65" s="1">
        <f t="shared" si="4"/>
        <v>12000</v>
      </c>
      <c r="K65" s="1"/>
    </row>
    <row r="66" spans="2:11">
      <c r="B66" s="72" t="s">
        <v>507</v>
      </c>
      <c r="C66" s="268" t="s">
        <v>504</v>
      </c>
      <c r="D66" s="1">
        <v>300</v>
      </c>
      <c r="E66" s="1"/>
      <c r="F66" s="1"/>
      <c r="G66" s="1">
        <v>1629</v>
      </c>
      <c r="H66" s="1"/>
      <c r="I66" s="1"/>
      <c r="J66" s="1"/>
      <c r="K66" s="1" t="s">
        <v>13</v>
      </c>
    </row>
    <row r="67" spans="2:11">
      <c r="B67" s="72" t="s">
        <v>509</v>
      </c>
      <c r="C67" s="269"/>
      <c r="D67" s="1"/>
      <c r="E67" s="1">
        <v>1599</v>
      </c>
      <c r="F67" s="1"/>
      <c r="G67" s="1"/>
      <c r="H67" s="1"/>
      <c r="I67" s="1">
        <f>G66-E67</f>
        <v>30</v>
      </c>
      <c r="J67" s="1">
        <f>I67*D66</f>
        <v>9000</v>
      </c>
      <c r="K67" s="1"/>
    </row>
    <row r="68" spans="2:11">
      <c r="B68" s="72" t="s">
        <v>507</v>
      </c>
      <c r="C68" s="72" t="s">
        <v>325</v>
      </c>
      <c r="D68" s="1">
        <v>1500</v>
      </c>
      <c r="E68" s="1">
        <v>545</v>
      </c>
      <c r="F68" s="1">
        <v>552</v>
      </c>
      <c r="G68" s="1"/>
      <c r="H68" s="1"/>
      <c r="I68" s="1">
        <f>F68-E68</f>
        <v>7</v>
      </c>
      <c r="J68" s="1">
        <f t="shared" ref="J68:J74" si="5">I68*D68</f>
        <v>10500</v>
      </c>
      <c r="K68" s="1"/>
    </row>
    <row r="69" spans="2:11">
      <c r="B69" s="268" t="s">
        <v>512</v>
      </c>
      <c r="C69" s="268" t="s">
        <v>325</v>
      </c>
      <c r="D69" s="1">
        <v>1500</v>
      </c>
      <c r="E69" s="1">
        <v>556</v>
      </c>
      <c r="F69" s="1">
        <v>569</v>
      </c>
      <c r="G69" s="1"/>
      <c r="H69" s="1"/>
      <c r="I69" s="1">
        <f>F69-E69</f>
        <v>13</v>
      </c>
      <c r="J69" s="1">
        <f t="shared" si="5"/>
        <v>19500</v>
      </c>
      <c r="K69" s="1"/>
    </row>
    <row r="70" spans="2:11">
      <c r="B70" s="277"/>
      <c r="C70" s="269"/>
      <c r="D70" s="1">
        <v>1500</v>
      </c>
      <c r="E70" s="1">
        <v>571</v>
      </c>
      <c r="F70" s="1">
        <v>577</v>
      </c>
      <c r="G70" s="1"/>
      <c r="H70" s="1"/>
      <c r="I70" s="1">
        <f>F70-E70</f>
        <v>6</v>
      </c>
      <c r="J70" s="1">
        <f t="shared" si="5"/>
        <v>9000</v>
      </c>
      <c r="K70" s="1"/>
    </row>
    <row r="71" spans="2:11">
      <c r="B71" s="269"/>
      <c r="C71" s="73" t="s">
        <v>504</v>
      </c>
      <c r="D71" s="1">
        <v>300</v>
      </c>
      <c r="E71" s="1">
        <v>1625</v>
      </c>
      <c r="F71" s="1">
        <v>1640</v>
      </c>
      <c r="G71" s="1"/>
      <c r="H71" s="1"/>
      <c r="I71" s="1">
        <f>F71-E71</f>
        <v>15</v>
      </c>
      <c r="J71" s="1">
        <f t="shared" si="5"/>
        <v>4500</v>
      </c>
      <c r="K71" s="1"/>
    </row>
    <row r="72" spans="2:11">
      <c r="B72" s="74" t="s">
        <v>516</v>
      </c>
      <c r="C72" s="74" t="s">
        <v>504</v>
      </c>
      <c r="D72" s="1">
        <v>300</v>
      </c>
      <c r="E72" s="1">
        <v>1655</v>
      </c>
      <c r="F72" s="1">
        <v>1685</v>
      </c>
      <c r="G72" s="1"/>
      <c r="H72" s="1"/>
      <c r="I72" s="1">
        <f>F72-E72</f>
        <v>30</v>
      </c>
      <c r="J72" s="1">
        <f t="shared" si="5"/>
        <v>9000</v>
      </c>
      <c r="K72" s="1"/>
    </row>
    <row r="73" spans="2:11">
      <c r="B73" s="74" t="s">
        <v>517</v>
      </c>
      <c r="C73" s="74" t="s">
        <v>325</v>
      </c>
      <c r="D73" s="1">
        <v>1500</v>
      </c>
      <c r="E73" s="1">
        <v>566</v>
      </c>
      <c r="F73" s="1"/>
      <c r="G73" s="1">
        <v>580</v>
      </c>
      <c r="H73" s="1"/>
      <c r="I73" s="1">
        <f>G73-E73</f>
        <v>14</v>
      </c>
      <c r="J73" s="1">
        <f t="shared" si="5"/>
        <v>21000</v>
      </c>
      <c r="K73" s="1"/>
    </row>
    <row r="74" spans="2:11">
      <c r="B74" s="74" t="s">
        <v>518</v>
      </c>
      <c r="C74" s="74" t="s">
        <v>325</v>
      </c>
      <c r="D74" s="1">
        <v>1500</v>
      </c>
      <c r="E74" s="1">
        <v>548</v>
      </c>
      <c r="F74" s="1"/>
      <c r="G74" s="1">
        <v>557</v>
      </c>
      <c r="H74" s="1"/>
      <c r="I74" s="1">
        <f>G74-E74</f>
        <v>9</v>
      </c>
      <c r="J74" s="1">
        <f t="shared" si="5"/>
        <v>13500</v>
      </c>
      <c r="K74" s="1"/>
    </row>
    <row r="75" spans="2:11">
      <c r="B75" s="1"/>
      <c r="C75" s="1"/>
      <c r="D75" s="1"/>
      <c r="E75" s="1"/>
      <c r="F75" s="1"/>
      <c r="G75" s="1"/>
      <c r="H75" s="1"/>
      <c r="I75" s="1"/>
      <c r="J75" s="5">
        <f>SUM(J42:J74)</f>
        <v>513100</v>
      </c>
      <c r="K75" s="1"/>
    </row>
    <row r="78" spans="2:11">
      <c r="B78" s="5" t="s">
        <v>61</v>
      </c>
      <c r="C78" s="5">
        <v>2018</v>
      </c>
      <c r="D78" s="5"/>
      <c r="E78" s="1"/>
      <c r="F78" s="1"/>
      <c r="G78" s="1"/>
      <c r="H78" s="1"/>
      <c r="I78" s="1"/>
      <c r="J78" s="1"/>
      <c r="K78" s="1"/>
    </row>
    <row r="79" spans="2:11">
      <c r="B79" s="15" t="s">
        <v>0</v>
      </c>
      <c r="C79" s="15" t="s">
        <v>209</v>
      </c>
      <c r="D79" s="15" t="s">
        <v>219</v>
      </c>
      <c r="E79" s="16" t="s">
        <v>210</v>
      </c>
      <c r="F79" s="17" t="s">
        <v>3</v>
      </c>
      <c r="G79" s="18" t="s">
        <v>6</v>
      </c>
      <c r="H79" s="19" t="s">
        <v>7</v>
      </c>
      <c r="I79" s="15" t="s">
        <v>4</v>
      </c>
      <c r="J79" s="15" t="s">
        <v>266</v>
      </c>
      <c r="K79" s="15" t="s">
        <v>9</v>
      </c>
    </row>
    <row r="80" spans="2:11">
      <c r="B80" s="1" t="s">
        <v>519</v>
      </c>
      <c r="C80" s="1" t="s">
        <v>325</v>
      </c>
      <c r="D80" s="1">
        <v>1500</v>
      </c>
      <c r="E80" s="1">
        <v>536</v>
      </c>
      <c r="F80" s="1"/>
      <c r="G80" s="1">
        <v>548</v>
      </c>
      <c r="H80" s="1"/>
      <c r="I80" s="1">
        <f>G80-E80</f>
        <v>12</v>
      </c>
      <c r="J80" s="1">
        <f>I80*D80</f>
        <v>18000</v>
      </c>
      <c r="K80" s="1"/>
    </row>
    <row r="81" spans="2:11">
      <c r="B81" s="1" t="s">
        <v>522</v>
      </c>
      <c r="C81" s="278" t="s">
        <v>325</v>
      </c>
      <c r="D81" s="1">
        <v>1500</v>
      </c>
      <c r="E81" s="1"/>
      <c r="F81" s="1"/>
      <c r="G81" s="1">
        <v>530</v>
      </c>
      <c r="H81" s="1"/>
      <c r="I81" s="1"/>
      <c r="J81" s="1"/>
      <c r="K81" s="1" t="s">
        <v>13</v>
      </c>
    </row>
    <row r="82" spans="2:11">
      <c r="B82" s="1" t="s">
        <v>523</v>
      </c>
      <c r="C82" s="280"/>
      <c r="D82" s="1"/>
      <c r="E82" s="1">
        <v>509</v>
      </c>
      <c r="F82" s="1"/>
      <c r="G82" s="1"/>
      <c r="H82" s="1"/>
      <c r="I82" s="1">
        <f>G81-E82</f>
        <v>21</v>
      </c>
      <c r="J82" s="1">
        <f>I82*D81</f>
        <v>31500</v>
      </c>
      <c r="K82" s="1"/>
    </row>
    <row r="83" spans="2:11">
      <c r="B83" s="1" t="s">
        <v>523</v>
      </c>
      <c r="C83" s="75" t="s">
        <v>504</v>
      </c>
      <c r="D83" s="1">
        <v>300</v>
      </c>
      <c r="E83" s="1">
        <v>1703</v>
      </c>
      <c r="F83" s="1"/>
      <c r="G83" s="1">
        <v>1721</v>
      </c>
      <c r="H83" s="1"/>
      <c r="I83" s="1">
        <f>G83-E83</f>
        <v>18</v>
      </c>
      <c r="J83" s="1">
        <f>I83*D83</f>
        <v>5400</v>
      </c>
      <c r="K83" s="1"/>
    </row>
    <row r="84" spans="2:11">
      <c r="B84" s="1" t="s">
        <v>523</v>
      </c>
      <c r="C84" s="1" t="s">
        <v>502</v>
      </c>
      <c r="D84" s="1">
        <v>3500</v>
      </c>
      <c r="E84" s="1">
        <v>227</v>
      </c>
      <c r="F84" s="1"/>
      <c r="G84" s="1">
        <v>233</v>
      </c>
      <c r="H84" s="1"/>
      <c r="I84" s="1">
        <f>G84-E84</f>
        <v>6</v>
      </c>
      <c r="J84" s="1">
        <f>I84*D84</f>
        <v>21000</v>
      </c>
      <c r="K84" s="1"/>
    </row>
    <row r="85" spans="2:11">
      <c r="B85" s="1" t="s">
        <v>524</v>
      </c>
      <c r="C85" s="1" t="s">
        <v>502</v>
      </c>
      <c r="D85" s="1">
        <v>3500</v>
      </c>
      <c r="E85" s="1">
        <v>220</v>
      </c>
      <c r="F85" s="1">
        <v>224</v>
      </c>
      <c r="G85" s="1"/>
      <c r="H85" s="1"/>
      <c r="I85" s="1">
        <f>F85-E85</f>
        <v>4</v>
      </c>
      <c r="J85" s="1">
        <f>I85*D85</f>
        <v>14000</v>
      </c>
      <c r="K85" s="1"/>
    </row>
    <row r="86" spans="2:11">
      <c r="B86" s="1" t="s">
        <v>528</v>
      </c>
      <c r="C86" s="1" t="s">
        <v>530</v>
      </c>
      <c r="D86" s="1">
        <v>800</v>
      </c>
      <c r="E86" s="1">
        <v>996</v>
      </c>
      <c r="F86" s="1"/>
      <c r="G86" s="1">
        <v>1010</v>
      </c>
      <c r="H86" s="1"/>
      <c r="I86" s="1">
        <f>G86-E86</f>
        <v>14</v>
      </c>
      <c r="J86" s="1">
        <f>I86*D86</f>
        <v>11200</v>
      </c>
      <c r="K86" s="1"/>
    </row>
    <row r="87" spans="2:11">
      <c r="B87" s="1" t="s">
        <v>529</v>
      </c>
      <c r="C87" s="1" t="s">
        <v>530</v>
      </c>
      <c r="D87" s="1">
        <v>800</v>
      </c>
      <c r="E87" s="1">
        <v>999</v>
      </c>
      <c r="F87" s="1"/>
      <c r="G87" s="1">
        <v>1012</v>
      </c>
      <c r="H87" s="1"/>
      <c r="I87" s="1">
        <f>G87-E87</f>
        <v>13</v>
      </c>
      <c r="J87" s="1">
        <f>I87*D87</f>
        <v>10400</v>
      </c>
      <c r="K87" s="1"/>
    </row>
    <row r="88" spans="2:11">
      <c r="B88" s="1" t="s">
        <v>531</v>
      </c>
      <c r="C88" s="268" t="s">
        <v>536</v>
      </c>
      <c r="D88" s="1">
        <v>600</v>
      </c>
      <c r="E88" s="1">
        <v>670</v>
      </c>
      <c r="F88" s="1"/>
      <c r="G88" s="1"/>
      <c r="H88" s="1"/>
      <c r="I88" s="1"/>
      <c r="J88" s="1"/>
      <c r="K88" s="1" t="s">
        <v>13</v>
      </c>
    </row>
    <row r="89" spans="2:11">
      <c r="B89" s="1" t="s">
        <v>535</v>
      </c>
      <c r="C89" s="269"/>
      <c r="D89" s="1"/>
      <c r="E89" s="1"/>
      <c r="F89" s="1">
        <v>725</v>
      </c>
      <c r="G89" s="1"/>
      <c r="H89" s="1"/>
      <c r="I89" s="1">
        <f>F89-E88</f>
        <v>55</v>
      </c>
      <c r="J89" s="1">
        <f>I89*D88</f>
        <v>33000</v>
      </c>
      <c r="K89" s="1"/>
    </row>
    <row r="90" spans="2:11">
      <c r="B90" s="1" t="s">
        <v>537</v>
      </c>
      <c r="C90" s="1" t="s">
        <v>536</v>
      </c>
      <c r="D90" s="1">
        <v>600</v>
      </c>
      <c r="E90" s="1">
        <v>695</v>
      </c>
      <c r="F90" s="1"/>
      <c r="G90" s="1">
        <v>720</v>
      </c>
      <c r="H90" s="1"/>
      <c r="I90" s="1">
        <f>G90-E90</f>
        <v>25</v>
      </c>
      <c r="J90" s="1">
        <f>I90*D90</f>
        <v>15000</v>
      </c>
      <c r="K90" s="1"/>
    </row>
    <row r="91" spans="2:11">
      <c r="B91" s="1" t="s">
        <v>538</v>
      </c>
      <c r="C91" s="268" t="s">
        <v>359</v>
      </c>
      <c r="D91" s="1">
        <v>750</v>
      </c>
      <c r="E91" s="1">
        <v>1280</v>
      </c>
      <c r="F91" s="1"/>
      <c r="G91" s="1"/>
      <c r="H91" s="1"/>
      <c r="I91" s="1"/>
      <c r="J91" s="1"/>
      <c r="K91" s="1" t="s">
        <v>13</v>
      </c>
    </row>
    <row r="92" spans="2:11">
      <c r="B92" s="1" t="s">
        <v>539</v>
      </c>
      <c r="C92" s="269"/>
      <c r="D92" s="1"/>
      <c r="E92" s="1"/>
      <c r="F92" s="1">
        <v>1298</v>
      </c>
      <c r="G92" s="1"/>
      <c r="H92" s="1"/>
      <c r="I92" s="1">
        <f>F92-E91</f>
        <v>18</v>
      </c>
      <c r="J92" s="1">
        <f>I92*D91</f>
        <v>13500</v>
      </c>
      <c r="K92" s="1"/>
    </row>
    <row r="93" spans="2:11">
      <c r="B93" s="1" t="s">
        <v>540</v>
      </c>
      <c r="C93" s="1" t="s">
        <v>359</v>
      </c>
      <c r="D93" s="1">
        <v>750</v>
      </c>
      <c r="E93" s="1">
        <v>1292</v>
      </c>
      <c r="F93" s="1"/>
      <c r="G93" s="1">
        <v>1312</v>
      </c>
      <c r="H93" s="1"/>
      <c r="I93" s="1">
        <f>G93-E93</f>
        <v>20</v>
      </c>
      <c r="J93" s="1">
        <f>I93*D93</f>
        <v>15000</v>
      </c>
      <c r="K93" s="1"/>
    </row>
    <row r="94" spans="2:11">
      <c r="B94" s="1" t="s">
        <v>542</v>
      </c>
      <c r="C94" s="268" t="s">
        <v>530</v>
      </c>
      <c r="D94" s="1">
        <v>800</v>
      </c>
      <c r="E94" s="1"/>
      <c r="F94" s="1"/>
      <c r="G94" s="1">
        <v>998</v>
      </c>
      <c r="H94" s="1"/>
      <c r="I94" s="1"/>
      <c r="J94" s="1"/>
      <c r="K94" s="1" t="s">
        <v>13</v>
      </c>
    </row>
    <row r="95" spans="2:11">
      <c r="B95" s="1" t="s">
        <v>543</v>
      </c>
      <c r="C95" s="269"/>
      <c r="D95" s="1"/>
      <c r="E95" s="1">
        <v>968</v>
      </c>
      <c r="F95" s="1"/>
      <c r="G95" s="1"/>
      <c r="H95" s="1"/>
      <c r="I95" s="1">
        <f>G94-E95</f>
        <v>30</v>
      </c>
      <c r="J95" s="1">
        <f>I95*D94</f>
        <v>24000</v>
      </c>
      <c r="K95" s="1"/>
    </row>
    <row r="96" spans="2:11">
      <c r="B96" s="1" t="s">
        <v>546</v>
      </c>
      <c r="C96" s="268" t="s">
        <v>530</v>
      </c>
      <c r="D96" s="1">
        <v>800</v>
      </c>
      <c r="E96" s="1">
        <v>978</v>
      </c>
      <c r="F96" s="1"/>
      <c r="G96" s="1"/>
      <c r="H96" s="1"/>
      <c r="I96" s="1"/>
      <c r="J96" s="1"/>
      <c r="K96" s="1" t="s">
        <v>13</v>
      </c>
    </row>
    <row r="97" spans="2:11">
      <c r="B97" s="1" t="s">
        <v>550</v>
      </c>
      <c r="C97" s="269"/>
      <c r="D97" s="1"/>
      <c r="E97" s="1"/>
      <c r="F97" s="1">
        <v>1014</v>
      </c>
      <c r="G97" s="1"/>
      <c r="H97" s="1"/>
      <c r="I97" s="1">
        <f>F97-E96</f>
        <v>36</v>
      </c>
      <c r="J97" s="1">
        <f>I97*D96</f>
        <v>28800</v>
      </c>
      <c r="K97" s="1"/>
    </row>
    <row r="98" spans="2:11">
      <c r="B98" s="1"/>
      <c r="C98" s="1"/>
      <c r="D98" s="1"/>
      <c r="E98" s="1"/>
      <c r="F98" s="1"/>
      <c r="G98" s="1"/>
      <c r="H98" s="1"/>
      <c r="I98" s="1"/>
      <c r="J98" s="5">
        <f>SUM(J80:J97)</f>
        <v>240800</v>
      </c>
      <c r="K98" s="1"/>
    </row>
    <row r="101" spans="2:11">
      <c r="B101" s="5" t="s">
        <v>76</v>
      </c>
      <c r="C101" s="5">
        <v>2018</v>
      </c>
      <c r="D101" s="5"/>
      <c r="E101" s="1"/>
      <c r="F101" s="1"/>
      <c r="G101" s="1"/>
      <c r="H101" s="1"/>
      <c r="I101" s="1"/>
      <c r="J101" s="1"/>
      <c r="K101" s="1"/>
    </row>
    <row r="102" spans="2:11">
      <c r="B102" s="15" t="s">
        <v>0</v>
      </c>
      <c r="C102" s="15" t="s">
        <v>209</v>
      </c>
      <c r="D102" s="15" t="s">
        <v>219</v>
      </c>
      <c r="E102" s="16" t="s">
        <v>210</v>
      </c>
      <c r="F102" s="17" t="s">
        <v>3</v>
      </c>
      <c r="G102" s="18" t="s">
        <v>6</v>
      </c>
      <c r="H102" s="19" t="s">
        <v>7</v>
      </c>
      <c r="I102" s="15" t="s">
        <v>4</v>
      </c>
      <c r="J102" s="15" t="s">
        <v>266</v>
      </c>
      <c r="K102" s="15" t="s">
        <v>9</v>
      </c>
    </row>
    <row r="103" spans="2:11">
      <c r="B103" s="267" t="s">
        <v>551</v>
      </c>
      <c r="C103" s="1" t="s">
        <v>359</v>
      </c>
      <c r="D103" s="1">
        <v>750</v>
      </c>
      <c r="E103" s="1">
        <v>1322</v>
      </c>
      <c r="F103" s="1">
        <v>1335</v>
      </c>
      <c r="G103" s="1"/>
      <c r="H103" s="1"/>
      <c r="I103" s="1">
        <f>F103-E103</f>
        <v>13</v>
      </c>
      <c r="J103" s="1">
        <f>I103*D103</f>
        <v>9750</v>
      </c>
      <c r="K103" s="1"/>
    </row>
    <row r="104" spans="2:11">
      <c r="B104" s="267"/>
      <c r="C104" s="1" t="s">
        <v>552</v>
      </c>
      <c r="D104" s="1">
        <v>800</v>
      </c>
      <c r="E104" s="1">
        <v>997</v>
      </c>
      <c r="F104" s="1">
        <v>1008</v>
      </c>
      <c r="G104" s="1"/>
      <c r="H104" s="1"/>
      <c r="I104" s="1">
        <f t="shared" ref="I104:I105" si="6">F104-E104</f>
        <v>11</v>
      </c>
      <c r="J104" s="1">
        <f t="shared" ref="J104:J107" si="7">I104*D104</f>
        <v>8800</v>
      </c>
      <c r="K104" s="1"/>
    </row>
    <row r="105" spans="2:11">
      <c r="B105" s="80" t="s">
        <v>554</v>
      </c>
      <c r="C105" s="1" t="s">
        <v>553</v>
      </c>
      <c r="D105" s="1">
        <v>1100</v>
      </c>
      <c r="E105" s="1">
        <v>544</v>
      </c>
      <c r="F105" s="1">
        <v>557</v>
      </c>
      <c r="G105" s="1"/>
      <c r="H105" s="1"/>
      <c r="I105" s="1">
        <f t="shared" si="6"/>
        <v>13</v>
      </c>
      <c r="J105" s="1">
        <f t="shared" si="7"/>
        <v>14300</v>
      </c>
      <c r="K105" s="1"/>
    </row>
    <row r="106" spans="2:11">
      <c r="B106" s="267" t="s">
        <v>555</v>
      </c>
      <c r="C106" s="1" t="s">
        <v>553</v>
      </c>
      <c r="D106" s="1">
        <v>1100</v>
      </c>
      <c r="E106" s="1">
        <v>542</v>
      </c>
      <c r="F106" s="1"/>
      <c r="G106" s="1">
        <v>551</v>
      </c>
      <c r="H106" s="1"/>
      <c r="I106" s="1">
        <f>G106-E106</f>
        <v>9</v>
      </c>
      <c r="J106" s="1">
        <f t="shared" si="7"/>
        <v>9900</v>
      </c>
      <c r="K106" s="1"/>
    </row>
    <row r="107" spans="2:11">
      <c r="B107" s="267"/>
      <c r="C107" s="1" t="s">
        <v>359</v>
      </c>
      <c r="D107" s="1">
        <v>750</v>
      </c>
      <c r="E107" s="1">
        <v>1305</v>
      </c>
      <c r="F107" s="1"/>
      <c r="G107" s="1">
        <v>1318</v>
      </c>
      <c r="H107" s="1"/>
      <c r="I107" s="1">
        <f>G107-E107</f>
        <v>13</v>
      </c>
      <c r="J107" s="1">
        <f t="shared" si="7"/>
        <v>9750</v>
      </c>
      <c r="K107" s="1"/>
    </row>
    <row r="108" spans="2:11">
      <c r="B108" s="81" t="s">
        <v>556</v>
      </c>
      <c r="C108" s="1" t="s">
        <v>553</v>
      </c>
      <c r="D108" s="1">
        <v>1100</v>
      </c>
      <c r="E108" s="1">
        <v>549</v>
      </c>
      <c r="F108" s="1">
        <v>565</v>
      </c>
      <c r="G108" s="1"/>
      <c r="H108" s="1"/>
      <c r="I108" s="1">
        <f>F108-E108</f>
        <v>16</v>
      </c>
      <c r="J108" s="1">
        <f>I108*D108</f>
        <v>17600</v>
      </c>
      <c r="K108" s="1"/>
    </row>
    <row r="109" spans="2:11">
      <c r="B109" s="81" t="s">
        <v>557</v>
      </c>
      <c r="C109" s="1" t="s">
        <v>258</v>
      </c>
      <c r="D109" s="1">
        <v>1500</v>
      </c>
      <c r="E109" s="1">
        <v>359</v>
      </c>
      <c r="F109" s="1">
        <v>367</v>
      </c>
      <c r="G109" s="1"/>
      <c r="H109" s="1"/>
      <c r="I109" s="1">
        <f>F109-E109</f>
        <v>8</v>
      </c>
      <c r="J109" s="1">
        <f>I109*D109</f>
        <v>12000</v>
      </c>
      <c r="K109" s="1"/>
    </row>
    <row r="110" spans="2:11">
      <c r="B110" s="82" t="s">
        <v>558</v>
      </c>
      <c r="C110" s="1" t="s">
        <v>359</v>
      </c>
      <c r="D110" s="1">
        <v>750</v>
      </c>
      <c r="E110" s="1">
        <v>1317</v>
      </c>
      <c r="F110" s="1"/>
      <c r="G110" s="1"/>
      <c r="H110" s="1"/>
      <c r="I110" s="1"/>
      <c r="J110" s="1"/>
      <c r="K110" s="1" t="s">
        <v>13</v>
      </c>
    </row>
    <row r="111" spans="2:11">
      <c r="B111" s="82" t="s">
        <v>559</v>
      </c>
      <c r="C111" s="1"/>
      <c r="D111" s="1"/>
      <c r="E111" s="1"/>
      <c r="F111" s="1">
        <v>1352</v>
      </c>
      <c r="G111" s="1"/>
      <c r="H111" s="1"/>
      <c r="I111" s="1">
        <f>F111-E110</f>
        <v>35</v>
      </c>
      <c r="J111" s="1">
        <f>I111*D110</f>
        <v>26250</v>
      </c>
      <c r="K111" s="1"/>
    </row>
    <row r="112" spans="2:11">
      <c r="B112" s="82" t="s">
        <v>559</v>
      </c>
      <c r="C112" s="1" t="s">
        <v>553</v>
      </c>
      <c r="D112" s="1">
        <v>1100</v>
      </c>
      <c r="E112" s="1">
        <v>555</v>
      </c>
      <c r="F112" s="1"/>
      <c r="G112" s="1">
        <v>564</v>
      </c>
      <c r="H112" s="1"/>
      <c r="I112" s="1">
        <f>G112-E112</f>
        <v>9</v>
      </c>
      <c r="J112" s="1">
        <f t="shared" ref="J112:J119" si="8">I112*D112</f>
        <v>9900</v>
      </c>
      <c r="K112" s="1"/>
    </row>
    <row r="113" spans="2:11">
      <c r="B113" s="268" t="s">
        <v>560</v>
      </c>
      <c r="C113" s="1" t="s">
        <v>553</v>
      </c>
      <c r="D113" s="1">
        <v>1100</v>
      </c>
      <c r="E113" s="1">
        <v>558</v>
      </c>
      <c r="F113" s="1">
        <v>561</v>
      </c>
      <c r="G113" s="1"/>
      <c r="H113" s="1"/>
      <c r="I113" s="1">
        <f>F113-E113</f>
        <v>3</v>
      </c>
      <c r="J113" s="1">
        <f t="shared" si="8"/>
        <v>3300</v>
      </c>
      <c r="K113" s="1"/>
    </row>
    <row r="114" spans="2:11">
      <c r="B114" s="269"/>
      <c r="C114" s="1" t="s">
        <v>359</v>
      </c>
      <c r="D114" s="1">
        <v>750</v>
      </c>
      <c r="E114" s="1">
        <v>1350</v>
      </c>
      <c r="F114" s="1">
        <v>1355</v>
      </c>
      <c r="G114" s="1"/>
      <c r="H114" s="1"/>
      <c r="I114" s="1">
        <f>F114-E114</f>
        <v>5</v>
      </c>
      <c r="J114" s="1">
        <f t="shared" si="8"/>
        <v>3750</v>
      </c>
      <c r="K114" s="1"/>
    </row>
    <row r="115" spans="2:11">
      <c r="B115" s="84" t="s">
        <v>561</v>
      </c>
      <c r="C115" s="1" t="s">
        <v>552</v>
      </c>
      <c r="D115" s="1">
        <v>800</v>
      </c>
      <c r="E115" s="1">
        <v>1050</v>
      </c>
      <c r="F115" s="1">
        <v>1070</v>
      </c>
      <c r="G115" s="1"/>
      <c r="H115" s="1"/>
      <c r="I115" s="1">
        <f>F115-E115</f>
        <v>20</v>
      </c>
      <c r="J115" s="1">
        <f t="shared" si="8"/>
        <v>16000</v>
      </c>
      <c r="K115" s="1"/>
    </row>
    <row r="116" spans="2:11">
      <c r="B116" s="268" t="s">
        <v>563</v>
      </c>
      <c r="C116" s="1" t="s">
        <v>359</v>
      </c>
      <c r="D116" s="1">
        <v>750</v>
      </c>
      <c r="E116" s="1">
        <v>1347</v>
      </c>
      <c r="F116" s="1">
        <v>1355</v>
      </c>
      <c r="G116" s="1"/>
      <c r="H116" s="1"/>
      <c r="I116" s="1">
        <f>F116-E116</f>
        <v>8</v>
      </c>
      <c r="J116" s="1">
        <f t="shared" si="8"/>
        <v>6000</v>
      </c>
      <c r="K116" s="1"/>
    </row>
    <row r="117" spans="2:11">
      <c r="B117" s="269"/>
      <c r="C117" s="1" t="s">
        <v>359</v>
      </c>
      <c r="D117" s="1">
        <v>750</v>
      </c>
      <c r="E117" s="1">
        <v>1350</v>
      </c>
      <c r="F117" s="1"/>
      <c r="G117" s="1">
        <v>1360</v>
      </c>
      <c r="H117" s="1"/>
      <c r="I117" s="1">
        <f>G117-E117</f>
        <v>10</v>
      </c>
      <c r="J117" s="1">
        <f t="shared" si="8"/>
        <v>7500</v>
      </c>
      <c r="K117" s="1"/>
    </row>
    <row r="118" spans="2:11">
      <c r="B118" s="88" t="s">
        <v>564</v>
      </c>
      <c r="C118" s="1" t="s">
        <v>569</v>
      </c>
      <c r="D118" s="1">
        <v>1200</v>
      </c>
      <c r="E118" s="1">
        <v>855</v>
      </c>
      <c r="F118" s="1">
        <v>864</v>
      </c>
      <c r="G118" s="1"/>
      <c r="H118" s="1"/>
      <c r="I118" s="1">
        <f>F118-E118</f>
        <v>9</v>
      </c>
      <c r="J118" s="1">
        <f t="shared" si="8"/>
        <v>10800</v>
      </c>
      <c r="K118" s="1"/>
    </row>
    <row r="119" spans="2:11">
      <c r="B119" s="91" t="s">
        <v>565</v>
      </c>
      <c r="C119" s="1" t="s">
        <v>325</v>
      </c>
      <c r="D119" s="1">
        <v>1500</v>
      </c>
      <c r="E119" s="1">
        <v>580</v>
      </c>
      <c r="F119" s="1">
        <v>590</v>
      </c>
      <c r="G119" s="1"/>
      <c r="H119" s="1"/>
      <c r="I119" s="1">
        <f>F119-E119</f>
        <v>10</v>
      </c>
      <c r="J119" s="1">
        <f t="shared" si="8"/>
        <v>15000</v>
      </c>
      <c r="K119" s="1"/>
    </row>
    <row r="120" spans="2:11">
      <c r="B120" s="91" t="s">
        <v>565</v>
      </c>
      <c r="C120" s="1" t="s">
        <v>569</v>
      </c>
      <c r="D120" s="1">
        <v>1200</v>
      </c>
      <c r="E120" s="1">
        <v>871</v>
      </c>
      <c r="F120" s="1">
        <v>880</v>
      </c>
      <c r="G120" s="1"/>
      <c r="H120" s="1"/>
      <c r="I120" s="1">
        <f>F120-E120</f>
        <v>9</v>
      </c>
      <c r="J120" s="1">
        <f>I120*D120</f>
        <v>10800</v>
      </c>
      <c r="K120" s="1"/>
    </row>
    <row r="121" spans="2:11">
      <c r="B121" s="91" t="s">
        <v>567</v>
      </c>
      <c r="C121" s="278" t="s">
        <v>359</v>
      </c>
      <c r="D121" s="1">
        <v>750</v>
      </c>
      <c r="E121" s="1">
        <v>1359</v>
      </c>
      <c r="F121" s="1"/>
      <c r="G121" s="1"/>
      <c r="H121" s="1"/>
      <c r="I121" s="1"/>
      <c r="J121" s="1"/>
      <c r="K121" s="1" t="s">
        <v>13</v>
      </c>
    </row>
    <row r="122" spans="2:11">
      <c r="B122" s="91" t="s">
        <v>568</v>
      </c>
      <c r="C122" s="280"/>
      <c r="D122" s="1"/>
      <c r="E122" s="1"/>
      <c r="F122" s="1">
        <v>1379</v>
      </c>
      <c r="G122" s="1"/>
      <c r="H122" s="1"/>
      <c r="I122" s="1">
        <f>F122-E121</f>
        <v>20</v>
      </c>
      <c r="J122" s="1">
        <f>I122*D121</f>
        <v>15000</v>
      </c>
      <c r="K122" s="1"/>
    </row>
    <row r="123" spans="2:11">
      <c r="B123" s="268" t="s">
        <v>570</v>
      </c>
      <c r="C123" s="268" t="s">
        <v>569</v>
      </c>
      <c r="D123" s="1">
        <v>1200</v>
      </c>
      <c r="E123" s="1">
        <v>925</v>
      </c>
      <c r="F123" s="1">
        <v>940</v>
      </c>
      <c r="G123" s="1"/>
      <c r="H123" s="1"/>
      <c r="I123" s="1">
        <f t="shared" ref="I123:I128" si="9">F123-E123</f>
        <v>15</v>
      </c>
      <c r="J123" s="1">
        <f>I123*D123</f>
        <v>18000</v>
      </c>
      <c r="K123" s="1"/>
    </row>
    <row r="124" spans="2:11">
      <c r="B124" s="277"/>
      <c r="C124" s="277"/>
      <c r="D124" s="1">
        <v>1200</v>
      </c>
      <c r="E124" s="1">
        <v>951</v>
      </c>
      <c r="F124" s="1">
        <v>960</v>
      </c>
      <c r="G124" s="1"/>
      <c r="H124" s="1"/>
      <c r="I124" s="1">
        <f t="shared" si="9"/>
        <v>9</v>
      </c>
      <c r="J124" s="1">
        <f t="shared" ref="J124:J125" si="10">I124*D124</f>
        <v>10800</v>
      </c>
      <c r="K124" s="1"/>
    </row>
    <row r="125" spans="2:11">
      <c r="B125" s="269"/>
      <c r="C125" s="269"/>
      <c r="D125" s="1">
        <v>1200</v>
      </c>
      <c r="E125" s="1">
        <v>955</v>
      </c>
      <c r="F125" s="1">
        <v>970</v>
      </c>
      <c r="G125" s="1"/>
      <c r="H125" s="1"/>
      <c r="I125" s="1">
        <f t="shared" si="9"/>
        <v>15</v>
      </c>
      <c r="J125" s="1">
        <f t="shared" si="10"/>
        <v>18000</v>
      </c>
      <c r="K125" s="1"/>
    </row>
    <row r="126" spans="2:11">
      <c r="B126" s="268" t="s">
        <v>571</v>
      </c>
      <c r="C126" s="268" t="s">
        <v>552</v>
      </c>
      <c r="D126" s="1">
        <v>800</v>
      </c>
      <c r="E126" s="1">
        <v>1173</v>
      </c>
      <c r="F126" s="1">
        <v>1205</v>
      </c>
      <c r="G126" s="1"/>
      <c r="H126" s="1"/>
      <c r="I126" s="1">
        <f t="shared" si="9"/>
        <v>32</v>
      </c>
      <c r="J126" s="1">
        <f>I126*D126</f>
        <v>25600</v>
      </c>
      <c r="K126" s="1"/>
    </row>
    <row r="127" spans="2:11">
      <c r="B127" s="269"/>
      <c r="C127" s="269"/>
      <c r="D127" s="1"/>
      <c r="E127" s="1">
        <v>1211</v>
      </c>
      <c r="F127" s="1">
        <v>1231</v>
      </c>
      <c r="G127" s="1"/>
      <c r="H127" s="1"/>
      <c r="I127" s="1">
        <f t="shared" si="9"/>
        <v>20</v>
      </c>
      <c r="J127" s="1">
        <f>I127*D126</f>
        <v>16000</v>
      </c>
      <c r="K127" s="1"/>
    </row>
    <row r="128" spans="2:11">
      <c r="B128" s="93" t="s">
        <v>574</v>
      </c>
      <c r="C128" s="93" t="s">
        <v>359</v>
      </c>
      <c r="D128" s="1">
        <v>750</v>
      </c>
      <c r="E128" s="1">
        <v>1360</v>
      </c>
      <c r="F128" s="1">
        <v>1370</v>
      </c>
      <c r="G128" s="1"/>
      <c r="H128" s="1"/>
      <c r="I128" s="1">
        <f t="shared" si="9"/>
        <v>10</v>
      </c>
      <c r="J128" s="1">
        <f>I128*D128</f>
        <v>7500</v>
      </c>
      <c r="K128" s="1"/>
    </row>
    <row r="129" spans="2:11">
      <c r="B129" s="93" t="s">
        <v>578</v>
      </c>
      <c r="C129" s="268" t="s">
        <v>252</v>
      </c>
      <c r="D129" s="1">
        <v>1000</v>
      </c>
      <c r="E129" s="1">
        <v>978</v>
      </c>
      <c r="F129" s="1"/>
      <c r="G129" s="1"/>
      <c r="H129" s="1"/>
      <c r="I129" s="1"/>
      <c r="J129" s="1"/>
      <c r="K129" s="1" t="s">
        <v>13</v>
      </c>
    </row>
    <row r="130" spans="2:11">
      <c r="B130" s="94" t="s">
        <v>580</v>
      </c>
      <c r="C130" s="269"/>
      <c r="D130" s="1"/>
      <c r="E130" s="1"/>
      <c r="F130" s="1">
        <v>985</v>
      </c>
      <c r="G130" s="1"/>
      <c r="H130" s="1"/>
      <c r="I130" s="1">
        <f>F130-E129</f>
        <v>7</v>
      </c>
      <c r="J130" s="1">
        <f>I130*D129</f>
        <v>7000</v>
      </c>
      <c r="K130" s="1"/>
    </row>
    <row r="131" spans="2:11">
      <c r="B131" s="94" t="s">
        <v>582</v>
      </c>
      <c r="C131" s="94" t="s">
        <v>252</v>
      </c>
      <c r="D131" s="1">
        <v>1000</v>
      </c>
      <c r="E131" s="1">
        <v>990</v>
      </c>
      <c r="F131" s="1">
        <v>1000</v>
      </c>
      <c r="G131" s="1"/>
      <c r="H131" s="1"/>
      <c r="I131" s="1">
        <f>F131-E131</f>
        <v>10</v>
      </c>
      <c r="J131" s="1">
        <f>I131*D131</f>
        <v>10000</v>
      </c>
      <c r="K131" s="1"/>
    </row>
    <row r="132" spans="2:11">
      <c r="B132" s="95" t="s">
        <v>583</v>
      </c>
      <c r="C132" s="95" t="s">
        <v>359</v>
      </c>
      <c r="D132" s="1">
        <v>750</v>
      </c>
      <c r="E132" s="1">
        <v>1390</v>
      </c>
      <c r="F132" s="1">
        <v>1400</v>
      </c>
      <c r="G132" s="1"/>
      <c r="H132" s="1"/>
      <c r="I132" s="1">
        <f>F132-E132</f>
        <v>10</v>
      </c>
      <c r="J132" s="1">
        <f>I132*D132</f>
        <v>7500</v>
      </c>
      <c r="K132" s="1"/>
    </row>
    <row r="133" spans="2:11">
      <c r="B133" s="1"/>
      <c r="C133" s="1"/>
      <c r="D133" s="1"/>
      <c r="E133" s="1"/>
      <c r="F133" s="1"/>
      <c r="G133" s="1"/>
      <c r="H133" s="1"/>
      <c r="I133" s="1"/>
      <c r="J133" s="5">
        <f>SUM(J103:J132)</f>
        <v>326800</v>
      </c>
      <c r="K133" s="1"/>
    </row>
    <row r="136" spans="2:11">
      <c r="B136" s="5" t="s">
        <v>88</v>
      </c>
      <c r="C136" s="5">
        <v>2018</v>
      </c>
      <c r="D136" s="5"/>
      <c r="E136" s="1"/>
      <c r="F136" s="1"/>
      <c r="G136" s="1"/>
      <c r="H136" s="1"/>
      <c r="I136" s="1"/>
      <c r="J136" s="1"/>
      <c r="K136" s="1"/>
    </row>
    <row r="137" spans="2:11">
      <c r="B137" s="15" t="s">
        <v>0</v>
      </c>
      <c r="C137" s="15" t="s">
        <v>209</v>
      </c>
      <c r="D137" s="15" t="s">
        <v>219</v>
      </c>
      <c r="E137" s="16" t="s">
        <v>210</v>
      </c>
      <c r="F137" s="17" t="s">
        <v>3</v>
      </c>
      <c r="G137" s="18" t="s">
        <v>6</v>
      </c>
      <c r="H137" s="19" t="s">
        <v>7</v>
      </c>
      <c r="I137" s="15" t="s">
        <v>4</v>
      </c>
      <c r="J137" s="15" t="s">
        <v>266</v>
      </c>
      <c r="K137" s="15" t="s">
        <v>9</v>
      </c>
    </row>
    <row r="138" spans="2:11">
      <c r="B138" s="1" t="s">
        <v>584</v>
      </c>
      <c r="C138" s="1" t="s">
        <v>359</v>
      </c>
      <c r="D138" s="1">
        <v>750</v>
      </c>
      <c r="E138" s="1">
        <v>1400</v>
      </c>
      <c r="F138" s="1"/>
      <c r="G138" s="1">
        <v>1412</v>
      </c>
      <c r="H138" s="1"/>
      <c r="I138" s="1">
        <f>G138-E138</f>
        <v>12</v>
      </c>
      <c r="J138" s="13">
        <f>I138*D138</f>
        <v>9000</v>
      </c>
      <c r="K138" s="1"/>
    </row>
    <row r="139" spans="2:11">
      <c r="B139" s="1" t="s">
        <v>586</v>
      </c>
      <c r="C139" s="1" t="s">
        <v>359</v>
      </c>
      <c r="D139" s="1">
        <v>750</v>
      </c>
      <c r="E139" s="1">
        <v>1380</v>
      </c>
      <c r="F139" s="1"/>
      <c r="G139" s="1">
        <v>1398</v>
      </c>
      <c r="H139" s="1"/>
      <c r="I139" s="1">
        <f>G139-E139</f>
        <v>18</v>
      </c>
      <c r="J139" s="13">
        <f>I139*D139</f>
        <v>13500</v>
      </c>
      <c r="K139" s="1"/>
    </row>
    <row r="140" spans="2:11">
      <c r="B140" s="1" t="s">
        <v>587</v>
      </c>
      <c r="C140" s="1" t="s">
        <v>359</v>
      </c>
      <c r="D140" s="1">
        <v>750</v>
      </c>
      <c r="E140" s="1">
        <v>1370</v>
      </c>
      <c r="F140" s="1"/>
      <c r="G140" s="1">
        <v>1380</v>
      </c>
      <c r="H140" s="1"/>
      <c r="I140" s="1">
        <f>G140-E140</f>
        <v>10</v>
      </c>
      <c r="J140" s="13">
        <f>I140*D140</f>
        <v>7500</v>
      </c>
      <c r="K140" s="1"/>
    </row>
    <row r="141" spans="2:11">
      <c r="B141" s="1" t="s">
        <v>588</v>
      </c>
      <c r="C141" s="268" t="s">
        <v>230</v>
      </c>
      <c r="D141" s="1">
        <v>1061</v>
      </c>
      <c r="E141" s="1">
        <v>588</v>
      </c>
      <c r="F141" s="1"/>
      <c r="G141" s="1"/>
      <c r="H141" s="1"/>
      <c r="I141" s="1"/>
      <c r="J141" s="13"/>
      <c r="K141" s="1"/>
    </row>
    <row r="142" spans="2:11">
      <c r="B142" s="1" t="s">
        <v>589</v>
      </c>
      <c r="C142" s="269"/>
      <c r="D142" s="1"/>
      <c r="E142" s="1"/>
      <c r="F142" s="1">
        <v>605</v>
      </c>
      <c r="G142" s="1"/>
      <c r="H142" s="1"/>
      <c r="I142" s="1">
        <f>F142-E141</f>
        <v>17</v>
      </c>
      <c r="J142" s="13">
        <f>I142*D141</f>
        <v>18037</v>
      </c>
      <c r="K142" s="1"/>
    </row>
    <row r="143" spans="2:11">
      <c r="B143" s="1" t="s">
        <v>589</v>
      </c>
      <c r="C143" s="268" t="s">
        <v>230</v>
      </c>
      <c r="D143" s="1">
        <v>1061</v>
      </c>
      <c r="E143" s="1">
        <v>595</v>
      </c>
      <c r="F143" s="1"/>
      <c r="G143" s="1"/>
      <c r="H143" s="1"/>
      <c r="I143" s="1"/>
      <c r="J143" s="13"/>
      <c r="K143" s="1" t="s">
        <v>13</v>
      </c>
    </row>
    <row r="144" spans="2:11">
      <c r="B144" s="1" t="s">
        <v>590</v>
      </c>
      <c r="C144" s="269"/>
      <c r="D144" s="1"/>
      <c r="E144" s="1"/>
      <c r="F144" s="1">
        <v>609</v>
      </c>
      <c r="G144" s="1"/>
      <c r="H144" s="1"/>
      <c r="I144" s="1">
        <f>F144-E143</f>
        <v>14</v>
      </c>
      <c r="J144" s="13">
        <f>I144*D143</f>
        <v>14854</v>
      </c>
      <c r="K144" s="1"/>
    </row>
    <row r="145" spans="2:11">
      <c r="B145" s="1" t="s">
        <v>591</v>
      </c>
      <c r="C145" s="268" t="s">
        <v>230</v>
      </c>
      <c r="D145" s="1">
        <v>1061</v>
      </c>
      <c r="E145" s="1">
        <v>594</v>
      </c>
      <c r="F145" s="1"/>
      <c r="G145" s="1"/>
      <c r="H145" s="1"/>
      <c r="I145" s="1"/>
      <c r="J145" s="13"/>
      <c r="K145" s="1" t="s">
        <v>13</v>
      </c>
    </row>
    <row r="146" spans="2:11">
      <c r="B146" s="1" t="s">
        <v>592</v>
      </c>
      <c r="C146" s="269"/>
      <c r="D146" s="1"/>
      <c r="E146" s="1"/>
      <c r="F146" s="1">
        <v>608</v>
      </c>
      <c r="G146" s="1"/>
      <c r="H146" s="1"/>
      <c r="I146" s="1">
        <f>F146-E145</f>
        <v>14</v>
      </c>
      <c r="J146" s="13">
        <f>I146*D145</f>
        <v>14854</v>
      </c>
      <c r="K146" s="1"/>
    </row>
    <row r="147" spans="2:11">
      <c r="B147" s="1" t="s">
        <v>593</v>
      </c>
      <c r="C147" s="96" t="s">
        <v>230</v>
      </c>
      <c r="D147" s="1">
        <v>1061</v>
      </c>
      <c r="E147" s="1">
        <v>606</v>
      </c>
      <c r="F147" s="1"/>
      <c r="G147" s="1"/>
      <c r="H147" s="1"/>
      <c r="I147" s="1"/>
      <c r="J147" s="13"/>
      <c r="K147" s="1" t="s">
        <v>13</v>
      </c>
    </row>
    <row r="148" spans="2:11">
      <c r="B148" s="1" t="s">
        <v>594</v>
      </c>
      <c r="C148" s="96"/>
      <c r="D148" s="1"/>
      <c r="E148" s="1"/>
      <c r="F148" s="1">
        <v>639</v>
      </c>
      <c r="G148" s="1"/>
      <c r="H148" s="1"/>
      <c r="I148" s="1">
        <f>F148-E147</f>
        <v>33</v>
      </c>
      <c r="J148" s="13">
        <f>I148*D147</f>
        <v>35013</v>
      </c>
      <c r="K148" s="1"/>
    </row>
    <row r="149" spans="2:11">
      <c r="B149" s="1" t="s">
        <v>595</v>
      </c>
      <c r="C149" s="268" t="s">
        <v>230</v>
      </c>
      <c r="D149" s="1">
        <v>1061</v>
      </c>
      <c r="E149" s="1"/>
      <c r="F149" s="1">
        <v>630</v>
      </c>
      <c r="G149" s="1"/>
      <c r="H149" s="1"/>
      <c r="I149" s="1"/>
      <c r="J149" s="13"/>
      <c r="K149" s="1" t="s">
        <v>13</v>
      </c>
    </row>
    <row r="150" spans="2:11">
      <c r="B150" s="1" t="s">
        <v>597</v>
      </c>
      <c r="C150" s="269"/>
      <c r="D150" s="1"/>
      <c r="E150" s="1">
        <v>598</v>
      </c>
      <c r="F150" s="1"/>
      <c r="G150" s="1"/>
      <c r="H150" s="1"/>
      <c r="I150" s="1">
        <f>F149-E150</f>
        <v>32</v>
      </c>
      <c r="J150" s="13">
        <f>I150*D149</f>
        <v>33952</v>
      </c>
      <c r="K150" s="1"/>
    </row>
    <row r="151" spans="2:11">
      <c r="B151" s="1" t="s">
        <v>598</v>
      </c>
      <c r="C151" s="97" t="s">
        <v>230</v>
      </c>
      <c r="D151" s="1">
        <v>1061</v>
      </c>
      <c r="E151" s="1">
        <v>580</v>
      </c>
      <c r="F151" s="1"/>
      <c r="G151" s="1">
        <v>592</v>
      </c>
      <c r="H151" s="1"/>
      <c r="I151" s="1">
        <f>G151-E151</f>
        <v>12</v>
      </c>
      <c r="J151" s="13">
        <f>I151*D151</f>
        <v>12732</v>
      </c>
      <c r="K151" s="1"/>
    </row>
    <row r="152" spans="2:11">
      <c r="B152" s="1" t="s">
        <v>599</v>
      </c>
      <c r="C152" s="97" t="s">
        <v>230</v>
      </c>
      <c r="D152" s="1">
        <v>1061</v>
      </c>
      <c r="E152" s="1"/>
      <c r="F152" s="1"/>
      <c r="G152" s="1">
        <v>577</v>
      </c>
      <c r="H152" s="1"/>
      <c r="I152" s="1"/>
      <c r="J152" s="13"/>
      <c r="K152" s="1" t="s">
        <v>13</v>
      </c>
    </row>
    <row r="153" spans="2:11">
      <c r="B153" s="1" t="s">
        <v>600</v>
      </c>
      <c r="C153" s="97"/>
      <c r="D153" s="1"/>
      <c r="E153" s="1">
        <v>549</v>
      </c>
      <c r="F153" s="1"/>
      <c r="G153" s="1"/>
      <c r="H153" s="1"/>
      <c r="I153" s="1">
        <f>G152-E153</f>
        <v>28</v>
      </c>
      <c r="J153" s="13">
        <f>I153*D152</f>
        <v>29708</v>
      </c>
      <c r="K153" s="1"/>
    </row>
    <row r="154" spans="2:11">
      <c r="B154" s="1" t="s">
        <v>601</v>
      </c>
      <c r="C154" s="97" t="s">
        <v>230</v>
      </c>
      <c r="D154" s="1">
        <v>1061</v>
      </c>
      <c r="E154" s="1"/>
      <c r="F154" s="1"/>
      <c r="G154" s="1">
        <v>545</v>
      </c>
      <c r="H154" s="1">
        <v>552</v>
      </c>
      <c r="I154" s="1">
        <f>G154-H154</f>
        <v>-7</v>
      </c>
      <c r="J154" s="13">
        <f>I154*D154</f>
        <v>-7427</v>
      </c>
      <c r="K154" s="1"/>
    </row>
    <row r="155" spans="2:11">
      <c r="B155" s="1" t="s">
        <v>602</v>
      </c>
      <c r="C155" s="97" t="s">
        <v>230</v>
      </c>
      <c r="D155" s="1">
        <v>1061</v>
      </c>
      <c r="E155" s="1">
        <v>560</v>
      </c>
      <c r="F155" s="1">
        <v>569</v>
      </c>
      <c r="G155" s="1"/>
      <c r="H155" s="1"/>
      <c r="I155" s="1">
        <f>F155-E155</f>
        <v>9</v>
      </c>
      <c r="J155" s="13">
        <f>I155*D155</f>
        <v>9549</v>
      </c>
      <c r="K155" s="1"/>
    </row>
    <row r="156" spans="2:11">
      <c r="B156" s="1" t="s">
        <v>603</v>
      </c>
      <c r="C156" s="100" t="s">
        <v>230</v>
      </c>
      <c r="D156" s="1">
        <v>1061</v>
      </c>
      <c r="E156" s="1">
        <v>570</v>
      </c>
      <c r="F156" s="1"/>
      <c r="G156" s="1"/>
      <c r="H156" s="1"/>
      <c r="I156" s="1"/>
      <c r="J156" s="13"/>
      <c r="K156" s="1" t="s">
        <v>13</v>
      </c>
    </row>
    <row r="157" spans="2:11">
      <c r="B157" s="1" t="s">
        <v>604</v>
      </c>
      <c r="C157" s="100"/>
      <c r="D157" s="1"/>
      <c r="E157" s="1"/>
      <c r="F157" s="1">
        <v>585</v>
      </c>
      <c r="G157" s="1"/>
      <c r="H157" s="1"/>
      <c r="I157" s="1">
        <f>F157-E156</f>
        <v>15</v>
      </c>
      <c r="J157" s="13">
        <f>I157*D156</f>
        <v>15915</v>
      </c>
      <c r="K157" s="1"/>
    </row>
    <row r="158" spans="2:11">
      <c r="B158" s="1" t="s">
        <v>606</v>
      </c>
      <c r="C158" s="268" t="s">
        <v>504</v>
      </c>
      <c r="D158" s="1">
        <v>600</v>
      </c>
      <c r="E158" s="1">
        <v>1872</v>
      </c>
      <c r="F158" s="1"/>
      <c r="G158" s="1"/>
      <c r="H158" s="1"/>
      <c r="I158" s="1"/>
      <c r="J158" s="13"/>
      <c r="K158" s="1" t="s">
        <v>13</v>
      </c>
    </row>
    <row r="159" spans="2:11">
      <c r="B159" s="1" t="s">
        <v>607</v>
      </c>
      <c r="C159" s="269"/>
      <c r="D159" s="1"/>
      <c r="E159" s="1"/>
      <c r="F159" s="1">
        <v>1975</v>
      </c>
      <c r="G159" s="1"/>
      <c r="H159" s="1"/>
      <c r="I159" s="1">
        <f>F159-E158</f>
        <v>103</v>
      </c>
      <c r="J159" s="13">
        <f>I159*D158</f>
        <v>61800</v>
      </c>
      <c r="K159" s="1"/>
    </row>
    <row r="160" spans="2:11">
      <c r="B160" s="1"/>
      <c r="C160" s="1"/>
      <c r="D160" s="1"/>
      <c r="E160" s="1"/>
      <c r="F160" s="1"/>
      <c r="G160" s="1"/>
      <c r="H160" s="1"/>
      <c r="I160" s="1"/>
      <c r="J160" s="5">
        <f>SUM(J138:J159)</f>
        <v>268987</v>
      </c>
      <c r="K160" s="1"/>
    </row>
    <row r="162" spans="2:11">
      <c r="B162" s="5" t="s">
        <v>113</v>
      </c>
      <c r="C162" s="5">
        <v>2018</v>
      </c>
      <c r="D162" s="5"/>
      <c r="E162" s="1"/>
      <c r="F162" s="1"/>
      <c r="G162" s="1"/>
      <c r="H162" s="1"/>
      <c r="I162" s="1"/>
      <c r="J162" s="1"/>
      <c r="K162" s="1"/>
    </row>
    <row r="163" spans="2:11">
      <c r="B163" s="15" t="s">
        <v>0</v>
      </c>
      <c r="C163" s="15" t="s">
        <v>209</v>
      </c>
      <c r="D163" s="15" t="s">
        <v>219</v>
      </c>
      <c r="E163" s="16" t="s">
        <v>210</v>
      </c>
      <c r="F163" s="17" t="s">
        <v>3</v>
      </c>
      <c r="G163" s="18" t="s">
        <v>6</v>
      </c>
      <c r="H163" s="19" t="s">
        <v>7</v>
      </c>
      <c r="I163" s="15" t="s">
        <v>4</v>
      </c>
      <c r="J163" s="15" t="s">
        <v>266</v>
      </c>
      <c r="K163" s="15" t="s">
        <v>9</v>
      </c>
    </row>
    <row r="164" spans="2:11">
      <c r="B164" s="1" t="s">
        <v>625</v>
      </c>
      <c r="C164" s="113" t="s">
        <v>637</v>
      </c>
      <c r="D164" s="1">
        <v>1061</v>
      </c>
      <c r="E164" s="1">
        <v>565</v>
      </c>
      <c r="F164" s="1"/>
      <c r="G164" s="1"/>
      <c r="H164" s="1"/>
      <c r="I164" s="1"/>
      <c r="J164" s="1"/>
      <c r="K164" s="1" t="s">
        <v>13</v>
      </c>
    </row>
    <row r="165" spans="2:11">
      <c r="B165" s="1" t="s">
        <v>633</v>
      </c>
      <c r="C165" s="1"/>
      <c r="D165" s="1"/>
      <c r="E165" s="1"/>
      <c r="F165" s="1">
        <v>600</v>
      </c>
      <c r="G165" s="1"/>
      <c r="H165" s="1"/>
      <c r="I165" s="1">
        <f>F165-E164</f>
        <v>35</v>
      </c>
      <c r="J165" s="1">
        <f>I165*D164</f>
        <v>37135</v>
      </c>
      <c r="K165" s="1"/>
    </row>
    <row r="166" spans="2:11">
      <c r="B166" s="1" t="s">
        <v>636</v>
      </c>
      <c r="C166" s="112" t="s">
        <v>530</v>
      </c>
      <c r="D166" s="1">
        <v>800</v>
      </c>
      <c r="E166" s="1">
        <v>1215</v>
      </c>
      <c r="F166" s="1">
        <v>1240</v>
      </c>
      <c r="G166" s="1"/>
      <c r="H166" s="1"/>
      <c r="I166" s="1">
        <f>F166-E166</f>
        <v>25</v>
      </c>
      <c r="J166" s="1">
        <f>I166*D166</f>
        <v>20000</v>
      </c>
      <c r="K166" s="1"/>
    </row>
    <row r="167" spans="2:11">
      <c r="B167" s="1" t="s">
        <v>640</v>
      </c>
      <c r="C167" s="268" t="s">
        <v>530</v>
      </c>
      <c r="D167" s="1">
        <v>800</v>
      </c>
      <c r="E167" s="1">
        <v>1233</v>
      </c>
      <c r="F167" s="1"/>
      <c r="G167" s="1"/>
      <c r="H167" s="109"/>
      <c r="I167" s="1"/>
      <c r="J167" s="1"/>
      <c r="K167" s="1" t="s">
        <v>13</v>
      </c>
    </row>
    <row r="168" spans="2:11">
      <c r="B168" s="1" t="s">
        <v>649</v>
      </c>
      <c r="C168" s="269"/>
      <c r="D168" s="1"/>
      <c r="E168" s="1"/>
      <c r="F168" s="1">
        <v>1300</v>
      </c>
      <c r="G168" s="1"/>
      <c r="H168" s="109"/>
      <c r="I168" s="1">
        <f>F168-E167</f>
        <v>67</v>
      </c>
      <c r="J168" s="1">
        <f>I168*D167</f>
        <v>53600</v>
      </c>
      <c r="K168" s="1"/>
    </row>
    <row r="169" spans="2:11">
      <c r="B169" s="1" t="s">
        <v>654</v>
      </c>
      <c r="C169" s="268" t="s">
        <v>530</v>
      </c>
      <c r="D169" s="1">
        <v>800</v>
      </c>
      <c r="E169" s="1">
        <v>1299</v>
      </c>
      <c r="F169" s="1"/>
      <c r="G169" s="1"/>
      <c r="H169" s="109"/>
      <c r="I169" s="1"/>
      <c r="J169" s="1"/>
      <c r="K169" s="1" t="s">
        <v>13</v>
      </c>
    </row>
    <row r="170" spans="2:11">
      <c r="B170" s="1" t="s">
        <v>651</v>
      </c>
      <c r="C170" s="269"/>
      <c r="D170" s="1"/>
      <c r="E170" s="1"/>
      <c r="F170" s="1">
        <v>1329</v>
      </c>
      <c r="G170" s="1"/>
      <c r="H170" s="109"/>
      <c r="I170" s="1">
        <f>F170-E169</f>
        <v>30</v>
      </c>
      <c r="J170" s="1">
        <f>I170*D169</f>
        <v>24000</v>
      </c>
      <c r="K170" s="1"/>
    </row>
    <row r="171" spans="2:11">
      <c r="B171" s="1" t="s">
        <v>652</v>
      </c>
      <c r="C171" s="113" t="s">
        <v>359</v>
      </c>
      <c r="D171" s="1">
        <v>750</v>
      </c>
      <c r="E171" s="1">
        <v>1292</v>
      </c>
      <c r="F171" s="1"/>
      <c r="G171" s="1">
        <v>1305</v>
      </c>
      <c r="H171" s="109"/>
      <c r="I171" s="1">
        <f>G171-E171</f>
        <v>13</v>
      </c>
      <c r="J171" s="1">
        <f>I171*D171</f>
        <v>9750</v>
      </c>
      <c r="K171" s="1"/>
    </row>
    <row r="172" spans="2:11">
      <c r="B172" s="1" t="s">
        <v>656</v>
      </c>
      <c r="C172" s="268" t="s">
        <v>359</v>
      </c>
      <c r="D172" s="1">
        <v>750</v>
      </c>
      <c r="E172" s="1"/>
      <c r="F172" s="1"/>
      <c r="G172" s="1">
        <v>1292</v>
      </c>
      <c r="H172" s="109"/>
      <c r="I172" s="1"/>
      <c r="J172" s="1"/>
      <c r="K172" s="1"/>
    </row>
    <row r="173" spans="2:11">
      <c r="B173" s="1" t="s">
        <v>660</v>
      </c>
      <c r="C173" s="269"/>
      <c r="D173" s="1"/>
      <c r="E173" s="1">
        <v>1225</v>
      </c>
      <c r="F173" s="1"/>
      <c r="G173" s="1"/>
      <c r="H173" s="109"/>
      <c r="I173" s="1">
        <f>G172-E173</f>
        <v>67</v>
      </c>
      <c r="J173" s="1">
        <f>I173*D172</f>
        <v>50250</v>
      </c>
      <c r="K173" s="1"/>
    </row>
    <row r="174" spans="2:11">
      <c r="B174" s="1"/>
      <c r="C174" s="1"/>
      <c r="D174" s="1"/>
      <c r="E174" s="1"/>
      <c r="F174" s="1"/>
      <c r="G174" s="1"/>
      <c r="H174" s="254" t="s">
        <v>638</v>
      </c>
      <c r="I174" s="255"/>
      <c r="J174" s="5">
        <f>SUM(J165:J173)</f>
        <v>194735</v>
      </c>
      <c r="K174" s="1"/>
    </row>
    <row r="177" spans="2:11">
      <c r="B177" s="5" t="s">
        <v>139</v>
      </c>
      <c r="C177" s="5">
        <v>2018</v>
      </c>
      <c r="D177" s="5"/>
      <c r="E177" s="1"/>
      <c r="F177" s="1"/>
      <c r="G177" s="1"/>
      <c r="H177" s="1"/>
      <c r="I177" s="1"/>
      <c r="J177" s="1"/>
      <c r="K177" s="1"/>
    </row>
    <row r="178" spans="2:11">
      <c r="B178" s="15" t="s">
        <v>0</v>
      </c>
      <c r="C178" s="15" t="s">
        <v>209</v>
      </c>
      <c r="D178" s="15" t="s">
        <v>219</v>
      </c>
      <c r="E178" s="16" t="s">
        <v>210</v>
      </c>
      <c r="F178" s="17" t="s">
        <v>3</v>
      </c>
      <c r="G178" s="18" t="s">
        <v>6</v>
      </c>
      <c r="H178" s="19" t="s">
        <v>7</v>
      </c>
      <c r="I178" s="15" t="s">
        <v>4</v>
      </c>
      <c r="J178" s="15" t="s">
        <v>266</v>
      </c>
      <c r="K178" s="15" t="s">
        <v>9</v>
      </c>
    </row>
    <row r="179" spans="2:11">
      <c r="B179" s="1" t="s">
        <v>666</v>
      </c>
      <c r="C179" s="1" t="s">
        <v>678</v>
      </c>
      <c r="D179" s="1">
        <v>75</v>
      </c>
      <c r="E179" s="1">
        <v>8825</v>
      </c>
      <c r="F179" s="1"/>
      <c r="G179" s="1"/>
      <c r="H179" s="1"/>
      <c r="I179" s="1"/>
      <c r="J179" s="1"/>
      <c r="K179" s="1" t="s">
        <v>13</v>
      </c>
    </row>
    <row r="180" spans="2:11">
      <c r="B180" s="1" t="s">
        <v>673</v>
      </c>
      <c r="C180" s="1"/>
      <c r="D180" s="1"/>
      <c r="E180" s="1"/>
      <c r="F180" s="1">
        <v>9390</v>
      </c>
      <c r="G180" s="1"/>
      <c r="H180" s="1"/>
      <c r="I180" s="1">
        <f>F180-E179</f>
        <v>565</v>
      </c>
      <c r="J180" s="1">
        <f>I180*75</f>
        <v>42375</v>
      </c>
      <c r="K180" s="1"/>
    </row>
    <row r="181" spans="2:11">
      <c r="B181" s="1" t="s">
        <v>676</v>
      </c>
      <c r="C181" s="1" t="s">
        <v>359</v>
      </c>
      <c r="D181" s="1">
        <v>750</v>
      </c>
      <c r="E181" s="1">
        <v>1258</v>
      </c>
      <c r="F181" s="1">
        <v>1270</v>
      </c>
      <c r="G181" s="1"/>
      <c r="H181" s="1"/>
      <c r="I181" s="1">
        <f>F181-E181</f>
        <v>12</v>
      </c>
      <c r="J181" s="1">
        <f>I181*D181</f>
        <v>9000</v>
      </c>
      <c r="K181" s="1"/>
    </row>
    <row r="182" spans="2:11">
      <c r="B182" s="1" t="s">
        <v>679</v>
      </c>
      <c r="C182" s="1" t="s">
        <v>359</v>
      </c>
      <c r="D182" s="1">
        <v>750</v>
      </c>
      <c r="E182" s="1">
        <v>1279</v>
      </c>
      <c r="F182" s="1">
        <v>1289</v>
      </c>
      <c r="G182" s="1"/>
      <c r="H182" s="109"/>
      <c r="I182" s="1">
        <f>F182-E182</f>
        <v>10</v>
      </c>
      <c r="J182" s="1">
        <f>I182*D182</f>
        <v>7500</v>
      </c>
      <c r="K182" s="1"/>
    </row>
    <row r="183" spans="2:11">
      <c r="B183" s="1" t="s">
        <v>680</v>
      </c>
      <c r="C183" s="268" t="s">
        <v>359</v>
      </c>
      <c r="D183" s="1">
        <v>750</v>
      </c>
      <c r="E183" s="1">
        <v>1291</v>
      </c>
      <c r="F183" s="1"/>
      <c r="G183" s="1"/>
      <c r="H183" s="109"/>
      <c r="I183" s="1"/>
      <c r="J183" s="1"/>
      <c r="K183" s="1" t="s">
        <v>13</v>
      </c>
    </row>
    <row r="184" spans="2:11">
      <c r="B184" s="1" t="s">
        <v>688</v>
      </c>
      <c r="C184" s="269"/>
      <c r="D184" s="1"/>
      <c r="E184" s="1"/>
      <c r="F184" s="1">
        <v>1311</v>
      </c>
      <c r="G184" s="1"/>
      <c r="H184" s="109"/>
      <c r="I184" s="1">
        <f>F184-E183</f>
        <v>20</v>
      </c>
      <c r="J184" s="1">
        <f>I184*D183</f>
        <v>15000</v>
      </c>
      <c r="K184" s="1"/>
    </row>
    <row r="185" spans="2:11">
      <c r="B185" s="1" t="s">
        <v>691</v>
      </c>
      <c r="C185" s="122" t="s">
        <v>252</v>
      </c>
      <c r="D185" s="1">
        <v>1000</v>
      </c>
      <c r="E185" s="1"/>
      <c r="F185" s="1">
        <v>1096</v>
      </c>
      <c r="G185" s="1"/>
      <c r="H185" s="109"/>
      <c r="I185" s="1"/>
      <c r="J185" s="1"/>
      <c r="K185" s="1"/>
    </row>
    <row r="186" spans="2:11">
      <c r="B186" s="1" t="s">
        <v>694</v>
      </c>
      <c r="C186" s="122"/>
      <c r="D186" s="1"/>
      <c r="E186" s="1">
        <v>1080</v>
      </c>
      <c r="F186" s="1"/>
      <c r="G186" s="1"/>
      <c r="H186" s="109"/>
      <c r="I186" s="1">
        <f>F185-E186</f>
        <v>16</v>
      </c>
      <c r="J186" s="1">
        <f>I186*D185</f>
        <v>16000</v>
      </c>
      <c r="K186" s="1"/>
    </row>
    <row r="187" spans="2:11">
      <c r="B187" s="1" t="s">
        <v>696</v>
      </c>
      <c r="C187" s="123" t="s">
        <v>252</v>
      </c>
      <c r="D187" s="1">
        <v>1000</v>
      </c>
      <c r="E187" s="1">
        <v>1085</v>
      </c>
      <c r="F187" s="1">
        <v>1095</v>
      </c>
      <c r="G187" s="1"/>
      <c r="H187" s="109"/>
      <c r="I187" s="1">
        <f t="shared" ref="I187:I193" si="11">F187-E187</f>
        <v>10</v>
      </c>
      <c r="J187" s="1">
        <f>I187*D187</f>
        <v>10000</v>
      </c>
      <c r="K187" s="1"/>
    </row>
    <row r="188" spans="2:11">
      <c r="B188" s="1" t="s">
        <v>699</v>
      </c>
      <c r="C188" s="124" t="s">
        <v>252</v>
      </c>
      <c r="D188" s="1">
        <v>1000</v>
      </c>
      <c r="E188" s="1">
        <v>1092</v>
      </c>
      <c r="F188" s="1">
        <v>1101</v>
      </c>
      <c r="G188" s="1"/>
      <c r="H188" s="109"/>
      <c r="I188" s="1">
        <f t="shared" si="11"/>
        <v>9</v>
      </c>
      <c r="J188" s="1">
        <f>I188*D188</f>
        <v>9000</v>
      </c>
      <c r="K188" s="1"/>
    </row>
    <row r="189" spans="2:11">
      <c r="B189" s="1" t="s">
        <v>700</v>
      </c>
      <c r="C189" s="126" t="s">
        <v>252</v>
      </c>
      <c r="D189" s="1">
        <v>1000</v>
      </c>
      <c r="E189" s="1">
        <v>1116</v>
      </c>
      <c r="F189" s="1">
        <v>1128</v>
      </c>
      <c r="G189" s="1"/>
      <c r="H189" s="109"/>
      <c r="I189" s="1">
        <f t="shared" si="11"/>
        <v>12</v>
      </c>
      <c r="J189" s="1">
        <f>I189*D189</f>
        <v>12000</v>
      </c>
      <c r="K189" s="1"/>
    </row>
    <row r="190" spans="2:11">
      <c r="B190" s="294" t="s">
        <v>702</v>
      </c>
      <c r="C190" s="268" t="s">
        <v>678</v>
      </c>
      <c r="D190" s="1">
        <v>75</v>
      </c>
      <c r="E190" s="1">
        <v>9510</v>
      </c>
      <c r="F190" s="1">
        <v>9725</v>
      </c>
      <c r="G190" s="1"/>
      <c r="H190" s="109"/>
      <c r="I190" s="1">
        <f t="shared" si="11"/>
        <v>215</v>
      </c>
      <c r="J190" s="1">
        <f>I190*75</f>
        <v>16125</v>
      </c>
      <c r="K190" s="1"/>
    </row>
    <row r="191" spans="2:11">
      <c r="B191" s="295"/>
      <c r="C191" s="269"/>
      <c r="D191" s="1">
        <v>75</v>
      </c>
      <c r="E191" s="1">
        <v>9510</v>
      </c>
      <c r="F191" s="1">
        <v>9750</v>
      </c>
      <c r="G191" s="1"/>
      <c r="H191" s="109"/>
      <c r="I191" s="1">
        <f t="shared" si="11"/>
        <v>240</v>
      </c>
      <c r="J191" s="1">
        <f>I191*D191</f>
        <v>18000</v>
      </c>
      <c r="K191" s="1"/>
    </row>
    <row r="192" spans="2:11">
      <c r="B192" s="294" t="s">
        <v>704</v>
      </c>
      <c r="C192" s="268" t="s">
        <v>678</v>
      </c>
      <c r="D192" s="1">
        <v>75</v>
      </c>
      <c r="E192" s="1">
        <v>9800</v>
      </c>
      <c r="F192" s="1">
        <v>9910</v>
      </c>
      <c r="G192" s="1"/>
      <c r="H192" s="109"/>
      <c r="I192" s="1">
        <f t="shared" si="11"/>
        <v>110</v>
      </c>
      <c r="J192" s="1">
        <f>I192*D192</f>
        <v>8250</v>
      </c>
      <c r="K192" s="1"/>
    </row>
    <row r="193" spans="2:11">
      <c r="B193" s="295"/>
      <c r="C193" s="269"/>
      <c r="D193" s="1">
        <v>75</v>
      </c>
      <c r="E193" s="1">
        <v>9800</v>
      </c>
      <c r="F193" s="1">
        <v>9910</v>
      </c>
      <c r="G193" s="1"/>
      <c r="H193" s="109"/>
      <c r="I193" s="1">
        <f t="shared" si="11"/>
        <v>110</v>
      </c>
      <c r="J193" s="1">
        <f>I193*D193</f>
        <v>8250</v>
      </c>
      <c r="K193" s="1"/>
    </row>
    <row r="194" spans="2:11">
      <c r="B194" s="130" t="s">
        <v>706</v>
      </c>
      <c r="C194" s="268" t="s">
        <v>719</v>
      </c>
      <c r="D194" s="1">
        <v>1000</v>
      </c>
      <c r="E194" s="1">
        <v>1115</v>
      </c>
      <c r="F194" s="1"/>
      <c r="G194" s="1"/>
      <c r="H194" s="109"/>
      <c r="I194" s="1"/>
      <c r="J194" s="1"/>
      <c r="K194" s="1" t="s">
        <v>13</v>
      </c>
    </row>
    <row r="195" spans="2:11">
      <c r="B195" s="130" t="s">
        <v>714</v>
      </c>
      <c r="C195" s="269"/>
      <c r="D195" s="1"/>
      <c r="E195" s="1"/>
      <c r="F195" s="1">
        <v>1140</v>
      </c>
      <c r="G195" s="1"/>
      <c r="H195" s="109"/>
      <c r="I195" s="1">
        <f>F195-E194</f>
        <v>25</v>
      </c>
      <c r="J195" s="1">
        <f>I195*D194</f>
        <v>25000</v>
      </c>
      <c r="K195" s="1"/>
    </row>
    <row r="196" spans="2:11">
      <c r="B196" s="294" t="s">
        <v>709</v>
      </c>
      <c r="C196" s="268" t="s">
        <v>729</v>
      </c>
      <c r="D196" s="1">
        <v>75</v>
      </c>
      <c r="E196" s="1"/>
      <c r="F196" s="1"/>
      <c r="G196" s="1">
        <v>9730</v>
      </c>
      <c r="H196" s="109"/>
      <c r="I196" s="1"/>
      <c r="J196" s="1"/>
      <c r="K196" s="1"/>
    </row>
    <row r="197" spans="2:11">
      <c r="B197" s="295"/>
      <c r="C197" s="269"/>
      <c r="D197" s="1"/>
      <c r="E197" s="1">
        <v>9450</v>
      </c>
      <c r="F197" s="1"/>
      <c r="G197" s="1"/>
      <c r="H197" s="109"/>
      <c r="I197" s="1">
        <f>G196-E197</f>
        <v>280</v>
      </c>
      <c r="J197" s="1">
        <f>I197*D196</f>
        <v>21000</v>
      </c>
      <c r="K197" s="1"/>
    </row>
    <row r="198" spans="2:11">
      <c r="B198" s="133" t="s">
        <v>720</v>
      </c>
      <c r="C198" s="268" t="s">
        <v>729</v>
      </c>
      <c r="D198" s="1">
        <v>75</v>
      </c>
      <c r="E198" s="1">
        <v>9300</v>
      </c>
      <c r="F198" s="1"/>
      <c r="G198" s="1"/>
      <c r="H198" s="109"/>
      <c r="I198" s="1"/>
      <c r="J198" s="1"/>
      <c r="K198" s="1"/>
    </row>
    <row r="199" spans="2:11">
      <c r="B199" s="133" t="s">
        <v>727</v>
      </c>
      <c r="C199" s="269"/>
      <c r="D199" s="1"/>
      <c r="E199" s="1"/>
      <c r="F199" s="1">
        <v>9400</v>
      </c>
      <c r="G199" s="1"/>
      <c r="H199" s="109"/>
      <c r="I199" s="1">
        <f>F199-E198</f>
        <v>100</v>
      </c>
      <c r="J199" s="1">
        <f>I199*D198</f>
        <v>7500</v>
      </c>
      <c r="K199" s="1"/>
    </row>
    <row r="200" spans="2:11">
      <c r="B200" s="1"/>
      <c r="C200" s="1"/>
      <c r="D200" s="1"/>
      <c r="E200" s="1"/>
      <c r="F200" s="1"/>
      <c r="G200" s="1"/>
      <c r="H200" s="254" t="s">
        <v>638</v>
      </c>
      <c r="I200" s="255"/>
      <c r="J200" s="5">
        <f>SUM(J180:J199)</f>
        <v>225000</v>
      </c>
      <c r="K200" s="1"/>
    </row>
    <row r="203" spans="2:11">
      <c r="B203" s="5" t="s">
        <v>175</v>
      </c>
      <c r="C203" s="5">
        <v>2018</v>
      </c>
      <c r="D203" s="5"/>
      <c r="E203" s="1"/>
      <c r="F203" s="1"/>
      <c r="G203" s="1"/>
      <c r="H203" s="1"/>
      <c r="I203" s="1"/>
      <c r="J203" s="1"/>
      <c r="K203" s="1"/>
    </row>
    <row r="204" spans="2:11">
      <c r="B204" s="15" t="s">
        <v>0</v>
      </c>
      <c r="C204" s="15" t="s">
        <v>209</v>
      </c>
      <c r="D204" s="15" t="s">
        <v>219</v>
      </c>
      <c r="E204" s="16" t="s">
        <v>210</v>
      </c>
      <c r="F204" s="17" t="s">
        <v>3</v>
      </c>
      <c r="G204" s="18" t="s">
        <v>6</v>
      </c>
      <c r="H204" s="19" t="s">
        <v>7</v>
      </c>
      <c r="I204" s="15" t="s">
        <v>4</v>
      </c>
      <c r="J204" s="15" t="s">
        <v>266</v>
      </c>
      <c r="K204" s="15" t="s">
        <v>9</v>
      </c>
    </row>
    <row r="205" spans="2:11">
      <c r="B205" s="1" t="s">
        <v>730</v>
      </c>
      <c r="C205" s="268" t="s">
        <v>359</v>
      </c>
      <c r="D205" s="1">
        <v>750</v>
      </c>
      <c r="E205" s="1"/>
      <c r="F205" s="1"/>
      <c r="G205" s="1">
        <v>1292</v>
      </c>
      <c r="H205" s="1"/>
      <c r="I205" s="1"/>
      <c r="J205" s="1"/>
      <c r="K205" s="1" t="s">
        <v>13</v>
      </c>
    </row>
    <row r="206" spans="2:11">
      <c r="B206" s="1" t="s">
        <v>731</v>
      </c>
      <c r="C206" s="269"/>
      <c r="D206" s="1"/>
      <c r="E206" s="1">
        <v>1272</v>
      </c>
      <c r="F206" s="1"/>
      <c r="G206" s="1"/>
      <c r="H206" s="1"/>
      <c r="I206" s="1">
        <f>G205-E206</f>
        <v>20</v>
      </c>
      <c r="J206" s="1">
        <f>I206*75</f>
        <v>1500</v>
      </c>
      <c r="K206" s="1"/>
    </row>
    <row r="207" spans="2:11">
      <c r="B207" s="268" t="s">
        <v>732</v>
      </c>
      <c r="C207" s="268" t="s">
        <v>271</v>
      </c>
      <c r="D207" s="1">
        <v>750</v>
      </c>
      <c r="E207" s="1">
        <v>943</v>
      </c>
      <c r="F207" s="1"/>
      <c r="G207" s="1"/>
      <c r="H207" s="1">
        <v>917</v>
      </c>
      <c r="I207" s="1">
        <f>H207-E207</f>
        <v>-26</v>
      </c>
      <c r="J207" s="1">
        <f>I207*750</f>
        <v>-19500</v>
      </c>
      <c r="K207" s="1"/>
    </row>
    <row r="208" spans="2:11">
      <c r="B208" s="277"/>
      <c r="C208" s="277"/>
      <c r="D208" s="1">
        <v>750</v>
      </c>
      <c r="E208" s="1">
        <v>934</v>
      </c>
      <c r="F208" s="1"/>
      <c r="G208" s="1"/>
      <c r="H208" s="109">
        <v>917</v>
      </c>
      <c r="I208" s="1">
        <f>H208-E208</f>
        <v>-17</v>
      </c>
      <c r="J208" s="1">
        <f>I208*750</f>
        <v>-12750</v>
      </c>
      <c r="K208" s="1"/>
    </row>
    <row r="209" spans="2:11">
      <c r="B209" s="269"/>
      <c r="C209" s="269"/>
      <c r="D209" s="1">
        <v>1500</v>
      </c>
      <c r="E209" s="1">
        <v>906</v>
      </c>
      <c r="F209" s="1">
        <v>921</v>
      </c>
      <c r="G209" s="1"/>
      <c r="H209" s="109"/>
      <c r="I209" s="13">
        <f>F209-E209</f>
        <v>15</v>
      </c>
      <c r="J209" s="1">
        <f>I209*D209</f>
        <v>22500</v>
      </c>
      <c r="K209" s="1" t="s">
        <v>13</v>
      </c>
    </row>
    <row r="210" spans="2:11">
      <c r="B210" s="138" t="s">
        <v>737</v>
      </c>
      <c r="C210" s="268" t="s">
        <v>252</v>
      </c>
      <c r="D210" s="1">
        <v>1000</v>
      </c>
      <c r="E210" s="1">
        <v>1190</v>
      </c>
      <c r="F210" s="1"/>
      <c r="G210" s="1"/>
      <c r="H210" s="109"/>
      <c r="I210" s="13"/>
      <c r="J210" s="1"/>
      <c r="K210" s="1" t="s">
        <v>13</v>
      </c>
    </row>
    <row r="211" spans="2:11">
      <c r="B211" s="138" t="s">
        <v>744</v>
      </c>
      <c r="C211" s="269"/>
      <c r="D211" s="1"/>
      <c r="E211" s="1"/>
      <c r="F211" s="1">
        <v>1218</v>
      </c>
      <c r="G211" s="1"/>
      <c r="H211" s="109"/>
      <c r="I211" s="13">
        <f>F211-E210</f>
        <v>28</v>
      </c>
      <c r="J211" s="1">
        <f>I211*D210</f>
        <v>28000</v>
      </c>
      <c r="K211" s="1"/>
    </row>
    <row r="212" spans="2:11">
      <c r="B212" s="138" t="s">
        <v>746</v>
      </c>
      <c r="C212" s="268" t="s">
        <v>359</v>
      </c>
      <c r="D212" s="1">
        <v>750</v>
      </c>
      <c r="E212" s="1"/>
      <c r="F212" s="1"/>
      <c r="G212" s="1">
        <v>1287</v>
      </c>
      <c r="H212" s="109"/>
      <c r="I212" s="13"/>
      <c r="J212" s="1"/>
      <c r="K212" s="1" t="s">
        <v>13</v>
      </c>
    </row>
    <row r="213" spans="2:11">
      <c r="B213" s="138" t="s">
        <v>749</v>
      </c>
      <c r="C213" s="269"/>
      <c r="D213" s="1"/>
      <c r="E213" s="1">
        <v>1265</v>
      </c>
      <c r="F213" s="1"/>
      <c r="G213" s="1"/>
      <c r="H213" s="109"/>
      <c r="I213" s="13">
        <f>G212-E213</f>
        <v>22</v>
      </c>
      <c r="J213" s="1">
        <f>I213*D212</f>
        <v>16500</v>
      </c>
      <c r="K213" s="1"/>
    </row>
    <row r="214" spans="2:11">
      <c r="B214" s="140" t="s">
        <v>750</v>
      </c>
      <c r="C214" s="140" t="s">
        <v>252</v>
      </c>
      <c r="D214" s="1">
        <v>1000</v>
      </c>
      <c r="E214" s="1">
        <v>1190</v>
      </c>
      <c r="F214" s="1"/>
      <c r="G214" s="1">
        <v>1200</v>
      </c>
      <c r="H214" s="109"/>
      <c r="I214" s="13">
        <f>G214-E214</f>
        <v>10</v>
      </c>
      <c r="J214" s="1">
        <f>I214*D214</f>
        <v>10000</v>
      </c>
      <c r="K214" s="1"/>
    </row>
    <row r="215" spans="2:11">
      <c r="B215" s="140" t="s">
        <v>750</v>
      </c>
      <c r="C215" s="140" t="s">
        <v>252</v>
      </c>
      <c r="D215" s="1">
        <v>1000</v>
      </c>
      <c r="E215" s="1">
        <v>1189</v>
      </c>
      <c r="F215" s="1"/>
      <c r="G215" s="1"/>
      <c r="H215" s="109"/>
      <c r="I215" s="13"/>
      <c r="J215" s="1"/>
      <c r="K215" s="1" t="s">
        <v>13</v>
      </c>
    </row>
    <row r="216" spans="2:11">
      <c r="B216" s="140" t="s">
        <v>753</v>
      </c>
      <c r="C216" s="140" t="s">
        <v>252</v>
      </c>
      <c r="D216" s="1"/>
      <c r="E216" s="1"/>
      <c r="F216" s="1">
        <v>1210</v>
      </c>
      <c r="G216" s="1"/>
      <c r="H216" s="109"/>
      <c r="I216" s="13">
        <f>F216-E215</f>
        <v>21</v>
      </c>
      <c r="J216" s="1">
        <f>I216*D215</f>
        <v>21000</v>
      </c>
      <c r="K216" s="1"/>
    </row>
    <row r="217" spans="2:11">
      <c r="B217" s="140" t="s">
        <v>754</v>
      </c>
      <c r="C217" s="140" t="s">
        <v>259</v>
      </c>
      <c r="D217" s="1">
        <v>3000</v>
      </c>
      <c r="E217" s="1">
        <v>298</v>
      </c>
      <c r="F217" s="1">
        <v>303</v>
      </c>
      <c r="G217" s="1"/>
      <c r="H217" s="109"/>
      <c r="I217" s="13">
        <f>F217-E217</f>
        <v>5</v>
      </c>
      <c r="J217" s="1">
        <f>I217*D217</f>
        <v>15000</v>
      </c>
      <c r="K217" s="1"/>
    </row>
    <row r="218" spans="2:11">
      <c r="B218" s="141" t="s">
        <v>758</v>
      </c>
      <c r="C218" s="141" t="s">
        <v>359</v>
      </c>
      <c r="D218" s="1">
        <v>750</v>
      </c>
      <c r="E218" s="1">
        <v>1310</v>
      </c>
      <c r="F218" s="1">
        <v>1330</v>
      </c>
      <c r="G218" s="1"/>
      <c r="H218" s="109"/>
      <c r="I218" s="13">
        <f>F218-E218</f>
        <v>20</v>
      </c>
      <c r="J218" s="1">
        <f>I218*D218</f>
        <v>15000</v>
      </c>
      <c r="K218" s="1"/>
    </row>
    <row r="219" spans="2:11">
      <c r="B219" s="142" t="s">
        <v>760</v>
      </c>
      <c r="C219" s="268" t="s">
        <v>359</v>
      </c>
      <c r="D219" s="1">
        <v>750</v>
      </c>
      <c r="E219" s="1">
        <v>1320</v>
      </c>
      <c r="F219" s="1"/>
      <c r="G219" s="1"/>
      <c r="H219" s="109"/>
      <c r="I219" s="13"/>
      <c r="J219" s="1"/>
      <c r="K219" s="1" t="s">
        <v>13</v>
      </c>
    </row>
    <row r="220" spans="2:11">
      <c r="B220" s="142" t="s">
        <v>763</v>
      </c>
      <c r="C220" s="269"/>
      <c r="D220" s="1"/>
      <c r="E220" s="1"/>
      <c r="F220" s="1">
        <v>1356</v>
      </c>
      <c r="G220" s="1"/>
      <c r="H220" s="109"/>
      <c r="I220" s="13">
        <f>F220-E219</f>
        <v>36</v>
      </c>
      <c r="J220" s="1">
        <f>I220*D219</f>
        <v>27000</v>
      </c>
      <c r="K220" s="1"/>
    </row>
    <row r="221" spans="2:11">
      <c r="B221" s="146" t="s">
        <v>768</v>
      </c>
      <c r="C221" s="268" t="s">
        <v>259</v>
      </c>
      <c r="D221" s="1">
        <v>3000</v>
      </c>
      <c r="E221" s="1">
        <v>306</v>
      </c>
      <c r="F221" s="1"/>
      <c r="G221" s="1"/>
      <c r="H221" s="109"/>
      <c r="I221" s="13"/>
      <c r="J221" s="1"/>
      <c r="K221" s="1" t="s">
        <v>13</v>
      </c>
    </row>
    <row r="222" spans="2:11">
      <c r="B222" s="146" t="s">
        <v>773</v>
      </c>
      <c r="C222" s="269"/>
      <c r="D222" s="1"/>
      <c r="E222" s="1"/>
      <c r="F222" s="1">
        <v>311</v>
      </c>
      <c r="G222" s="1"/>
      <c r="H222" s="109"/>
      <c r="I222" s="13">
        <f>F222-E221</f>
        <v>5</v>
      </c>
      <c r="J222" s="1">
        <f>I222*D221</f>
        <v>15000</v>
      </c>
      <c r="K222" s="1"/>
    </row>
    <row r="223" spans="2:11">
      <c r="B223" s="146" t="s">
        <v>782</v>
      </c>
      <c r="C223" s="146" t="s">
        <v>228</v>
      </c>
      <c r="D223" s="1">
        <v>900</v>
      </c>
      <c r="E223" s="1">
        <v>617</v>
      </c>
      <c r="F223" s="1">
        <v>622</v>
      </c>
      <c r="G223" s="1"/>
      <c r="H223" s="109"/>
      <c r="I223" s="13">
        <f>F223-E223</f>
        <v>5</v>
      </c>
      <c r="J223" s="1">
        <f>I223*D223</f>
        <v>4500</v>
      </c>
      <c r="K223" s="1"/>
    </row>
    <row r="224" spans="2:11">
      <c r="B224" s="1"/>
      <c r="C224" s="1"/>
      <c r="D224" s="1"/>
      <c r="E224" s="1"/>
      <c r="F224" s="1"/>
      <c r="G224" s="1"/>
      <c r="H224" s="254" t="s">
        <v>751</v>
      </c>
      <c r="I224" s="255"/>
      <c r="J224" s="5">
        <f>SUM(J206:J223)</f>
        <v>143750</v>
      </c>
      <c r="K224" s="1"/>
    </row>
    <row r="226" spans="2:11">
      <c r="B226" s="5" t="s">
        <v>292</v>
      </c>
      <c r="C226" s="5">
        <v>2018</v>
      </c>
      <c r="D226" s="5"/>
      <c r="E226" s="1"/>
      <c r="F226" s="1"/>
      <c r="G226" s="1"/>
      <c r="H226" s="1"/>
      <c r="I226" s="1"/>
      <c r="J226" s="1"/>
      <c r="K226" s="1"/>
    </row>
    <row r="227" spans="2:11">
      <c r="B227" s="15" t="s">
        <v>0</v>
      </c>
      <c r="C227" s="15" t="s">
        <v>209</v>
      </c>
      <c r="D227" s="15" t="s">
        <v>219</v>
      </c>
      <c r="E227" s="16" t="s">
        <v>210</v>
      </c>
      <c r="F227" s="17" t="s">
        <v>3</v>
      </c>
      <c r="G227" s="18" t="s">
        <v>6</v>
      </c>
      <c r="H227" s="19" t="s">
        <v>7</v>
      </c>
      <c r="I227" s="15" t="s">
        <v>4</v>
      </c>
      <c r="J227" s="15" t="s">
        <v>266</v>
      </c>
      <c r="K227" s="15" t="s">
        <v>9</v>
      </c>
    </row>
    <row r="228" spans="2:11">
      <c r="B228" s="149" t="s">
        <v>784</v>
      </c>
      <c r="C228" s="1" t="s">
        <v>502</v>
      </c>
      <c r="D228" s="1">
        <v>3500</v>
      </c>
      <c r="E228" s="1">
        <v>240</v>
      </c>
      <c r="F228" s="1">
        <v>242.8</v>
      </c>
      <c r="G228" s="1"/>
      <c r="H228" s="1"/>
      <c r="I228" s="1">
        <f>F228-E228</f>
        <v>2.8000000000000114</v>
      </c>
      <c r="J228" s="1">
        <f t="shared" ref="J228:J235" si="12">I228*D228</f>
        <v>9800.00000000004</v>
      </c>
      <c r="K228" s="1"/>
    </row>
    <row r="229" spans="2:11">
      <c r="B229" s="149"/>
      <c r="C229" s="1" t="s">
        <v>359</v>
      </c>
      <c r="D229" s="1">
        <v>750</v>
      </c>
      <c r="E229" s="1">
        <v>1388</v>
      </c>
      <c r="F229" s="1"/>
      <c r="G229" s="1"/>
      <c r="H229" s="1">
        <v>1370</v>
      </c>
      <c r="I229" s="1">
        <f>H229-E229</f>
        <v>-18</v>
      </c>
      <c r="J229" s="1">
        <f t="shared" si="12"/>
        <v>-13500</v>
      </c>
      <c r="K229" s="1"/>
    </row>
    <row r="230" spans="2:11">
      <c r="B230" s="149" t="s">
        <v>787</v>
      </c>
      <c r="C230" s="1" t="s">
        <v>228</v>
      </c>
      <c r="D230" s="1">
        <v>900</v>
      </c>
      <c r="E230" s="1">
        <v>611</v>
      </c>
      <c r="F230" s="1"/>
      <c r="G230" s="1">
        <v>615</v>
      </c>
      <c r="H230" s="1"/>
      <c r="I230" s="1">
        <f>G230-E230</f>
        <v>4</v>
      </c>
      <c r="J230" s="1">
        <f t="shared" si="12"/>
        <v>3600</v>
      </c>
      <c r="K230" s="1"/>
    </row>
    <row r="231" spans="2:11">
      <c r="B231" s="268" t="s">
        <v>796</v>
      </c>
      <c r="C231" s="1" t="s">
        <v>228</v>
      </c>
      <c r="D231" s="1">
        <v>900</v>
      </c>
      <c r="E231" s="1">
        <v>605</v>
      </c>
      <c r="F231" s="1">
        <v>615</v>
      </c>
      <c r="G231" s="1"/>
      <c r="H231" s="1"/>
      <c r="I231" s="1">
        <f>F231-E231</f>
        <v>10</v>
      </c>
      <c r="J231" s="1">
        <f t="shared" si="12"/>
        <v>9000</v>
      </c>
      <c r="K231" s="1"/>
    </row>
    <row r="232" spans="2:11">
      <c r="B232" s="269"/>
      <c r="C232" s="1" t="s">
        <v>252</v>
      </c>
      <c r="D232" s="1">
        <v>1000</v>
      </c>
      <c r="E232" s="1">
        <v>1234</v>
      </c>
      <c r="F232" s="1"/>
      <c r="G232" s="1">
        <v>1244</v>
      </c>
      <c r="H232" s="1"/>
      <c r="I232" s="1">
        <f>G232-E232</f>
        <v>10</v>
      </c>
      <c r="J232" s="1">
        <f t="shared" si="12"/>
        <v>10000</v>
      </c>
      <c r="K232" s="1"/>
    </row>
    <row r="233" spans="2:11">
      <c r="B233" s="149" t="s">
        <v>791</v>
      </c>
      <c r="C233" s="1" t="s">
        <v>265</v>
      </c>
      <c r="D233" s="1">
        <v>600</v>
      </c>
      <c r="E233" s="1"/>
      <c r="F233" s="1"/>
      <c r="G233" s="1">
        <v>880</v>
      </c>
      <c r="H233" s="1">
        <v>897</v>
      </c>
      <c r="I233" s="1">
        <f>G233-H233</f>
        <v>-17</v>
      </c>
      <c r="J233" s="1">
        <f t="shared" si="12"/>
        <v>-10200</v>
      </c>
      <c r="K233" s="1"/>
    </row>
    <row r="234" spans="2:11">
      <c r="B234" s="284" t="s">
        <v>795</v>
      </c>
      <c r="C234" s="8" t="s">
        <v>259</v>
      </c>
      <c r="D234" s="8">
        <v>3000</v>
      </c>
      <c r="E234" s="8">
        <v>291.5</v>
      </c>
      <c r="F234" s="1"/>
      <c r="G234" s="8">
        <v>295</v>
      </c>
      <c r="H234" s="1"/>
      <c r="I234" s="1">
        <f>G234-E234</f>
        <v>3.5</v>
      </c>
      <c r="J234" s="8">
        <f t="shared" si="12"/>
        <v>10500</v>
      </c>
      <c r="K234" s="1"/>
    </row>
    <row r="235" spans="2:11">
      <c r="B235" s="286"/>
      <c r="C235" s="8" t="s">
        <v>252</v>
      </c>
      <c r="D235" s="8">
        <v>1000</v>
      </c>
      <c r="E235" s="8">
        <v>1272</v>
      </c>
      <c r="F235" s="1">
        <v>1279</v>
      </c>
      <c r="G235" s="1"/>
      <c r="H235" s="1"/>
      <c r="I235" s="1">
        <f>F235-E235</f>
        <v>7</v>
      </c>
      <c r="J235" s="8">
        <f t="shared" si="12"/>
        <v>7000</v>
      </c>
      <c r="K235" s="1"/>
    </row>
    <row r="236" spans="2:11">
      <c r="B236" s="284" t="s">
        <v>797</v>
      </c>
      <c r="C236" s="8" t="s">
        <v>502</v>
      </c>
      <c r="D236" s="8">
        <v>3500</v>
      </c>
      <c r="E236" s="8">
        <v>235.6</v>
      </c>
      <c r="F236" s="1"/>
      <c r="G236" s="1">
        <v>240</v>
      </c>
      <c r="H236" s="109"/>
      <c r="I236" s="1">
        <f>G236-E236</f>
        <v>4.4000000000000057</v>
      </c>
      <c r="J236" s="8">
        <f>I236*D236</f>
        <v>15400.00000000002</v>
      </c>
      <c r="K236" s="1"/>
    </row>
    <row r="237" spans="2:11">
      <c r="B237" s="286"/>
      <c r="C237" s="8" t="s">
        <v>228</v>
      </c>
      <c r="D237" s="8">
        <v>900</v>
      </c>
      <c r="E237" s="8">
        <v>646</v>
      </c>
      <c r="F237" s="1"/>
      <c r="G237" s="1">
        <v>655</v>
      </c>
      <c r="H237" s="109"/>
      <c r="I237" s="1">
        <f>G237-E237</f>
        <v>9</v>
      </c>
      <c r="J237" s="8">
        <f t="shared" ref="J237:J242" si="13">I237*D237</f>
        <v>8100</v>
      </c>
      <c r="K237" s="1"/>
    </row>
    <row r="238" spans="2:11">
      <c r="B238" s="284" t="s">
        <v>798</v>
      </c>
      <c r="C238" s="8" t="s">
        <v>228</v>
      </c>
      <c r="D238" s="8">
        <v>900</v>
      </c>
      <c r="E238" s="8">
        <v>649</v>
      </c>
      <c r="F238" s="1">
        <v>658</v>
      </c>
      <c r="G238" s="1"/>
      <c r="H238" s="109"/>
      <c r="I238" s="1">
        <f>F238-E238</f>
        <v>9</v>
      </c>
      <c r="J238" s="8">
        <f t="shared" si="13"/>
        <v>8100</v>
      </c>
      <c r="K238" s="1"/>
    </row>
    <row r="239" spans="2:11">
      <c r="B239" s="286"/>
      <c r="C239" s="8" t="s">
        <v>255</v>
      </c>
      <c r="D239" s="8">
        <v>1200</v>
      </c>
      <c r="E239" s="8">
        <v>661</v>
      </c>
      <c r="F239" s="1">
        <v>667</v>
      </c>
      <c r="G239" s="1"/>
      <c r="H239" s="109"/>
      <c r="I239" s="1">
        <f>F239-E239</f>
        <v>6</v>
      </c>
      <c r="J239" s="8">
        <f t="shared" si="13"/>
        <v>7200</v>
      </c>
      <c r="K239" s="1"/>
    </row>
    <row r="240" spans="2:11">
      <c r="B240" s="284" t="s">
        <v>799</v>
      </c>
      <c r="C240" s="8" t="s">
        <v>252</v>
      </c>
      <c r="D240" s="8">
        <v>1000</v>
      </c>
      <c r="E240" s="8"/>
      <c r="F240" s="1"/>
      <c r="G240" s="1">
        <v>1235</v>
      </c>
      <c r="H240" s="109">
        <v>1244</v>
      </c>
      <c r="I240" s="1">
        <f>G240-H240</f>
        <v>-9</v>
      </c>
      <c r="J240" s="8">
        <f t="shared" si="13"/>
        <v>-9000</v>
      </c>
      <c r="K240" s="1"/>
    </row>
    <row r="241" spans="2:11">
      <c r="B241" s="285"/>
      <c r="C241" s="8" t="s">
        <v>255</v>
      </c>
      <c r="D241" s="8">
        <v>1200</v>
      </c>
      <c r="E241" s="8">
        <v>640</v>
      </c>
      <c r="F241" s="1"/>
      <c r="G241" s="1">
        <v>649</v>
      </c>
      <c r="H241" s="109"/>
      <c r="I241" s="1">
        <f>G241-E241</f>
        <v>9</v>
      </c>
      <c r="J241" s="8">
        <f t="shared" si="13"/>
        <v>10800</v>
      </c>
      <c r="K241" s="1"/>
    </row>
    <row r="242" spans="2:11">
      <c r="B242" s="286"/>
      <c r="C242" s="8" t="s">
        <v>252</v>
      </c>
      <c r="D242" s="8">
        <v>1000</v>
      </c>
      <c r="E242" s="8">
        <v>1255</v>
      </c>
      <c r="F242" s="1">
        <v>1262.8</v>
      </c>
      <c r="G242" s="1"/>
      <c r="H242" s="109"/>
      <c r="I242" s="1">
        <f>F242-E242</f>
        <v>7.7999999999999545</v>
      </c>
      <c r="J242" s="8">
        <f t="shared" si="13"/>
        <v>7799.9999999999545</v>
      </c>
      <c r="K242" s="1"/>
    </row>
    <row r="243" spans="2:11">
      <c r="B243" s="284" t="s">
        <v>801</v>
      </c>
      <c r="C243" s="8" t="s">
        <v>228</v>
      </c>
      <c r="D243" s="8">
        <v>900</v>
      </c>
      <c r="E243" s="8">
        <v>651</v>
      </c>
      <c r="F243" s="1">
        <v>664</v>
      </c>
      <c r="G243" s="1"/>
      <c r="H243" s="109"/>
      <c r="I243" s="1">
        <f>F243-E243</f>
        <v>13</v>
      </c>
      <c r="J243" s="8">
        <f>I243*D243</f>
        <v>11700</v>
      </c>
      <c r="K243" s="1"/>
    </row>
    <row r="244" spans="2:11">
      <c r="B244" s="285"/>
      <c r="C244" s="8" t="s">
        <v>252</v>
      </c>
      <c r="D244" s="8">
        <v>1000</v>
      </c>
      <c r="E244" s="8">
        <v>1267</v>
      </c>
      <c r="F244" s="1">
        <v>1275</v>
      </c>
      <c r="G244" s="1"/>
      <c r="H244" s="109"/>
      <c r="I244" s="1">
        <f>F244-E244</f>
        <v>8</v>
      </c>
      <c r="J244" s="8">
        <f>I244*D244</f>
        <v>8000</v>
      </c>
      <c r="K244" s="1"/>
    </row>
    <row r="245" spans="2:11">
      <c r="B245" s="285"/>
      <c r="C245" s="25" t="s">
        <v>255</v>
      </c>
      <c r="D245" s="25">
        <v>1200</v>
      </c>
      <c r="E245" s="25">
        <v>639.5</v>
      </c>
      <c r="F245" s="1"/>
      <c r="G245" s="1"/>
      <c r="H245" s="109"/>
      <c r="I245" s="1"/>
      <c r="J245" s="8"/>
      <c r="K245" s="5" t="s">
        <v>13</v>
      </c>
    </row>
    <row r="246" spans="2:11">
      <c r="B246" s="285"/>
      <c r="C246" s="8" t="s">
        <v>802</v>
      </c>
      <c r="D246" s="8">
        <v>2200</v>
      </c>
      <c r="E246" s="8">
        <v>306.5</v>
      </c>
      <c r="F246" s="1">
        <v>313</v>
      </c>
      <c r="G246" s="1"/>
      <c r="H246" s="109"/>
      <c r="I246" s="1">
        <f>F246-E246</f>
        <v>6.5</v>
      </c>
      <c r="J246" s="8">
        <f t="shared" ref="J246:J252" si="14">I246*D246</f>
        <v>14300</v>
      </c>
      <c r="K246" s="1"/>
    </row>
    <row r="247" spans="2:11">
      <c r="B247" s="286"/>
      <c r="C247" s="8" t="s">
        <v>502</v>
      </c>
      <c r="D247" s="8">
        <v>3500</v>
      </c>
      <c r="E247" s="8">
        <v>241.5</v>
      </c>
      <c r="F247" s="1">
        <v>249</v>
      </c>
      <c r="G247" s="1"/>
      <c r="H247" s="109"/>
      <c r="I247" s="1">
        <f>F247-E247</f>
        <v>7.5</v>
      </c>
      <c r="J247" s="8">
        <f t="shared" si="14"/>
        <v>26250</v>
      </c>
      <c r="K247" s="1"/>
    </row>
    <row r="248" spans="2:11">
      <c r="B248" s="284" t="s">
        <v>804</v>
      </c>
      <c r="C248" s="8" t="s">
        <v>822</v>
      </c>
      <c r="D248" s="8">
        <v>7000</v>
      </c>
      <c r="E248" s="8">
        <v>91.2</v>
      </c>
      <c r="F248" s="1">
        <v>94</v>
      </c>
      <c r="G248" s="1"/>
      <c r="H248" s="109"/>
      <c r="I248" s="1">
        <f>F248-E248</f>
        <v>2.7999999999999972</v>
      </c>
      <c r="J248" s="8">
        <f t="shared" si="14"/>
        <v>19599.999999999982</v>
      </c>
      <c r="K248" s="1"/>
    </row>
    <row r="249" spans="2:11">
      <c r="B249" s="285"/>
      <c r="C249" s="8" t="s">
        <v>252</v>
      </c>
      <c r="D249" s="8">
        <v>1000</v>
      </c>
      <c r="E249" s="8">
        <v>1268</v>
      </c>
      <c r="F249" s="1">
        <v>1276</v>
      </c>
      <c r="G249" s="1"/>
      <c r="H249" s="109"/>
      <c r="I249" s="1">
        <f>F249-E249</f>
        <v>8</v>
      </c>
      <c r="J249" s="8">
        <f t="shared" si="14"/>
        <v>8000</v>
      </c>
      <c r="K249" s="1"/>
    </row>
    <row r="250" spans="2:11">
      <c r="B250" s="285"/>
      <c r="C250" s="8" t="s">
        <v>502</v>
      </c>
      <c r="D250" s="8">
        <v>3500</v>
      </c>
      <c r="E250" s="8">
        <v>240</v>
      </c>
      <c r="F250" s="1"/>
      <c r="G250" s="1">
        <v>244</v>
      </c>
      <c r="H250" s="109"/>
      <c r="I250" s="1">
        <v>4</v>
      </c>
      <c r="J250" s="8">
        <f t="shared" si="14"/>
        <v>14000</v>
      </c>
      <c r="K250" s="1"/>
    </row>
    <row r="251" spans="2:11">
      <c r="B251" s="285"/>
      <c r="C251" s="8" t="s">
        <v>802</v>
      </c>
      <c r="D251" s="8">
        <v>2200</v>
      </c>
      <c r="E251" s="8">
        <v>302.60000000000002</v>
      </c>
      <c r="F251" s="1">
        <v>305</v>
      </c>
      <c r="G251" s="1"/>
      <c r="H251" s="109"/>
      <c r="I251" s="1">
        <f>F251-E251</f>
        <v>2.3999999999999773</v>
      </c>
      <c r="J251" s="8">
        <f t="shared" si="14"/>
        <v>5279.99999999995</v>
      </c>
      <c r="K251" s="1"/>
    </row>
    <row r="252" spans="2:11">
      <c r="B252" s="286"/>
      <c r="C252" s="8" t="s">
        <v>255</v>
      </c>
      <c r="D252" s="8">
        <v>1200</v>
      </c>
      <c r="E252" s="8"/>
      <c r="F252" s="1"/>
      <c r="G252" s="1"/>
      <c r="H252" s="109">
        <v>635</v>
      </c>
      <c r="I252" s="1">
        <f>H252-E245</f>
        <v>-4.5</v>
      </c>
      <c r="J252" s="8">
        <f t="shared" si="14"/>
        <v>-5400</v>
      </c>
      <c r="K252" s="1"/>
    </row>
    <row r="253" spans="2:11">
      <c r="B253" s="284" t="s">
        <v>805</v>
      </c>
      <c r="C253" s="8" t="s">
        <v>802</v>
      </c>
      <c r="D253" s="8">
        <v>2200</v>
      </c>
      <c r="E253" s="8">
        <v>308</v>
      </c>
      <c r="F253" s="1">
        <v>310.5</v>
      </c>
      <c r="G253" s="1"/>
      <c r="H253" s="109"/>
      <c r="I253" s="1"/>
      <c r="J253" s="8"/>
      <c r="K253" s="1"/>
    </row>
    <row r="254" spans="2:11">
      <c r="B254" s="285"/>
      <c r="C254" s="8" t="s">
        <v>822</v>
      </c>
      <c r="D254" s="8">
        <v>7000</v>
      </c>
      <c r="E254" s="8">
        <v>90.85</v>
      </c>
      <c r="F254" s="1"/>
      <c r="G254" s="1">
        <v>93.75</v>
      </c>
      <c r="H254" s="109"/>
      <c r="I254" s="1">
        <f>G254-E254</f>
        <v>2.9000000000000057</v>
      </c>
      <c r="J254" s="8">
        <f>I254*D254</f>
        <v>20300.00000000004</v>
      </c>
      <c r="K254" s="1"/>
    </row>
    <row r="255" spans="2:11">
      <c r="B255" s="285"/>
      <c r="C255" s="8" t="s">
        <v>502</v>
      </c>
      <c r="D255" s="8">
        <v>3500</v>
      </c>
      <c r="E255" s="8">
        <v>236</v>
      </c>
      <c r="F255" s="1"/>
      <c r="G255" s="1">
        <v>239.8</v>
      </c>
      <c r="H255" s="109"/>
      <c r="I255" s="1">
        <f>G255-E255</f>
        <v>3.8000000000000114</v>
      </c>
      <c r="J255" s="8">
        <f>I255*D255</f>
        <v>13300.00000000004</v>
      </c>
      <c r="K255" s="1"/>
    </row>
    <row r="256" spans="2:11">
      <c r="B256" s="286"/>
      <c r="C256" s="8" t="s">
        <v>252</v>
      </c>
      <c r="D256" s="8">
        <v>1000</v>
      </c>
      <c r="E256" s="8">
        <v>1239</v>
      </c>
      <c r="F256" s="1">
        <v>1242</v>
      </c>
      <c r="G256" s="1"/>
      <c r="H256" s="109"/>
      <c r="I256" s="1">
        <f>F256-E256</f>
        <v>3</v>
      </c>
      <c r="J256" s="8">
        <f>I256*D256</f>
        <v>3000</v>
      </c>
      <c r="K256" s="1"/>
    </row>
    <row r="257" spans="2:11">
      <c r="B257" s="284" t="s">
        <v>806</v>
      </c>
      <c r="C257" s="284" t="s">
        <v>228</v>
      </c>
      <c r="D257" s="8">
        <v>900</v>
      </c>
      <c r="E257" s="8">
        <v>688</v>
      </c>
      <c r="F257" s="1">
        <v>694</v>
      </c>
      <c r="G257" s="1"/>
      <c r="H257" s="109"/>
      <c r="I257" s="1">
        <f>F257-E257</f>
        <v>6</v>
      </c>
      <c r="J257" s="8">
        <f>I257*D257</f>
        <v>5400</v>
      </c>
      <c r="K257" s="1"/>
    </row>
    <row r="258" spans="2:11">
      <c r="B258" s="286"/>
      <c r="C258" s="286"/>
      <c r="D258" s="8">
        <v>900</v>
      </c>
      <c r="E258" s="8">
        <v>662</v>
      </c>
      <c r="F258" s="1"/>
      <c r="G258" s="1">
        <v>670.3</v>
      </c>
      <c r="H258" s="109"/>
      <c r="I258" s="1">
        <f>G258-E258</f>
        <v>8.2999999999999545</v>
      </c>
      <c r="J258" s="8">
        <f>I258*D257</f>
        <v>7469.9999999999591</v>
      </c>
      <c r="K258" s="1"/>
    </row>
    <row r="259" spans="2:11">
      <c r="B259" s="284" t="s">
        <v>807</v>
      </c>
      <c r="C259" s="284" t="s">
        <v>502</v>
      </c>
      <c r="D259" s="8">
        <v>3500</v>
      </c>
      <c r="E259" s="8">
        <v>239</v>
      </c>
      <c r="F259" s="1">
        <v>243</v>
      </c>
      <c r="G259" s="1"/>
      <c r="H259" s="109"/>
      <c r="I259" s="1">
        <f>F259-E259</f>
        <v>4</v>
      </c>
      <c r="J259" s="8">
        <f t="shared" ref="J259:J268" si="15">I259*D259</f>
        <v>14000</v>
      </c>
      <c r="K259" s="1"/>
    </row>
    <row r="260" spans="2:11">
      <c r="B260" s="285"/>
      <c r="C260" s="286"/>
      <c r="D260" s="8">
        <v>3500</v>
      </c>
      <c r="E260" s="8">
        <v>226</v>
      </c>
      <c r="F260" s="1"/>
      <c r="G260" s="1">
        <v>234</v>
      </c>
      <c r="H260" s="109"/>
      <c r="I260" s="1">
        <f>G260-E260</f>
        <v>8</v>
      </c>
      <c r="J260" s="8">
        <f t="shared" si="15"/>
        <v>28000</v>
      </c>
      <c r="K260" s="1"/>
    </row>
    <row r="261" spans="2:11">
      <c r="B261" s="285"/>
      <c r="C261" s="8" t="s">
        <v>252</v>
      </c>
      <c r="D261" s="8">
        <v>1000</v>
      </c>
      <c r="E261" s="8">
        <v>1190</v>
      </c>
      <c r="F261" s="1"/>
      <c r="G261" s="1">
        <v>1208</v>
      </c>
      <c r="H261" s="109"/>
      <c r="I261" s="1">
        <f>G261-E261</f>
        <v>18</v>
      </c>
      <c r="J261" s="8">
        <f t="shared" si="15"/>
        <v>18000</v>
      </c>
      <c r="K261" s="1"/>
    </row>
    <row r="262" spans="2:11">
      <c r="B262" s="285"/>
      <c r="C262" s="284" t="s">
        <v>228</v>
      </c>
      <c r="D262" s="8">
        <v>900</v>
      </c>
      <c r="E262" s="8">
        <v>679</v>
      </c>
      <c r="F262" s="1">
        <v>690</v>
      </c>
      <c r="G262" s="1"/>
      <c r="H262" s="109"/>
      <c r="I262" s="1">
        <f>F262-E262</f>
        <v>11</v>
      </c>
      <c r="J262" s="8">
        <f t="shared" si="15"/>
        <v>9900</v>
      </c>
      <c r="K262" s="1"/>
    </row>
    <row r="263" spans="2:11">
      <c r="B263" s="286"/>
      <c r="C263" s="286"/>
      <c r="D263" s="8">
        <v>900</v>
      </c>
      <c r="E263" s="8">
        <v>658</v>
      </c>
      <c r="F263" s="1"/>
      <c r="G263" s="1">
        <v>665</v>
      </c>
      <c r="H263" s="109"/>
      <c r="I263" s="1">
        <f>G263-E263</f>
        <v>7</v>
      </c>
      <c r="J263" s="8">
        <f t="shared" si="15"/>
        <v>6300</v>
      </c>
      <c r="K263" s="1"/>
    </row>
    <row r="264" spans="2:11">
      <c r="B264" s="284" t="s">
        <v>810</v>
      </c>
      <c r="C264" s="8" t="s">
        <v>228</v>
      </c>
      <c r="D264" s="8">
        <v>900</v>
      </c>
      <c r="E264" s="8">
        <v>710</v>
      </c>
      <c r="F264" s="1">
        <v>717</v>
      </c>
      <c r="G264" s="1"/>
      <c r="H264" s="109"/>
      <c r="I264" s="1">
        <f>F264-E264</f>
        <v>7</v>
      </c>
      <c r="J264" s="8">
        <f t="shared" si="15"/>
        <v>6300</v>
      </c>
      <c r="K264" s="1"/>
    </row>
    <row r="265" spans="2:11">
      <c r="B265" s="285"/>
      <c r="C265" s="8" t="s">
        <v>502</v>
      </c>
      <c r="D265" s="8">
        <v>3500</v>
      </c>
      <c r="E265" s="8">
        <v>245.6</v>
      </c>
      <c r="F265" s="1">
        <v>250</v>
      </c>
      <c r="G265" s="1"/>
      <c r="H265" s="109"/>
      <c r="I265" s="1">
        <f>F265-E265</f>
        <v>4.4000000000000057</v>
      </c>
      <c r="J265" s="8">
        <f t="shared" si="15"/>
        <v>15400.00000000002</v>
      </c>
      <c r="K265" s="1"/>
    </row>
    <row r="266" spans="2:11">
      <c r="B266" s="286"/>
      <c r="C266" s="8" t="s">
        <v>822</v>
      </c>
      <c r="D266" s="8">
        <v>7000</v>
      </c>
      <c r="E266" s="8">
        <v>76</v>
      </c>
      <c r="F266" s="1"/>
      <c r="G266" s="1">
        <v>80</v>
      </c>
      <c r="H266" s="109"/>
      <c r="I266" s="1">
        <f>G266-E266</f>
        <v>4</v>
      </c>
      <c r="J266" s="8">
        <f t="shared" si="15"/>
        <v>28000</v>
      </c>
      <c r="K266" s="1"/>
    </row>
    <row r="267" spans="2:11">
      <c r="B267" s="284" t="s">
        <v>823</v>
      </c>
      <c r="C267" s="8" t="s">
        <v>822</v>
      </c>
      <c r="D267" s="8">
        <v>7000</v>
      </c>
      <c r="E267" s="8">
        <v>73</v>
      </c>
      <c r="F267" s="1"/>
      <c r="G267" s="1">
        <v>77</v>
      </c>
      <c r="H267" s="109"/>
      <c r="I267" s="1">
        <f>G267-E267</f>
        <v>4</v>
      </c>
      <c r="J267" s="8">
        <f t="shared" si="15"/>
        <v>28000</v>
      </c>
      <c r="K267" s="1"/>
    </row>
    <row r="268" spans="2:11">
      <c r="B268" s="286"/>
      <c r="C268" s="8" t="s">
        <v>502</v>
      </c>
      <c r="D268" s="8">
        <v>3500</v>
      </c>
      <c r="E268" s="8">
        <v>243</v>
      </c>
      <c r="F268" s="1"/>
      <c r="G268" s="1">
        <v>245</v>
      </c>
      <c r="H268" s="109"/>
      <c r="I268" s="1">
        <f>G268-E268</f>
        <v>2</v>
      </c>
      <c r="J268" s="8">
        <f t="shared" si="15"/>
        <v>7000</v>
      </c>
      <c r="K268" s="1"/>
    </row>
    <row r="269" spans="2:11">
      <c r="B269" s="1"/>
      <c r="C269" s="1"/>
      <c r="D269" s="1"/>
      <c r="E269" s="1"/>
      <c r="F269" s="1"/>
      <c r="G269" s="1"/>
      <c r="H269" s="254" t="s">
        <v>751</v>
      </c>
      <c r="I269" s="255"/>
      <c r="J269" s="5">
        <f>SUM(J228:J268)</f>
        <v>386699.99999999994</v>
      </c>
      <c r="K269" s="1"/>
    </row>
    <row r="272" spans="2:11">
      <c r="B272" s="5" t="s">
        <v>334</v>
      </c>
      <c r="C272" s="5">
        <v>2018</v>
      </c>
      <c r="D272" s="5"/>
      <c r="E272" s="1"/>
      <c r="F272" s="1"/>
      <c r="G272" s="1"/>
      <c r="H272" s="1"/>
      <c r="I272" s="1"/>
      <c r="J272" s="1"/>
      <c r="K272" s="1"/>
    </row>
    <row r="273" spans="2:11">
      <c r="B273" s="15" t="s">
        <v>0</v>
      </c>
      <c r="C273" s="15" t="s">
        <v>209</v>
      </c>
      <c r="D273" s="15" t="s">
        <v>219</v>
      </c>
      <c r="E273" s="16" t="s">
        <v>210</v>
      </c>
      <c r="F273" s="17" t="s">
        <v>3</v>
      </c>
      <c r="G273" s="18" t="s">
        <v>6</v>
      </c>
      <c r="H273" s="19" t="s">
        <v>7</v>
      </c>
      <c r="I273" s="15" t="s">
        <v>4</v>
      </c>
      <c r="J273" s="15" t="s">
        <v>266</v>
      </c>
      <c r="K273" s="15" t="s">
        <v>9</v>
      </c>
    </row>
    <row r="274" spans="2:11">
      <c r="B274" s="164" t="s">
        <v>824</v>
      </c>
      <c r="C274" s="268" t="s">
        <v>228</v>
      </c>
      <c r="D274" s="1">
        <v>900</v>
      </c>
      <c r="E274" s="1"/>
      <c r="F274" s="1"/>
      <c r="G274" s="1">
        <v>686</v>
      </c>
      <c r="H274" s="109"/>
      <c r="I274" s="1"/>
      <c r="J274" s="1"/>
      <c r="K274" s="1" t="s">
        <v>13</v>
      </c>
    </row>
    <row r="275" spans="2:11">
      <c r="B275" s="164" t="s">
        <v>815</v>
      </c>
      <c r="C275" s="269"/>
      <c r="D275" s="1"/>
      <c r="E275" s="1">
        <v>620</v>
      </c>
      <c r="F275" s="1"/>
      <c r="G275" s="1"/>
      <c r="H275" s="109"/>
      <c r="I275" s="1">
        <f>G274-E275</f>
        <v>66</v>
      </c>
      <c r="J275" s="1">
        <f>I275*D274</f>
        <v>59400</v>
      </c>
      <c r="K275" s="1"/>
    </row>
    <row r="276" spans="2:11">
      <c r="B276" s="164" t="s">
        <v>824</v>
      </c>
      <c r="C276" s="268" t="s">
        <v>252</v>
      </c>
      <c r="D276" s="1">
        <v>1000</v>
      </c>
      <c r="E276" s="1"/>
      <c r="F276" s="1"/>
      <c r="G276" s="1">
        <v>1235</v>
      </c>
      <c r="H276" s="109"/>
      <c r="I276" s="1"/>
      <c r="J276" s="1"/>
      <c r="K276" s="1" t="s">
        <v>13</v>
      </c>
    </row>
    <row r="277" spans="2:11">
      <c r="B277" s="164" t="s">
        <v>815</v>
      </c>
      <c r="C277" s="269"/>
      <c r="D277" s="1"/>
      <c r="E277" s="1">
        <v>1060</v>
      </c>
      <c r="F277" s="1"/>
      <c r="G277" s="1"/>
      <c r="H277" s="109"/>
      <c r="I277" s="1">
        <f>G276-E277</f>
        <v>175</v>
      </c>
      <c r="J277" s="1">
        <f>I277*D276</f>
        <v>175000</v>
      </c>
      <c r="K277" s="1"/>
    </row>
    <row r="278" spans="2:11">
      <c r="B278" s="268" t="s">
        <v>825</v>
      </c>
      <c r="C278" s="160" t="s">
        <v>252</v>
      </c>
      <c r="D278" s="1">
        <v>1000</v>
      </c>
      <c r="E278" s="1">
        <v>1050</v>
      </c>
      <c r="F278" s="1">
        <v>1100</v>
      </c>
      <c r="G278" s="1"/>
      <c r="H278" s="109"/>
      <c r="I278" s="1">
        <f>F278-E278</f>
        <v>50</v>
      </c>
      <c r="J278" s="1">
        <f t="shared" ref="J278:J295" si="16">I278*D278</f>
        <v>50000</v>
      </c>
      <c r="K278" s="1"/>
    </row>
    <row r="279" spans="2:11">
      <c r="B279" s="277"/>
      <c r="C279" s="160" t="s">
        <v>678</v>
      </c>
      <c r="D279" s="1">
        <v>75</v>
      </c>
      <c r="E279" s="1">
        <v>6799</v>
      </c>
      <c r="F279" s="1">
        <v>6999</v>
      </c>
      <c r="G279" s="1"/>
      <c r="H279" s="109"/>
      <c r="I279" s="1">
        <f>F279-E279</f>
        <v>200</v>
      </c>
      <c r="J279" s="1">
        <f t="shared" si="16"/>
        <v>15000</v>
      </c>
      <c r="K279" s="1"/>
    </row>
    <row r="280" spans="2:11">
      <c r="B280" s="269"/>
      <c r="C280" s="160" t="s">
        <v>502</v>
      </c>
      <c r="D280" s="1">
        <v>3500</v>
      </c>
      <c r="E280" s="1">
        <v>219</v>
      </c>
      <c r="F280" s="1"/>
      <c r="G280" s="1">
        <v>228</v>
      </c>
      <c r="H280" s="109"/>
      <c r="I280" s="1">
        <f>G280-E280</f>
        <v>9</v>
      </c>
      <c r="J280" s="1">
        <f t="shared" si="16"/>
        <v>31500</v>
      </c>
      <c r="K280" s="1"/>
    </row>
    <row r="281" spans="2:11">
      <c r="B281" s="163" t="s">
        <v>831</v>
      </c>
      <c r="C281" s="163" t="s">
        <v>228</v>
      </c>
      <c r="D281" s="1">
        <v>900</v>
      </c>
      <c r="E281" s="1">
        <v>590</v>
      </c>
      <c r="F281" s="1"/>
      <c r="G281" s="1">
        <v>606</v>
      </c>
      <c r="H281" s="109"/>
      <c r="I281" s="1">
        <f>G281-E281</f>
        <v>16</v>
      </c>
      <c r="J281" s="1">
        <f t="shared" si="16"/>
        <v>14400</v>
      </c>
      <c r="K281" s="1"/>
    </row>
    <row r="282" spans="2:11">
      <c r="B282" s="163"/>
      <c r="C282" s="163" t="s">
        <v>252</v>
      </c>
      <c r="D282" s="1">
        <v>1000</v>
      </c>
      <c r="E282" s="1">
        <v>1108</v>
      </c>
      <c r="F282" s="1"/>
      <c r="G282" s="1">
        <v>1121</v>
      </c>
      <c r="H282" s="109"/>
      <c r="I282" s="1">
        <f>G282-E282</f>
        <v>13</v>
      </c>
      <c r="J282" s="1">
        <f t="shared" si="16"/>
        <v>13000</v>
      </c>
      <c r="K282" s="1"/>
    </row>
    <row r="283" spans="2:11">
      <c r="B283" s="163" t="s">
        <v>830</v>
      </c>
      <c r="C283" s="163" t="s">
        <v>228</v>
      </c>
      <c r="D283" s="1">
        <v>900</v>
      </c>
      <c r="E283" s="1">
        <v>609</v>
      </c>
      <c r="F283" s="1">
        <v>620</v>
      </c>
      <c r="G283" s="1"/>
      <c r="H283" s="109"/>
      <c r="I283" s="1">
        <f>F283-E283</f>
        <v>11</v>
      </c>
      <c r="J283" s="1">
        <f t="shared" si="16"/>
        <v>9900</v>
      </c>
      <c r="K283" s="1"/>
    </row>
    <row r="284" spans="2:11">
      <c r="B284" s="163" t="s">
        <v>836</v>
      </c>
      <c r="C284" s="163" t="s">
        <v>228</v>
      </c>
      <c r="D284" s="1">
        <v>900</v>
      </c>
      <c r="E284" s="1">
        <v>599</v>
      </c>
      <c r="F284" s="1"/>
      <c r="G284" s="1">
        <v>613</v>
      </c>
      <c r="H284" s="109"/>
      <c r="I284" s="1">
        <f>G284-E284</f>
        <v>14</v>
      </c>
      <c r="J284" s="1">
        <f t="shared" si="16"/>
        <v>12600</v>
      </c>
      <c r="K284" s="1"/>
    </row>
    <row r="285" spans="2:11">
      <c r="B285" s="163" t="s">
        <v>838</v>
      </c>
      <c r="C285" s="163" t="s">
        <v>228</v>
      </c>
      <c r="D285" s="1">
        <v>900</v>
      </c>
      <c r="E285" s="1">
        <v>607</v>
      </c>
      <c r="F285" s="1"/>
      <c r="G285" s="1">
        <v>614</v>
      </c>
      <c r="H285" s="109"/>
      <c r="I285" s="1">
        <f>G285-E285</f>
        <v>7</v>
      </c>
      <c r="J285" s="1">
        <f t="shared" si="16"/>
        <v>6300</v>
      </c>
      <c r="K285" s="1"/>
    </row>
    <row r="286" spans="2:11">
      <c r="B286" s="163" t="s">
        <v>841</v>
      </c>
      <c r="C286" s="163" t="s">
        <v>228</v>
      </c>
      <c r="D286" s="1">
        <v>900</v>
      </c>
      <c r="E286" s="1">
        <v>623</v>
      </c>
      <c r="F286" s="1"/>
      <c r="G286" s="1">
        <v>631</v>
      </c>
      <c r="H286" s="109"/>
      <c r="I286" s="1">
        <f>G286-E286</f>
        <v>8</v>
      </c>
      <c r="J286" s="1">
        <f t="shared" si="16"/>
        <v>7200</v>
      </c>
      <c r="K286" s="1"/>
    </row>
    <row r="287" spans="2:11">
      <c r="B287" s="268" t="s">
        <v>834</v>
      </c>
      <c r="C287" s="163" t="s">
        <v>228</v>
      </c>
      <c r="D287" s="1">
        <v>900</v>
      </c>
      <c r="E287" s="1">
        <v>635</v>
      </c>
      <c r="F287" s="1">
        <v>643</v>
      </c>
      <c r="G287" s="1"/>
      <c r="H287" s="109"/>
      <c r="I287" s="1">
        <f>F287-E287</f>
        <v>8</v>
      </c>
      <c r="J287" s="1">
        <f t="shared" si="16"/>
        <v>7200</v>
      </c>
      <c r="K287" s="1"/>
    </row>
    <row r="288" spans="2:11">
      <c r="B288" s="269"/>
      <c r="C288" s="163" t="s">
        <v>252</v>
      </c>
      <c r="D288" s="1">
        <v>1000</v>
      </c>
      <c r="E288" s="1">
        <v>1157</v>
      </c>
      <c r="F288" s="1"/>
      <c r="G288" s="1">
        <v>1177</v>
      </c>
      <c r="H288" s="109"/>
      <c r="I288" s="1">
        <f>G288-E288</f>
        <v>20</v>
      </c>
      <c r="J288" s="1">
        <f t="shared" si="16"/>
        <v>20000</v>
      </c>
      <c r="K288" s="1"/>
    </row>
    <row r="289" spans="2:11">
      <c r="B289" s="164" t="s">
        <v>846</v>
      </c>
      <c r="C289" s="163" t="s">
        <v>228</v>
      </c>
      <c r="D289" s="1">
        <v>900</v>
      </c>
      <c r="E289" s="1">
        <v>644</v>
      </c>
      <c r="F289" s="1">
        <v>654</v>
      </c>
      <c r="G289" s="1"/>
      <c r="H289" s="109"/>
      <c r="I289" s="1">
        <f>F289-E289</f>
        <v>10</v>
      </c>
      <c r="J289" s="1">
        <f t="shared" si="16"/>
        <v>9000</v>
      </c>
      <c r="K289" s="1"/>
    </row>
    <row r="290" spans="2:11">
      <c r="B290" s="268" t="s">
        <v>848</v>
      </c>
      <c r="C290" s="163" t="s">
        <v>228</v>
      </c>
      <c r="D290" s="1">
        <v>900</v>
      </c>
      <c r="E290" s="1">
        <v>668</v>
      </c>
      <c r="F290" s="1">
        <v>677</v>
      </c>
      <c r="G290" s="1"/>
      <c r="H290" s="109"/>
      <c r="I290" s="1">
        <f>F290-E290</f>
        <v>9</v>
      </c>
      <c r="J290" s="1">
        <f t="shared" si="16"/>
        <v>8100</v>
      </c>
      <c r="K290" s="1"/>
    </row>
    <row r="291" spans="2:11">
      <c r="B291" s="277"/>
      <c r="C291" s="163" t="s">
        <v>222</v>
      </c>
      <c r="D291" s="1">
        <v>550</v>
      </c>
      <c r="E291" s="1">
        <v>885</v>
      </c>
      <c r="F291" s="1"/>
      <c r="G291" s="1">
        <v>895</v>
      </c>
      <c r="H291" s="109"/>
      <c r="I291" s="1">
        <f>G291-E291</f>
        <v>10</v>
      </c>
      <c r="J291" s="1">
        <f t="shared" si="16"/>
        <v>5500</v>
      </c>
      <c r="K291" s="1"/>
    </row>
    <row r="292" spans="2:11">
      <c r="B292" s="269"/>
      <c r="C292" s="163" t="s">
        <v>252</v>
      </c>
      <c r="D292" s="1">
        <v>1000</v>
      </c>
      <c r="E292" s="1">
        <v>1079</v>
      </c>
      <c r="F292" s="1"/>
      <c r="G292" s="1">
        <v>1088</v>
      </c>
      <c r="H292" s="109"/>
      <c r="I292" s="1">
        <f>G292-E292</f>
        <v>9</v>
      </c>
      <c r="J292" s="1">
        <f t="shared" si="16"/>
        <v>9000</v>
      </c>
      <c r="K292" s="1"/>
    </row>
    <row r="293" spans="2:11">
      <c r="B293" s="268" t="s">
        <v>843</v>
      </c>
      <c r="C293" s="163" t="s">
        <v>228</v>
      </c>
      <c r="D293" s="1">
        <v>900</v>
      </c>
      <c r="E293" s="1">
        <v>650</v>
      </c>
      <c r="F293" s="1"/>
      <c r="G293" s="1">
        <v>666</v>
      </c>
      <c r="H293" s="109"/>
      <c r="I293" s="1">
        <f>G293-E293</f>
        <v>16</v>
      </c>
      <c r="J293" s="1">
        <f t="shared" si="16"/>
        <v>14400</v>
      </c>
      <c r="K293" s="1"/>
    </row>
    <row r="294" spans="2:11">
      <c r="B294" s="277"/>
      <c r="C294" s="163" t="s">
        <v>252</v>
      </c>
      <c r="D294" s="1">
        <v>1000</v>
      </c>
      <c r="E294" s="1">
        <v>1044.2</v>
      </c>
      <c r="F294" s="1"/>
      <c r="G294" s="1">
        <v>1050</v>
      </c>
      <c r="H294" s="109"/>
      <c r="I294" s="1">
        <f>G294-E294</f>
        <v>5.7999999999999545</v>
      </c>
      <c r="J294" s="1">
        <f t="shared" si="16"/>
        <v>5799.9999999999545</v>
      </c>
      <c r="K294" s="1"/>
    </row>
    <row r="295" spans="2:11">
      <c r="B295" s="269"/>
      <c r="C295" s="163" t="s">
        <v>222</v>
      </c>
      <c r="D295" s="1">
        <v>550</v>
      </c>
      <c r="E295" s="1">
        <v>862.1</v>
      </c>
      <c r="F295" s="1"/>
      <c r="G295" s="1">
        <v>875</v>
      </c>
      <c r="H295" s="109"/>
      <c r="I295" s="1">
        <f>G295-E295</f>
        <v>12.899999999999977</v>
      </c>
      <c r="J295" s="1">
        <f t="shared" si="16"/>
        <v>7094.9999999999873</v>
      </c>
      <c r="K295" s="1"/>
    </row>
    <row r="296" spans="2:11">
      <c r="B296" s="164" t="s">
        <v>855</v>
      </c>
      <c r="C296" s="163" t="s">
        <v>228</v>
      </c>
      <c r="D296" s="1">
        <v>900</v>
      </c>
      <c r="E296" s="1"/>
      <c r="F296" s="1"/>
      <c r="G296" s="1">
        <v>649</v>
      </c>
      <c r="H296" s="109"/>
      <c r="I296" s="1"/>
      <c r="J296" s="1"/>
      <c r="K296" s="1" t="s">
        <v>13</v>
      </c>
    </row>
    <row r="297" spans="2:11">
      <c r="B297" s="164" t="s">
        <v>849</v>
      </c>
      <c r="C297" s="163"/>
      <c r="D297" s="1"/>
      <c r="E297" s="1">
        <v>619</v>
      </c>
      <c r="F297" s="1"/>
      <c r="G297" s="1"/>
      <c r="H297" s="109"/>
      <c r="I297" s="1">
        <f>G296-E297</f>
        <v>30</v>
      </c>
      <c r="J297" s="1">
        <f>I297*D296</f>
        <v>27000</v>
      </c>
      <c r="K297" s="1"/>
    </row>
    <row r="298" spans="2:11">
      <c r="B298" s="268" t="s">
        <v>850</v>
      </c>
      <c r="C298" s="163" t="s">
        <v>859</v>
      </c>
      <c r="D298" s="1">
        <v>900</v>
      </c>
      <c r="E298" s="1">
        <v>613</v>
      </c>
      <c r="F298" s="1"/>
      <c r="G298" s="1">
        <v>633</v>
      </c>
      <c r="H298" s="109"/>
      <c r="I298" s="1">
        <f>G298-E298</f>
        <v>20</v>
      </c>
      <c r="J298" s="1">
        <f>I298*D298</f>
        <v>18000</v>
      </c>
      <c r="K298" s="1"/>
    </row>
    <row r="299" spans="2:11">
      <c r="B299" s="277"/>
      <c r="C299" s="163" t="s">
        <v>222</v>
      </c>
      <c r="D299" s="1">
        <v>550</v>
      </c>
      <c r="E299" s="1">
        <v>852</v>
      </c>
      <c r="F299" s="1"/>
      <c r="G299" s="1">
        <v>870</v>
      </c>
      <c r="H299" s="109"/>
      <c r="I299" s="1">
        <f>G299-E299</f>
        <v>18</v>
      </c>
      <c r="J299" s="1">
        <f>I299*D299</f>
        <v>9900</v>
      </c>
      <c r="K299" s="1"/>
    </row>
    <row r="300" spans="2:11">
      <c r="B300" s="269"/>
      <c r="C300" s="163" t="s">
        <v>252</v>
      </c>
      <c r="D300" s="1">
        <v>1000</v>
      </c>
      <c r="E300" s="1">
        <v>1027</v>
      </c>
      <c r="F300" s="1">
        <v>1055</v>
      </c>
      <c r="G300" s="1"/>
      <c r="H300" s="109"/>
      <c r="I300" s="1">
        <f>F300-E300</f>
        <v>28</v>
      </c>
      <c r="J300" s="1">
        <f>I300*D300</f>
        <v>28000</v>
      </c>
      <c r="K300" s="1"/>
    </row>
    <row r="301" spans="2:11">
      <c r="B301" s="268" t="s">
        <v>854</v>
      </c>
      <c r="C301" s="163" t="s">
        <v>860</v>
      </c>
      <c r="D301" s="1">
        <v>1000</v>
      </c>
      <c r="E301" s="1">
        <v>1059</v>
      </c>
      <c r="F301" s="1">
        <v>1074</v>
      </c>
      <c r="G301" s="1"/>
      <c r="H301" s="109"/>
      <c r="I301" s="1">
        <f>F301-E301</f>
        <v>15</v>
      </c>
      <c r="J301" s="1">
        <v>15000</v>
      </c>
      <c r="K301" s="1"/>
    </row>
    <row r="302" spans="2:11">
      <c r="B302" s="277"/>
      <c r="C302" s="163" t="s">
        <v>859</v>
      </c>
      <c r="D302" s="1">
        <v>900</v>
      </c>
      <c r="E302" s="1">
        <v>614</v>
      </c>
      <c r="F302" s="1">
        <v>625</v>
      </c>
      <c r="G302" s="1"/>
      <c r="H302" s="109"/>
      <c r="I302" s="1">
        <f>F302-E302</f>
        <v>11</v>
      </c>
      <c r="J302" s="1">
        <f>I302*D302</f>
        <v>9900</v>
      </c>
      <c r="K302" s="1"/>
    </row>
    <row r="303" spans="2:11">
      <c r="B303" s="277"/>
      <c r="C303" s="268" t="s">
        <v>861</v>
      </c>
      <c r="D303" s="1">
        <v>550</v>
      </c>
      <c r="E303" s="1">
        <v>860</v>
      </c>
      <c r="F303" s="1">
        <v>868</v>
      </c>
      <c r="G303" s="1"/>
      <c r="H303" s="109"/>
      <c r="I303" s="1">
        <f>F303-E303</f>
        <v>8</v>
      </c>
      <c r="J303" s="1">
        <f>I303*D303</f>
        <v>4400</v>
      </c>
      <c r="K303" s="1"/>
    </row>
    <row r="304" spans="2:11">
      <c r="B304" s="269"/>
      <c r="C304" s="269"/>
      <c r="D304" s="1"/>
      <c r="E304" s="1">
        <v>832</v>
      </c>
      <c r="F304" s="1"/>
      <c r="G304" s="1">
        <v>839</v>
      </c>
      <c r="H304" s="109"/>
      <c r="I304" s="1">
        <f>G304-E304</f>
        <v>7</v>
      </c>
      <c r="J304" s="1">
        <f>I304*500</f>
        <v>3500</v>
      </c>
      <c r="K304" s="1"/>
    </row>
    <row r="305" spans="2:11">
      <c r="B305" s="164" t="s">
        <v>856</v>
      </c>
      <c r="C305" s="268" t="s">
        <v>859</v>
      </c>
      <c r="D305" s="1">
        <v>900</v>
      </c>
      <c r="E305" s="1">
        <v>634</v>
      </c>
      <c r="F305" s="1"/>
      <c r="G305" s="1"/>
      <c r="H305" s="109"/>
      <c r="I305" s="1"/>
      <c r="J305" s="1"/>
      <c r="K305" s="1" t="s">
        <v>13</v>
      </c>
    </row>
    <row r="306" spans="2:11">
      <c r="B306" s="164" t="s">
        <v>853</v>
      </c>
      <c r="C306" s="269"/>
      <c r="D306" s="1"/>
      <c r="E306" s="1"/>
      <c r="F306" s="1">
        <v>660</v>
      </c>
      <c r="G306" s="1"/>
      <c r="H306" s="109"/>
      <c r="I306" s="1">
        <f>F306-E305</f>
        <v>26</v>
      </c>
      <c r="J306" s="1">
        <f>I306*D305</f>
        <v>23400</v>
      </c>
      <c r="K306" s="1"/>
    </row>
    <row r="307" spans="2:11">
      <c r="B307" s="1"/>
      <c r="C307" s="1"/>
      <c r="D307" s="1"/>
      <c r="E307" s="1"/>
      <c r="F307" s="1"/>
      <c r="G307" s="1"/>
      <c r="H307" s="254" t="s">
        <v>751</v>
      </c>
      <c r="I307" s="255"/>
      <c r="J307" s="5">
        <f>SUM(J275:J306)</f>
        <v>619495</v>
      </c>
      <c r="K307" s="1"/>
    </row>
    <row r="310" spans="2:11">
      <c r="B310" s="5" t="s">
        <v>369</v>
      </c>
      <c r="C310" s="5">
        <v>2018</v>
      </c>
      <c r="D310" s="5"/>
      <c r="E310" s="1"/>
      <c r="F310" s="1"/>
      <c r="G310" s="1"/>
      <c r="H310" s="1"/>
      <c r="I310" s="1"/>
      <c r="J310" s="1"/>
      <c r="K310" s="1"/>
    </row>
    <row r="311" spans="2:11">
      <c r="B311" s="15" t="s">
        <v>0</v>
      </c>
      <c r="C311" s="15" t="s">
        <v>209</v>
      </c>
      <c r="D311" s="15" t="s">
        <v>219</v>
      </c>
      <c r="E311" s="16" t="s">
        <v>210</v>
      </c>
      <c r="F311" s="17" t="s">
        <v>3</v>
      </c>
      <c r="G311" s="18" t="s">
        <v>6</v>
      </c>
      <c r="H311" s="19" t="s">
        <v>7</v>
      </c>
      <c r="I311" s="15" t="s">
        <v>4</v>
      </c>
      <c r="J311" s="15" t="s">
        <v>266</v>
      </c>
      <c r="K311" s="15" t="s">
        <v>9</v>
      </c>
    </row>
    <row r="312" spans="2:11">
      <c r="B312" s="167" t="s">
        <v>862</v>
      </c>
      <c r="C312" s="267" t="s">
        <v>904</v>
      </c>
      <c r="D312" s="1">
        <v>1061</v>
      </c>
      <c r="E312" s="1">
        <v>570</v>
      </c>
      <c r="F312" s="1"/>
      <c r="G312" s="1"/>
      <c r="H312" s="1"/>
      <c r="I312" s="1"/>
      <c r="J312" s="1"/>
      <c r="K312" s="1" t="s">
        <v>13</v>
      </c>
    </row>
    <row r="313" spans="2:11">
      <c r="B313" s="167" t="s">
        <v>901</v>
      </c>
      <c r="C313" s="267"/>
      <c r="D313" s="1"/>
      <c r="E313" s="1"/>
      <c r="F313" s="1">
        <v>603</v>
      </c>
      <c r="G313" s="1"/>
      <c r="H313" s="1"/>
      <c r="I313" s="1">
        <f>F313-E312</f>
        <v>33</v>
      </c>
      <c r="J313" s="1">
        <f>I313*D312</f>
        <v>35013</v>
      </c>
      <c r="K313" s="1"/>
    </row>
    <row r="314" spans="2:11">
      <c r="B314" s="167" t="s">
        <v>862</v>
      </c>
      <c r="C314" s="267" t="s">
        <v>252</v>
      </c>
      <c r="D314" s="1">
        <v>1000</v>
      </c>
      <c r="E314" s="1">
        <v>1060</v>
      </c>
      <c r="F314" s="1"/>
      <c r="G314" s="1"/>
      <c r="H314" s="1"/>
      <c r="I314" s="1"/>
      <c r="J314" s="1"/>
      <c r="K314" s="1" t="s">
        <v>13</v>
      </c>
    </row>
    <row r="315" spans="2:11">
      <c r="B315" s="167" t="s">
        <v>867</v>
      </c>
      <c r="C315" s="267"/>
      <c r="D315" s="1"/>
      <c r="E315" s="1"/>
      <c r="F315" s="1">
        <v>1107</v>
      </c>
      <c r="G315" s="1"/>
      <c r="H315" s="1"/>
      <c r="I315" s="1">
        <f>F315-E314</f>
        <v>47</v>
      </c>
      <c r="J315" s="1">
        <f>I315*D314</f>
        <v>47000</v>
      </c>
      <c r="K315" s="1"/>
    </row>
    <row r="316" spans="2:11">
      <c r="B316" s="167" t="s">
        <v>862</v>
      </c>
      <c r="C316" s="167" t="s">
        <v>228</v>
      </c>
      <c r="D316" s="1">
        <v>900</v>
      </c>
      <c r="E316" s="1">
        <v>644</v>
      </c>
      <c r="F316" s="1"/>
      <c r="G316" s="1">
        <v>650</v>
      </c>
      <c r="H316" s="1"/>
      <c r="I316" s="1">
        <v>6</v>
      </c>
      <c r="J316" s="1">
        <f>I316*D316</f>
        <v>5400</v>
      </c>
      <c r="K316" s="1"/>
    </row>
    <row r="317" spans="2:11">
      <c r="B317" s="167" t="s">
        <v>864</v>
      </c>
      <c r="C317" s="167" t="s">
        <v>228</v>
      </c>
      <c r="D317" s="1">
        <v>900</v>
      </c>
      <c r="E317" s="1">
        <v>633</v>
      </c>
      <c r="F317" s="1"/>
      <c r="G317" s="1">
        <v>646</v>
      </c>
      <c r="H317" s="1"/>
      <c r="I317" s="1">
        <f>G317-E317</f>
        <v>13</v>
      </c>
      <c r="J317" s="1">
        <f>I317*D317</f>
        <v>11700</v>
      </c>
      <c r="K317" s="1"/>
    </row>
    <row r="318" spans="2:11">
      <c r="B318" s="167" t="s">
        <v>866</v>
      </c>
      <c r="C318" s="267" t="s">
        <v>228</v>
      </c>
      <c r="D318" s="1">
        <v>900</v>
      </c>
      <c r="E318" s="1">
        <v>627</v>
      </c>
      <c r="F318" s="1"/>
      <c r="G318" s="1"/>
      <c r="H318" s="1"/>
      <c r="I318" s="1"/>
      <c r="J318" s="1"/>
      <c r="K318" s="1" t="s">
        <v>13</v>
      </c>
    </row>
    <row r="319" spans="2:11">
      <c r="B319" s="267" t="s">
        <v>872</v>
      </c>
      <c r="C319" s="267"/>
      <c r="D319" s="1"/>
      <c r="E319" s="1"/>
      <c r="F319" s="1">
        <v>649</v>
      </c>
      <c r="G319" s="1"/>
      <c r="H319" s="1"/>
      <c r="I319" s="1">
        <f>F319-E318</f>
        <v>22</v>
      </c>
      <c r="J319" s="1">
        <f>I319*D318</f>
        <v>19800</v>
      </c>
      <c r="K319" s="1"/>
    </row>
    <row r="320" spans="2:11">
      <c r="B320" s="267"/>
      <c r="C320" s="296" t="s">
        <v>228</v>
      </c>
      <c r="D320" s="1">
        <v>900</v>
      </c>
      <c r="E320" s="1"/>
      <c r="F320" s="1"/>
      <c r="G320" s="1">
        <v>649</v>
      </c>
      <c r="H320" s="1"/>
      <c r="I320" s="1"/>
      <c r="J320" s="1"/>
      <c r="K320" s="1" t="s">
        <v>13</v>
      </c>
    </row>
    <row r="321" spans="2:11">
      <c r="B321" s="267" t="s">
        <v>873</v>
      </c>
      <c r="C321" s="296"/>
      <c r="D321" s="1"/>
      <c r="E321" s="1">
        <v>611</v>
      </c>
      <c r="F321" s="1"/>
      <c r="G321" s="1"/>
      <c r="H321" s="1"/>
      <c r="I321" s="1">
        <f>G320-E321</f>
        <v>38</v>
      </c>
      <c r="J321" s="1">
        <f>I321*D320</f>
        <v>34200</v>
      </c>
      <c r="K321" s="1"/>
    </row>
    <row r="322" spans="2:11">
      <c r="B322" s="267"/>
      <c r="C322" s="267" t="s">
        <v>252</v>
      </c>
      <c r="D322" s="1">
        <v>1000</v>
      </c>
      <c r="E322" s="1">
        <v>1080</v>
      </c>
      <c r="F322" s="1"/>
      <c r="G322" s="1"/>
      <c r="H322" s="1"/>
      <c r="I322" s="1"/>
      <c r="J322" s="1"/>
      <c r="K322" s="1" t="s">
        <v>13</v>
      </c>
    </row>
    <row r="323" spans="2:11">
      <c r="B323" s="165" t="s">
        <v>893</v>
      </c>
      <c r="C323" s="267"/>
      <c r="D323" s="1"/>
      <c r="E323" s="1"/>
      <c r="F323" s="1">
        <v>1145</v>
      </c>
      <c r="G323" s="1"/>
      <c r="H323" s="1"/>
      <c r="I323" s="1">
        <f>F323-E322</f>
        <v>65</v>
      </c>
      <c r="J323" s="1">
        <f>I323*D322</f>
        <v>65000</v>
      </c>
      <c r="K323" s="1"/>
    </row>
    <row r="324" spans="2:11">
      <c r="B324" s="167" t="s">
        <v>892</v>
      </c>
      <c r="C324" s="267" t="s">
        <v>904</v>
      </c>
      <c r="D324" s="1">
        <v>1061</v>
      </c>
      <c r="E324" s="1"/>
      <c r="F324" s="1"/>
      <c r="G324" s="1">
        <v>578</v>
      </c>
      <c r="H324" s="1"/>
      <c r="I324" s="1"/>
      <c r="J324" s="1"/>
      <c r="K324" s="1" t="s">
        <v>13</v>
      </c>
    </row>
    <row r="325" spans="2:11">
      <c r="B325" s="167" t="s">
        <v>886</v>
      </c>
      <c r="C325" s="267"/>
      <c r="D325" s="1"/>
      <c r="E325" s="1">
        <v>542</v>
      </c>
      <c r="F325" s="1"/>
      <c r="G325" s="1"/>
      <c r="H325" s="1"/>
      <c r="I325" s="1">
        <f>G324-E325</f>
        <v>36</v>
      </c>
      <c r="J325" s="1">
        <f>I325*D324</f>
        <v>38196</v>
      </c>
      <c r="K325" s="1"/>
    </row>
    <row r="326" spans="2:11">
      <c r="B326" s="167" t="s">
        <v>886</v>
      </c>
      <c r="C326" s="267" t="s">
        <v>252</v>
      </c>
      <c r="D326" s="1">
        <v>1000</v>
      </c>
      <c r="E326" s="1">
        <v>1102</v>
      </c>
      <c r="F326" s="1"/>
      <c r="G326" s="1"/>
      <c r="H326" s="1"/>
      <c r="I326" s="1"/>
      <c r="J326" s="1"/>
      <c r="K326" s="1" t="s">
        <v>13</v>
      </c>
    </row>
    <row r="327" spans="2:11">
      <c r="B327" s="167" t="s">
        <v>890</v>
      </c>
      <c r="C327" s="267"/>
      <c r="D327" s="1"/>
      <c r="E327" s="1"/>
      <c r="F327" s="1">
        <v>1173</v>
      </c>
      <c r="G327" s="1"/>
      <c r="H327" s="1"/>
      <c r="I327" s="1">
        <f>F327-E326</f>
        <v>71</v>
      </c>
      <c r="J327" s="1">
        <f>I327*D326</f>
        <v>71000</v>
      </c>
      <c r="K327" s="1"/>
    </row>
    <row r="328" spans="2:11">
      <c r="B328" s="167" t="s">
        <v>895</v>
      </c>
      <c r="C328" s="167" t="s">
        <v>904</v>
      </c>
      <c r="D328" s="1">
        <v>1061</v>
      </c>
      <c r="E328" s="1">
        <v>524</v>
      </c>
      <c r="F328" s="1"/>
      <c r="G328" s="1">
        <v>538</v>
      </c>
      <c r="H328" s="1"/>
      <c r="I328" s="1">
        <f>G328-E328</f>
        <v>14</v>
      </c>
      <c r="J328" s="1">
        <f>I328*D328</f>
        <v>14854</v>
      </c>
      <c r="K328" s="1"/>
    </row>
    <row r="329" spans="2:11">
      <c r="B329" s="167" t="s">
        <v>888</v>
      </c>
      <c r="C329" s="268" t="s">
        <v>228</v>
      </c>
      <c r="D329" s="1">
        <v>900</v>
      </c>
      <c r="E329" s="1"/>
      <c r="F329" s="1"/>
      <c r="G329" s="1">
        <v>615</v>
      </c>
      <c r="H329" s="1"/>
      <c r="I329" s="1"/>
      <c r="J329" s="1"/>
      <c r="K329" s="1" t="s">
        <v>13</v>
      </c>
    </row>
    <row r="330" spans="2:11">
      <c r="B330" s="167" t="s">
        <v>896</v>
      </c>
      <c r="C330" s="269"/>
      <c r="D330" s="1"/>
      <c r="E330" s="1">
        <v>592</v>
      </c>
      <c r="F330" s="1"/>
      <c r="G330" s="1"/>
      <c r="H330" s="1"/>
      <c r="I330" s="1">
        <f>G329-E330</f>
        <v>23</v>
      </c>
      <c r="J330" s="1">
        <f>I330*D329</f>
        <v>20700</v>
      </c>
      <c r="K330" s="1"/>
    </row>
    <row r="331" spans="2:11">
      <c r="B331" s="1"/>
      <c r="C331" s="1"/>
      <c r="D331" s="1"/>
      <c r="E331" s="1"/>
      <c r="F331" s="1"/>
      <c r="G331" s="1"/>
      <c r="H331" s="254" t="s">
        <v>751</v>
      </c>
      <c r="I331" s="255"/>
      <c r="J331" s="5">
        <f>SUM(J313:J330)</f>
        <v>362863</v>
      </c>
      <c r="K331" s="1"/>
    </row>
    <row r="334" spans="2:11">
      <c r="B334" s="5" t="s">
        <v>402</v>
      </c>
      <c r="C334" s="5">
        <v>2018</v>
      </c>
      <c r="D334" s="5"/>
      <c r="E334" s="1"/>
      <c r="F334" s="1"/>
      <c r="G334" s="1"/>
      <c r="H334" s="1"/>
      <c r="I334" s="1"/>
      <c r="J334" s="1"/>
      <c r="K334" s="1"/>
    </row>
    <row r="335" spans="2:11">
      <c r="B335" s="15" t="s">
        <v>0</v>
      </c>
      <c r="C335" s="15" t="s">
        <v>209</v>
      </c>
      <c r="D335" s="15" t="s">
        <v>219</v>
      </c>
      <c r="E335" s="16" t="s">
        <v>210</v>
      </c>
      <c r="F335" s="17" t="s">
        <v>3</v>
      </c>
      <c r="G335" s="18" t="s">
        <v>6</v>
      </c>
      <c r="H335" s="19" t="s">
        <v>7</v>
      </c>
      <c r="I335" s="15" t="s">
        <v>4</v>
      </c>
      <c r="J335" s="15" t="s">
        <v>266</v>
      </c>
      <c r="K335" s="15" t="s">
        <v>9</v>
      </c>
    </row>
    <row r="336" spans="2:11">
      <c r="B336" s="1" t="s">
        <v>905</v>
      </c>
      <c r="C336" s="267" t="s">
        <v>252</v>
      </c>
      <c r="D336" s="1">
        <v>1000</v>
      </c>
      <c r="E336" s="1"/>
      <c r="F336" s="1"/>
      <c r="G336" s="1">
        <v>1170</v>
      </c>
      <c r="H336" s="1"/>
      <c r="I336" s="1"/>
      <c r="J336" s="5"/>
      <c r="K336" s="1" t="s">
        <v>13</v>
      </c>
    </row>
    <row r="337" spans="2:11">
      <c r="B337" s="1" t="s">
        <v>906</v>
      </c>
      <c r="C337" s="267"/>
      <c r="D337" s="1"/>
      <c r="E337" s="1">
        <v>1119</v>
      </c>
      <c r="F337" s="1"/>
      <c r="G337" s="1"/>
      <c r="H337" s="1"/>
      <c r="I337" s="1">
        <f>G336-E337</f>
        <v>51</v>
      </c>
      <c r="J337" s="5">
        <f>I337*D336</f>
        <v>51000</v>
      </c>
      <c r="K337" s="1"/>
    </row>
    <row r="338" spans="2:11">
      <c r="B338" s="1" t="s">
        <v>905</v>
      </c>
      <c r="C338" s="267" t="s">
        <v>228</v>
      </c>
      <c r="D338" s="1">
        <v>900</v>
      </c>
      <c r="E338" s="1"/>
      <c r="F338" s="1"/>
      <c r="G338" s="1">
        <v>623</v>
      </c>
      <c r="H338" s="1"/>
      <c r="I338" s="1"/>
      <c r="J338" s="5"/>
      <c r="K338" s="1" t="s">
        <v>13</v>
      </c>
    </row>
    <row r="339" spans="2:11">
      <c r="B339" s="1" t="s">
        <v>907</v>
      </c>
      <c r="C339" s="267"/>
      <c r="D339" s="1"/>
      <c r="E339" s="1">
        <v>607</v>
      </c>
      <c r="F339" s="1"/>
      <c r="G339" s="1"/>
      <c r="H339" s="1"/>
      <c r="I339" s="1">
        <f>G338-E339</f>
        <v>16</v>
      </c>
      <c r="J339" s="5">
        <f>I339*D338</f>
        <v>14400</v>
      </c>
      <c r="K339" s="1"/>
    </row>
    <row r="340" spans="2:11">
      <c r="B340" s="1" t="s">
        <v>905</v>
      </c>
      <c r="C340" s="267" t="s">
        <v>230</v>
      </c>
      <c r="D340" s="1">
        <v>1061</v>
      </c>
      <c r="E340" s="1"/>
      <c r="F340" s="1"/>
      <c r="G340" s="1">
        <v>539</v>
      </c>
      <c r="H340" s="1"/>
      <c r="I340" s="1"/>
      <c r="J340" s="5"/>
      <c r="K340" s="1" t="s">
        <v>13</v>
      </c>
    </row>
    <row r="341" spans="2:11">
      <c r="B341" s="1" t="s">
        <v>906</v>
      </c>
      <c r="C341" s="267"/>
      <c r="D341" s="1"/>
      <c r="E341" s="1">
        <v>506</v>
      </c>
      <c r="F341" s="1"/>
      <c r="G341" s="1"/>
      <c r="H341" s="1"/>
      <c r="I341" s="1">
        <f>G340-E341</f>
        <v>33</v>
      </c>
      <c r="J341" s="5">
        <f>I341*D340</f>
        <v>35013</v>
      </c>
      <c r="K341" s="1"/>
    </row>
    <row r="342" spans="2:11">
      <c r="B342" s="1" t="s">
        <v>908</v>
      </c>
      <c r="C342" s="1" t="s">
        <v>252</v>
      </c>
      <c r="D342" s="1">
        <v>1000</v>
      </c>
      <c r="E342" s="1">
        <v>1089</v>
      </c>
      <c r="F342" s="1"/>
      <c r="G342" s="1">
        <v>1100</v>
      </c>
      <c r="H342" s="1"/>
      <c r="I342" s="1">
        <f>G342-E342</f>
        <v>11</v>
      </c>
      <c r="J342" s="5">
        <v>11000</v>
      </c>
      <c r="K342" s="1"/>
    </row>
    <row r="343" spans="2:11">
      <c r="B343" s="267" t="s">
        <v>909</v>
      </c>
      <c r="C343" s="1" t="s">
        <v>230</v>
      </c>
      <c r="D343" s="1">
        <v>1061</v>
      </c>
      <c r="E343" s="1">
        <v>492</v>
      </c>
      <c r="F343" s="1">
        <v>502</v>
      </c>
      <c r="G343" s="1"/>
      <c r="H343" s="1"/>
      <c r="I343" s="1">
        <v>10</v>
      </c>
      <c r="J343" s="5">
        <v>10610</v>
      </c>
      <c r="K343" s="1"/>
    </row>
    <row r="344" spans="2:11">
      <c r="B344" s="267"/>
      <c r="C344" s="1" t="s">
        <v>252</v>
      </c>
      <c r="D344" s="1">
        <v>1000</v>
      </c>
      <c r="E344" s="1">
        <v>1065</v>
      </c>
      <c r="F344" s="1">
        <v>1095</v>
      </c>
      <c r="G344" s="1"/>
      <c r="H344" s="1"/>
      <c r="I344" s="1">
        <v>30</v>
      </c>
      <c r="J344" s="5">
        <v>30000</v>
      </c>
      <c r="K344" s="1"/>
    </row>
    <row r="345" spans="2:11">
      <c r="B345" s="1" t="s">
        <v>910</v>
      </c>
      <c r="C345" s="267" t="s">
        <v>252</v>
      </c>
      <c r="D345" s="1">
        <v>1000</v>
      </c>
      <c r="E345" s="1">
        <v>1108</v>
      </c>
      <c r="F345" s="1"/>
      <c r="G345" s="1"/>
      <c r="H345" s="1"/>
      <c r="I345" s="1"/>
      <c r="J345" s="5"/>
      <c r="K345" s="1" t="s">
        <v>13</v>
      </c>
    </row>
    <row r="346" spans="2:11">
      <c r="B346" s="1" t="s">
        <v>911</v>
      </c>
      <c r="C346" s="267"/>
      <c r="D346" s="1"/>
      <c r="E346" s="1"/>
      <c r="F346" s="1">
        <v>1129</v>
      </c>
      <c r="G346" s="1"/>
      <c r="H346" s="1"/>
      <c r="I346" s="1">
        <f>F346-E345</f>
        <v>21</v>
      </c>
      <c r="J346" s="5">
        <v>21000</v>
      </c>
      <c r="K346" s="1"/>
    </row>
    <row r="347" spans="2:11">
      <c r="B347" s="1" t="s">
        <v>910</v>
      </c>
      <c r="C347" s="267" t="s">
        <v>230</v>
      </c>
      <c r="D347" s="1">
        <v>1061</v>
      </c>
      <c r="E347" s="1">
        <v>514</v>
      </c>
      <c r="F347" s="1"/>
      <c r="G347" s="1"/>
      <c r="H347" s="1"/>
      <c r="I347" s="1"/>
      <c r="J347" s="5"/>
      <c r="K347" s="1"/>
    </row>
    <row r="348" spans="2:11">
      <c r="B348" s="1" t="s">
        <v>911</v>
      </c>
      <c r="C348" s="267"/>
      <c r="D348" s="1"/>
      <c r="E348" s="1"/>
      <c r="F348" s="1">
        <v>527</v>
      </c>
      <c r="G348" s="1"/>
      <c r="H348" s="1"/>
      <c r="I348" s="1">
        <f>F348-E347</f>
        <v>13</v>
      </c>
      <c r="J348" s="5">
        <f>I348*D347</f>
        <v>13793</v>
      </c>
      <c r="K348" s="1"/>
    </row>
    <row r="349" spans="2:11">
      <c r="B349" s="1" t="s">
        <v>908</v>
      </c>
      <c r="C349" s="267" t="s">
        <v>228</v>
      </c>
      <c r="D349" s="1">
        <v>900</v>
      </c>
      <c r="E349" s="1">
        <v>609</v>
      </c>
      <c r="F349" s="1"/>
      <c r="G349" s="1"/>
      <c r="H349" s="1"/>
      <c r="I349" s="1"/>
      <c r="J349" s="5"/>
      <c r="K349" s="1" t="s">
        <v>13</v>
      </c>
    </row>
    <row r="350" spans="2:11">
      <c r="B350" s="1" t="s">
        <v>912</v>
      </c>
      <c r="C350" s="267"/>
      <c r="D350" s="1"/>
      <c r="E350" s="1"/>
      <c r="F350" s="1">
        <v>652</v>
      </c>
      <c r="G350" s="1"/>
      <c r="H350" s="1"/>
      <c r="I350" s="1">
        <f>F350-E349</f>
        <v>43</v>
      </c>
      <c r="J350" s="5">
        <f>I350*D349</f>
        <v>38700</v>
      </c>
      <c r="K350" s="1"/>
    </row>
    <row r="351" spans="2:11">
      <c r="B351" s="1" t="s">
        <v>913</v>
      </c>
      <c r="C351" s="267" t="s">
        <v>228</v>
      </c>
      <c r="D351" s="1">
        <v>900</v>
      </c>
      <c r="E351" s="1"/>
      <c r="F351" s="1"/>
      <c r="G351" s="1">
        <v>644</v>
      </c>
      <c r="H351" s="1"/>
      <c r="I351" s="1"/>
      <c r="J351" s="5"/>
      <c r="K351" s="1" t="s">
        <v>13</v>
      </c>
    </row>
    <row r="352" spans="2:11">
      <c r="B352" s="1" t="s">
        <v>914</v>
      </c>
      <c r="C352" s="267"/>
      <c r="D352" s="1"/>
      <c r="E352" s="1">
        <v>604</v>
      </c>
      <c r="F352" s="1"/>
      <c r="G352" s="1"/>
      <c r="H352" s="1"/>
      <c r="I352" s="1">
        <f>G351-E352</f>
        <v>40</v>
      </c>
      <c r="J352" s="5">
        <v>36000</v>
      </c>
      <c r="K352" s="1"/>
    </row>
    <row r="353" spans="2:11">
      <c r="B353" s="1" t="s">
        <v>913</v>
      </c>
      <c r="C353" s="1" t="s">
        <v>252</v>
      </c>
      <c r="D353" s="1">
        <v>1000</v>
      </c>
      <c r="E353" s="1">
        <v>1124</v>
      </c>
      <c r="F353" s="1"/>
      <c r="G353" s="1"/>
      <c r="H353" s="1"/>
      <c r="I353" s="1"/>
      <c r="J353" s="5"/>
      <c r="K353" s="1" t="s">
        <v>13</v>
      </c>
    </row>
    <row r="354" spans="2:11">
      <c r="B354" s="1" t="s">
        <v>915</v>
      </c>
      <c r="C354" s="1"/>
      <c r="D354" s="1"/>
      <c r="E354" s="1"/>
      <c r="F354" s="1">
        <v>1149</v>
      </c>
      <c r="G354" s="1"/>
      <c r="H354" s="1"/>
      <c r="I354" s="1">
        <f>F354-E353</f>
        <v>25</v>
      </c>
      <c r="J354" s="5">
        <v>25000</v>
      </c>
      <c r="K354" s="1"/>
    </row>
    <row r="355" spans="2:11">
      <c r="B355" s="1" t="s">
        <v>916</v>
      </c>
      <c r="C355" s="1" t="s">
        <v>230</v>
      </c>
      <c r="D355" s="1">
        <v>1061</v>
      </c>
      <c r="E355" s="1"/>
      <c r="F355" s="1"/>
      <c r="G355" s="1">
        <v>527</v>
      </c>
      <c r="H355" s="1"/>
      <c r="I355" s="1"/>
      <c r="J355" s="5"/>
      <c r="K355" s="1" t="s">
        <v>13</v>
      </c>
    </row>
    <row r="356" spans="2:11">
      <c r="B356" s="1" t="s">
        <v>914</v>
      </c>
      <c r="C356" s="1"/>
      <c r="D356" s="1"/>
      <c r="E356" s="1">
        <v>508</v>
      </c>
      <c r="F356" s="1"/>
      <c r="G356" s="1"/>
      <c r="H356" s="1"/>
      <c r="I356" s="1">
        <f>G355-E356</f>
        <v>19</v>
      </c>
      <c r="J356" s="5">
        <f>I356*D355</f>
        <v>20159</v>
      </c>
      <c r="K356" s="1"/>
    </row>
    <row r="357" spans="2:11">
      <c r="B357" s="1" t="s">
        <v>917</v>
      </c>
      <c r="C357" s="1" t="s">
        <v>252</v>
      </c>
      <c r="D357" s="1">
        <v>1000</v>
      </c>
      <c r="E357" s="1"/>
      <c r="F357" s="1"/>
      <c r="G357" s="1">
        <v>1122</v>
      </c>
      <c r="H357" s="1"/>
      <c r="I357" s="1"/>
      <c r="J357" s="5"/>
      <c r="K357" s="1" t="s">
        <v>13</v>
      </c>
    </row>
    <row r="358" spans="2:11">
      <c r="B358" s="1" t="s">
        <v>914</v>
      </c>
      <c r="C358" s="1"/>
      <c r="D358" s="1"/>
      <c r="E358" s="1">
        <v>1068</v>
      </c>
      <c r="F358" s="1"/>
      <c r="G358" s="1"/>
      <c r="H358" s="1"/>
      <c r="I358" s="1">
        <f>G357-E358</f>
        <v>54</v>
      </c>
      <c r="J358" s="5">
        <v>54000</v>
      </c>
      <c r="K358" s="1"/>
    </row>
    <row r="359" spans="2:11">
      <c r="B359" s="1"/>
      <c r="C359" s="1"/>
      <c r="D359" s="1"/>
      <c r="E359" s="1"/>
      <c r="F359" s="1"/>
      <c r="G359" s="1"/>
      <c r="H359" s="254" t="s">
        <v>751</v>
      </c>
      <c r="I359" s="255"/>
      <c r="J359" s="5">
        <f>SUM(J336:J358)</f>
        <v>360675</v>
      </c>
      <c r="K359" s="1"/>
    </row>
  </sheetData>
  <mergeCells count="106">
    <mergeCell ref="H359:I359"/>
    <mergeCell ref="H307:I307"/>
    <mergeCell ref="C274:C275"/>
    <mergeCell ref="C276:C277"/>
    <mergeCell ref="B278:B280"/>
    <mergeCell ref="B287:B288"/>
    <mergeCell ref="B298:B300"/>
    <mergeCell ref="B290:B292"/>
    <mergeCell ref="B293:B295"/>
    <mergeCell ref="B301:B304"/>
    <mergeCell ref="C303:C304"/>
    <mergeCell ref="C305:C306"/>
    <mergeCell ref="H331:I331"/>
    <mergeCell ref="C336:C337"/>
    <mergeCell ref="C312:C313"/>
    <mergeCell ref="C314:C315"/>
    <mergeCell ref="C318:C319"/>
    <mergeCell ref="C320:C321"/>
    <mergeCell ref="B319:B320"/>
    <mergeCell ref="B321:B322"/>
    <mergeCell ref="C322:C323"/>
    <mergeCell ref="C349:C350"/>
    <mergeCell ref="C351:C352"/>
    <mergeCell ref="C338:C339"/>
    <mergeCell ref="B28:B30"/>
    <mergeCell ref="B103:B104"/>
    <mergeCell ref="B106:B107"/>
    <mergeCell ref="B32:B33"/>
    <mergeCell ref="B63:B65"/>
    <mergeCell ref="B42:B44"/>
    <mergeCell ref="B69:B71"/>
    <mergeCell ref="H269:I269"/>
    <mergeCell ref="C158:C159"/>
    <mergeCell ref="C169:C170"/>
    <mergeCell ref="C172:C173"/>
    <mergeCell ref="B236:B237"/>
    <mergeCell ref="B238:B239"/>
    <mergeCell ref="B240:B242"/>
    <mergeCell ref="B243:B247"/>
    <mergeCell ref="B248:B252"/>
    <mergeCell ref="B253:B256"/>
    <mergeCell ref="C257:C258"/>
    <mergeCell ref="B257:B258"/>
    <mergeCell ref="C262:C263"/>
    <mergeCell ref="C259:C260"/>
    <mergeCell ref="B259:B263"/>
    <mergeCell ref="B264:B266"/>
    <mergeCell ref="B267:B268"/>
    <mergeCell ref="B6:B7"/>
    <mergeCell ref="C12:C13"/>
    <mergeCell ref="C14:C15"/>
    <mergeCell ref="B24:B25"/>
    <mergeCell ref="B18:B20"/>
    <mergeCell ref="C18:C21"/>
    <mergeCell ref="C22:C23"/>
    <mergeCell ref="C10:C11"/>
    <mergeCell ref="C8:C9"/>
    <mergeCell ref="C219:C220"/>
    <mergeCell ref="B207:B209"/>
    <mergeCell ref="C207:C209"/>
    <mergeCell ref="B192:B193"/>
    <mergeCell ref="C66:C67"/>
    <mergeCell ref="C42:C44"/>
    <mergeCell ref="C96:C97"/>
    <mergeCell ref="C91:C92"/>
    <mergeCell ref="C88:C89"/>
    <mergeCell ref="C81:C82"/>
    <mergeCell ref="C69:C70"/>
    <mergeCell ref="C94:C95"/>
    <mergeCell ref="B113:B114"/>
    <mergeCell ref="C194:C195"/>
    <mergeCell ref="B196:B197"/>
    <mergeCell ref="C196:C197"/>
    <mergeCell ref="C205:C206"/>
    <mergeCell ref="C210:C211"/>
    <mergeCell ref="C212:C213"/>
    <mergeCell ref="B190:B191"/>
    <mergeCell ref="C198:C199"/>
    <mergeCell ref="H200:I200"/>
    <mergeCell ref="H174:I174"/>
    <mergeCell ref="C192:C193"/>
    <mergeCell ref="C145:C146"/>
    <mergeCell ref="C129:C130"/>
    <mergeCell ref="C141:C142"/>
    <mergeCell ref="C149:C150"/>
    <mergeCell ref="C190:C191"/>
    <mergeCell ref="B116:B117"/>
    <mergeCell ref="B126:B127"/>
    <mergeCell ref="C126:C127"/>
    <mergeCell ref="B123:B125"/>
    <mergeCell ref="C123:C125"/>
    <mergeCell ref="C121:C122"/>
    <mergeCell ref="C143:C144"/>
    <mergeCell ref="C167:C168"/>
    <mergeCell ref="C183:C184"/>
    <mergeCell ref="C340:C341"/>
    <mergeCell ref="B343:B344"/>
    <mergeCell ref="C345:C346"/>
    <mergeCell ref="C347:C348"/>
    <mergeCell ref="C324:C325"/>
    <mergeCell ref="C326:C327"/>
    <mergeCell ref="C329:C330"/>
    <mergeCell ref="C221:C222"/>
    <mergeCell ref="H224:I224"/>
    <mergeCell ref="B234:B235"/>
    <mergeCell ref="B231:B23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109"/>
  <sheetViews>
    <sheetView topLeftCell="A1075" zoomScale="90" zoomScaleNormal="90" workbookViewId="0">
      <selection activeCell="F1075" sqref="F1075"/>
    </sheetView>
  </sheetViews>
  <sheetFormatPr defaultRowHeight="15"/>
  <cols>
    <col min="1" max="1" width="9.140625" style="9"/>
    <col min="2" max="2" width="13.140625" style="9" customWidth="1"/>
    <col min="3" max="3" width="19.28515625" style="9" customWidth="1"/>
    <col min="4" max="4" width="9.140625" style="9"/>
    <col min="5" max="5" width="10.140625" style="9" customWidth="1"/>
    <col min="6" max="7" width="9.140625" style="9"/>
    <col min="8" max="8" width="19.7109375" style="9" customWidth="1"/>
    <col min="9" max="9" width="9.140625" style="9"/>
    <col min="10" max="10" width="10.5703125" style="9" customWidth="1"/>
    <col min="11" max="11" width="17.28515625" style="9" customWidth="1"/>
    <col min="12" max="15" width="9.140625" style="9"/>
    <col min="16" max="16" width="11" style="9" customWidth="1"/>
    <col min="17" max="16384" width="9.140625" style="9"/>
  </cols>
  <sheetData>
    <row r="2" spans="2:8">
      <c r="B2" s="6" t="s">
        <v>15</v>
      </c>
      <c r="C2" s="6">
        <v>2017</v>
      </c>
    </row>
    <row r="3" spans="2:8">
      <c r="B3" s="13"/>
      <c r="C3" s="13"/>
      <c r="D3" s="13"/>
      <c r="E3" s="20"/>
      <c r="F3" s="20"/>
      <c r="G3" s="20" t="s">
        <v>4</v>
      </c>
      <c r="H3" s="21" t="s">
        <v>9</v>
      </c>
    </row>
    <row r="4" spans="2:8">
      <c r="B4" s="2" t="s">
        <v>0</v>
      </c>
      <c r="C4" s="2" t="s">
        <v>1</v>
      </c>
      <c r="D4" s="2" t="s">
        <v>10</v>
      </c>
      <c r="E4" s="2" t="s">
        <v>7</v>
      </c>
      <c r="F4" s="2" t="s">
        <v>11</v>
      </c>
      <c r="G4" s="2" t="s">
        <v>12</v>
      </c>
      <c r="H4" s="21"/>
    </row>
    <row r="5" spans="2:8">
      <c r="B5" s="13" t="s">
        <v>18</v>
      </c>
      <c r="C5" s="298" t="s">
        <v>27</v>
      </c>
      <c r="D5" s="13">
        <v>60</v>
      </c>
      <c r="E5" s="13"/>
      <c r="F5" s="13"/>
      <c r="G5" s="13"/>
      <c r="H5" s="13" t="s">
        <v>13</v>
      </c>
    </row>
    <row r="6" spans="2:8">
      <c r="B6" s="13" t="s">
        <v>22</v>
      </c>
      <c r="C6" s="299"/>
      <c r="D6" s="13"/>
      <c r="E6" s="13"/>
      <c r="F6" s="13">
        <v>100</v>
      </c>
      <c r="G6" s="13">
        <v>40</v>
      </c>
      <c r="H6" s="13"/>
    </row>
    <row r="7" spans="2:8">
      <c r="B7" s="13" t="s">
        <v>23</v>
      </c>
      <c r="C7" s="299"/>
      <c r="D7" s="13">
        <v>78</v>
      </c>
      <c r="E7" s="13"/>
      <c r="F7" s="13"/>
      <c r="G7" s="13"/>
      <c r="H7" s="13" t="s">
        <v>13</v>
      </c>
    </row>
    <row r="8" spans="2:8">
      <c r="B8" s="13" t="s">
        <v>25</v>
      </c>
      <c r="C8" s="300"/>
      <c r="D8" s="13"/>
      <c r="E8" s="13"/>
      <c r="F8" s="13">
        <v>146</v>
      </c>
      <c r="G8" s="13">
        <f>F8-D7</f>
        <v>68</v>
      </c>
      <c r="H8" s="13"/>
    </row>
    <row r="9" spans="2:8">
      <c r="B9" s="13" t="s">
        <v>25</v>
      </c>
      <c r="C9" s="302" t="s">
        <v>28</v>
      </c>
      <c r="D9" s="13">
        <v>193</v>
      </c>
      <c r="E9" s="13"/>
      <c r="F9" s="13">
        <v>220</v>
      </c>
      <c r="G9" s="13">
        <f>F9-D9</f>
        <v>27</v>
      </c>
      <c r="H9" s="13"/>
    </row>
    <row r="10" spans="2:8">
      <c r="B10" s="13" t="s">
        <v>25</v>
      </c>
      <c r="C10" s="303"/>
      <c r="D10" s="13">
        <v>210</v>
      </c>
      <c r="E10" s="13">
        <v>180</v>
      </c>
      <c r="F10" s="13"/>
      <c r="G10" s="13">
        <f>E10-D10</f>
        <v>-30</v>
      </c>
      <c r="H10" s="13" t="s">
        <v>30</v>
      </c>
    </row>
    <row r="11" spans="2:8">
      <c r="B11" s="13" t="s">
        <v>26</v>
      </c>
      <c r="C11" s="303"/>
      <c r="D11" s="13">
        <v>188</v>
      </c>
      <c r="E11" s="13"/>
      <c r="F11" s="13">
        <v>215</v>
      </c>
      <c r="G11" s="13">
        <f>F11-D11</f>
        <v>27</v>
      </c>
      <c r="H11" s="13"/>
    </row>
    <row r="12" spans="2:8">
      <c r="B12" s="13" t="s">
        <v>30</v>
      </c>
      <c r="C12" s="304"/>
      <c r="D12" s="13">
        <v>170</v>
      </c>
      <c r="E12" s="13">
        <v>160</v>
      </c>
      <c r="F12" s="13"/>
      <c r="G12" s="13">
        <f>E12-D12</f>
        <v>-10</v>
      </c>
      <c r="H12" s="13" t="s">
        <v>32</v>
      </c>
    </row>
    <row r="13" spans="2:8">
      <c r="B13" s="13" t="s">
        <v>30</v>
      </c>
      <c r="C13" s="13" t="s">
        <v>27</v>
      </c>
      <c r="D13" s="13">
        <v>150</v>
      </c>
      <c r="E13" s="13"/>
      <c r="F13" s="13">
        <v>160</v>
      </c>
      <c r="G13" s="13">
        <v>10</v>
      </c>
      <c r="H13" s="13"/>
    </row>
    <row r="14" spans="2:8">
      <c r="B14" s="13" t="s">
        <v>31</v>
      </c>
      <c r="C14" s="13" t="s">
        <v>27</v>
      </c>
      <c r="D14" s="13">
        <v>157</v>
      </c>
      <c r="E14" s="13">
        <v>147</v>
      </c>
      <c r="F14" s="13"/>
      <c r="G14" s="13">
        <v>-10</v>
      </c>
      <c r="H14" s="13"/>
    </row>
    <row r="15" spans="2:8">
      <c r="B15" s="13" t="s">
        <v>31</v>
      </c>
      <c r="C15" s="13" t="s">
        <v>28</v>
      </c>
      <c r="D15" s="13">
        <v>180</v>
      </c>
      <c r="E15" s="13">
        <v>160</v>
      </c>
      <c r="F15" s="13"/>
      <c r="G15" s="13">
        <f>E15-D15</f>
        <v>-20</v>
      </c>
      <c r="H15" s="13" t="s">
        <v>32</v>
      </c>
    </row>
    <row r="16" spans="2:8">
      <c r="B16" s="13" t="s">
        <v>32</v>
      </c>
      <c r="C16" s="13" t="s">
        <v>28</v>
      </c>
      <c r="D16" s="13">
        <v>160</v>
      </c>
      <c r="E16" s="13"/>
      <c r="F16" s="13"/>
      <c r="G16" s="13"/>
      <c r="H16" s="13" t="s">
        <v>13</v>
      </c>
    </row>
    <row r="17" spans="2:8">
      <c r="B17" s="13" t="s">
        <v>33</v>
      </c>
      <c r="C17" s="13" t="s">
        <v>28</v>
      </c>
      <c r="D17" s="13"/>
      <c r="E17" s="13"/>
      <c r="F17" s="13">
        <v>240</v>
      </c>
      <c r="G17" s="13">
        <f>F17-D16</f>
        <v>80</v>
      </c>
      <c r="H17" s="13"/>
    </row>
    <row r="18" spans="2:8">
      <c r="B18" s="13" t="s">
        <v>32</v>
      </c>
      <c r="C18" s="13" t="s">
        <v>27</v>
      </c>
      <c r="D18" s="13">
        <v>158</v>
      </c>
      <c r="E18" s="13"/>
      <c r="F18" s="13">
        <v>175</v>
      </c>
      <c r="G18" s="13">
        <f>F18-D18</f>
        <v>17</v>
      </c>
      <c r="H18" s="13"/>
    </row>
    <row r="19" spans="2:8">
      <c r="B19" s="13" t="s">
        <v>35</v>
      </c>
      <c r="C19" s="13" t="s">
        <v>27</v>
      </c>
      <c r="D19" s="13">
        <v>131</v>
      </c>
      <c r="E19" s="13"/>
      <c r="F19" s="13">
        <v>152</v>
      </c>
      <c r="G19" s="13">
        <f>F19-D19</f>
        <v>21</v>
      </c>
      <c r="H19" s="13"/>
    </row>
    <row r="20" spans="2:8">
      <c r="B20" s="13" t="s">
        <v>33</v>
      </c>
      <c r="C20" s="13" t="s">
        <v>27</v>
      </c>
      <c r="D20" s="13">
        <v>122</v>
      </c>
      <c r="E20" s="13">
        <v>90</v>
      </c>
      <c r="F20" s="13"/>
      <c r="G20" s="13">
        <f>E20-D20</f>
        <v>-32</v>
      </c>
      <c r="H20" s="13"/>
    </row>
    <row r="21" spans="2:8">
      <c r="B21" s="13" t="s">
        <v>33</v>
      </c>
      <c r="C21" s="13" t="s">
        <v>28</v>
      </c>
      <c r="D21" s="13">
        <v>200</v>
      </c>
      <c r="E21" s="13"/>
      <c r="F21" s="13"/>
      <c r="G21" s="13"/>
      <c r="H21" s="13" t="s">
        <v>13</v>
      </c>
    </row>
    <row r="22" spans="2:8">
      <c r="B22" s="13" t="s">
        <v>37</v>
      </c>
      <c r="C22" s="13"/>
      <c r="D22" s="13"/>
      <c r="E22" s="13"/>
      <c r="F22" s="13">
        <v>250</v>
      </c>
      <c r="G22" s="13">
        <f>F22-D21</f>
        <v>50</v>
      </c>
      <c r="H22" s="13"/>
    </row>
    <row r="23" spans="2:8">
      <c r="B23" s="13" t="s">
        <v>38</v>
      </c>
      <c r="C23" s="302" t="s">
        <v>39</v>
      </c>
      <c r="D23" s="13">
        <v>190</v>
      </c>
      <c r="E23" s="13"/>
      <c r="F23" s="13"/>
      <c r="G23" s="13"/>
      <c r="H23" s="13" t="s">
        <v>13</v>
      </c>
    </row>
    <row r="24" spans="2:8">
      <c r="B24" s="13" t="s">
        <v>40</v>
      </c>
      <c r="C24" s="303"/>
      <c r="D24" s="13"/>
      <c r="E24" s="13"/>
      <c r="F24" s="13">
        <v>226</v>
      </c>
      <c r="G24" s="13">
        <f>F24-D23</f>
        <v>36</v>
      </c>
      <c r="H24" s="13"/>
    </row>
    <row r="25" spans="2:8">
      <c r="B25" s="13"/>
      <c r="C25" s="303"/>
      <c r="D25" s="13"/>
      <c r="E25" s="13"/>
      <c r="F25" s="13">
        <v>260</v>
      </c>
      <c r="G25" s="13">
        <f>F25-D23</f>
        <v>70</v>
      </c>
      <c r="H25" s="13"/>
    </row>
    <row r="26" spans="2:8">
      <c r="B26" s="13"/>
      <c r="C26" s="304"/>
      <c r="D26" s="13"/>
      <c r="E26" s="13"/>
      <c r="F26" s="13">
        <v>335</v>
      </c>
      <c r="G26" s="13">
        <f>F26-D23</f>
        <v>145</v>
      </c>
      <c r="H26" s="13"/>
    </row>
    <row r="27" spans="2:8">
      <c r="B27" s="13" t="s">
        <v>42</v>
      </c>
      <c r="C27" s="13" t="s">
        <v>14</v>
      </c>
      <c r="D27" s="13">
        <v>55</v>
      </c>
      <c r="E27" s="13"/>
      <c r="F27" s="13"/>
      <c r="G27" s="13"/>
      <c r="H27" s="13" t="s">
        <v>13</v>
      </c>
    </row>
    <row r="28" spans="2:8">
      <c r="B28" s="13"/>
      <c r="C28" s="13" t="s">
        <v>43</v>
      </c>
      <c r="D28" s="13">
        <v>9</v>
      </c>
      <c r="E28" s="13"/>
      <c r="F28" s="13"/>
      <c r="G28" s="13"/>
      <c r="H28" s="13" t="s">
        <v>13</v>
      </c>
    </row>
    <row r="29" spans="2:8">
      <c r="B29" s="13"/>
      <c r="C29" s="13"/>
      <c r="D29" s="13"/>
      <c r="E29" s="5" t="s">
        <v>44</v>
      </c>
      <c r="F29" s="13"/>
      <c r="G29" s="5">
        <f>SUM(G5:G28)</f>
        <v>489</v>
      </c>
      <c r="H29" s="5" t="s">
        <v>45</v>
      </c>
    </row>
    <row r="32" spans="2:8">
      <c r="B32" s="5" t="s">
        <v>46</v>
      </c>
      <c r="C32" s="5">
        <v>2017</v>
      </c>
      <c r="D32" s="13"/>
      <c r="E32" s="13"/>
      <c r="F32" s="13"/>
      <c r="G32" s="13"/>
      <c r="H32" s="13"/>
    </row>
    <row r="33" spans="2:8">
      <c r="B33" s="13"/>
      <c r="C33" s="13"/>
      <c r="D33" s="13"/>
      <c r="E33" s="20"/>
      <c r="F33" s="20"/>
      <c r="G33" s="20" t="s">
        <v>4</v>
      </c>
      <c r="H33" s="21" t="s">
        <v>9</v>
      </c>
    </row>
    <row r="34" spans="2:8">
      <c r="B34" s="2" t="s">
        <v>0</v>
      </c>
      <c r="C34" s="2" t="s">
        <v>1</v>
      </c>
      <c r="D34" s="2" t="s">
        <v>10</v>
      </c>
      <c r="E34" s="2" t="s">
        <v>7</v>
      </c>
      <c r="F34" s="2" t="s">
        <v>11</v>
      </c>
      <c r="G34" s="2" t="s">
        <v>12</v>
      </c>
      <c r="H34" s="21"/>
    </row>
    <row r="35" spans="2:8">
      <c r="B35" s="13" t="s">
        <v>19</v>
      </c>
      <c r="C35" s="13" t="s">
        <v>14</v>
      </c>
      <c r="D35" s="13">
        <v>55</v>
      </c>
      <c r="E35" s="13"/>
      <c r="F35" s="301">
        <v>76</v>
      </c>
      <c r="G35" s="13">
        <f>F35-D35</f>
        <v>21</v>
      </c>
      <c r="H35" s="13"/>
    </row>
    <row r="36" spans="2:8">
      <c r="B36" s="13" t="s">
        <v>47</v>
      </c>
      <c r="C36" s="13"/>
      <c r="D36" s="13">
        <v>42</v>
      </c>
      <c r="E36" s="13"/>
      <c r="F36" s="301"/>
      <c r="G36" s="13">
        <f>F35-D36</f>
        <v>34</v>
      </c>
      <c r="H36" s="13"/>
    </row>
    <row r="37" spans="2:8">
      <c r="B37" s="13" t="s">
        <v>19</v>
      </c>
      <c r="C37" s="13" t="s">
        <v>43</v>
      </c>
      <c r="D37" s="13">
        <v>9</v>
      </c>
      <c r="E37" s="13"/>
      <c r="F37" s="13">
        <v>9</v>
      </c>
      <c r="G37" s="13">
        <v>0</v>
      </c>
      <c r="H37" s="13" t="s">
        <v>47</v>
      </c>
    </row>
    <row r="38" spans="2:8">
      <c r="B38" s="13" t="s">
        <v>48</v>
      </c>
      <c r="C38" s="13" t="s">
        <v>50</v>
      </c>
      <c r="D38" s="13">
        <v>55</v>
      </c>
      <c r="E38" s="13"/>
      <c r="F38" s="13">
        <v>69</v>
      </c>
      <c r="G38" s="13">
        <f>F38-D38</f>
        <v>14</v>
      </c>
      <c r="H38" s="13"/>
    </row>
    <row r="39" spans="2:8">
      <c r="B39" s="13" t="s">
        <v>48</v>
      </c>
      <c r="C39" s="13" t="s">
        <v>49</v>
      </c>
      <c r="D39" s="13">
        <v>19</v>
      </c>
      <c r="E39" s="13"/>
      <c r="F39" s="13">
        <v>24</v>
      </c>
      <c r="G39" s="13">
        <f>F39-D39</f>
        <v>5</v>
      </c>
      <c r="H39" s="13"/>
    </row>
    <row r="40" spans="2:8">
      <c r="B40" s="13" t="s">
        <v>48</v>
      </c>
      <c r="C40" s="13" t="s">
        <v>49</v>
      </c>
      <c r="D40" s="13">
        <v>17.8</v>
      </c>
      <c r="E40" s="13"/>
      <c r="F40" s="13"/>
      <c r="G40" s="13"/>
      <c r="H40" s="13" t="s">
        <v>13</v>
      </c>
    </row>
    <row r="41" spans="2:8">
      <c r="B41" s="13" t="s">
        <v>51</v>
      </c>
      <c r="C41" s="13" t="s">
        <v>49</v>
      </c>
      <c r="D41" s="13"/>
      <c r="E41" s="13">
        <v>13</v>
      </c>
      <c r="F41" s="13"/>
      <c r="G41" s="13">
        <f>E41-D40</f>
        <v>-4.8000000000000007</v>
      </c>
      <c r="H41" s="13"/>
    </row>
    <row r="42" spans="2:8">
      <c r="B42" s="13" t="s">
        <v>51</v>
      </c>
      <c r="C42" s="13" t="s">
        <v>49</v>
      </c>
      <c r="D42" s="13">
        <v>10</v>
      </c>
      <c r="E42" s="13"/>
      <c r="F42" s="13"/>
      <c r="G42" s="13"/>
      <c r="H42" s="13" t="s">
        <v>13</v>
      </c>
    </row>
    <row r="43" spans="2:8">
      <c r="B43" s="13" t="s">
        <v>53</v>
      </c>
      <c r="C43" s="13"/>
      <c r="D43" s="13"/>
      <c r="E43" s="13"/>
      <c r="F43" s="13">
        <v>5</v>
      </c>
      <c r="G43" s="13">
        <f>F43-D42</f>
        <v>-5</v>
      </c>
      <c r="H43" s="13"/>
    </row>
    <row r="44" spans="2:8">
      <c r="B44" s="13" t="s">
        <v>51</v>
      </c>
      <c r="C44" s="13" t="s">
        <v>14</v>
      </c>
      <c r="D44" s="13">
        <v>87</v>
      </c>
      <c r="E44" s="13"/>
      <c r="F44" s="13">
        <v>102</v>
      </c>
      <c r="G44" s="13">
        <f>F44-D44</f>
        <v>15</v>
      </c>
      <c r="H44" s="13"/>
    </row>
    <row r="45" spans="2:8">
      <c r="B45" s="13" t="s">
        <v>51</v>
      </c>
      <c r="C45" s="13" t="s">
        <v>50</v>
      </c>
      <c r="D45" s="13">
        <v>22</v>
      </c>
      <c r="E45" s="13"/>
      <c r="F45" s="13"/>
      <c r="G45" s="13"/>
      <c r="H45" s="13" t="s">
        <v>13</v>
      </c>
    </row>
    <row r="46" spans="2:8">
      <c r="B46" s="13" t="s">
        <v>53</v>
      </c>
      <c r="C46" s="13" t="s">
        <v>50</v>
      </c>
      <c r="D46" s="13"/>
      <c r="E46" s="13"/>
      <c r="F46" s="13">
        <v>27</v>
      </c>
      <c r="G46" s="13">
        <f>F46-D45</f>
        <v>5</v>
      </c>
      <c r="H46" s="13"/>
    </row>
    <row r="47" spans="2:8">
      <c r="B47" s="13" t="s">
        <v>52</v>
      </c>
      <c r="C47" s="13" t="s">
        <v>14</v>
      </c>
      <c r="D47" s="13">
        <v>76</v>
      </c>
      <c r="E47" s="13"/>
      <c r="F47" s="13"/>
      <c r="G47" s="13"/>
      <c r="H47" s="13" t="s">
        <v>13</v>
      </c>
    </row>
    <row r="48" spans="2:8">
      <c r="B48" s="13" t="s">
        <v>54</v>
      </c>
      <c r="C48" s="13"/>
      <c r="D48" s="13"/>
      <c r="E48" s="13"/>
      <c r="F48" s="13">
        <v>141</v>
      </c>
      <c r="G48" s="13">
        <f>F48-D47</f>
        <v>65</v>
      </c>
      <c r="H48" s="13"/>
    </row>
    <row r="49" spans="2:8">
      <c r="B49" s="13"/>
      <c r="C49" s="13"/>
      <c r="D49" s="13"/>
      <c r="E49" s="5" t="s">
        <v>44</v>
      </c>
      <c r="F49" s="13"/>
      <c r="G49" s="5">
        <f>SUM(G35:G48)</f>
        <v>149.19999999999999</v>
      </c>
      <c r="H49" s="7">
        <f>G49*75</f>
        <v>11190</v>
      </c>
    </row>
    <row r="52" spans="2:8">
      <c r="B52" s="5" t="s">
        <v>61</v>
      </c>
      <c r="C52" s="5">
        <v>2017</v>
      </c>
      <c r="D52" s="13"/>
      <c r="E52" s="13"/>
      <c r="F52" s="13"/>
      <c r="G52" s="13"/>
      <c r="H52" s="13"/>
    </row>
    <row r="53" spans="2:8">
      <c r="B53" s="13"/>
      <c r="C53" s="13"/>
      <c r="D53" s="13"/>
      <c r="E53" s="20"/>
      <c r="F53" s="20"/>
      <c r="G53" s="20" t="s">
        <v>4</v>
      </c>
      <c r="H53" s="21" t="s">
        <v>9</v>
      </c>
    </row>
    <row r="54" spans="2:8">
      <c r="B54" s="2" t="s">
        <v>0</v>
      </c>
      <c r="C54" s="2" t="s">
        <v>1</v>
      </c>
      <c r="D54" s="2" t="s">
        <v>10</v>
      </c>
      <c r="E54" s="2" t="s">
        <v>7</v>
      </c>
      <c r="F54" s="2" t="s">
        <v>11</v>
      </c>
      <c r="G54" s="2" t="s">
        <v>12</v>
      </c>
      <c r="H54" s="21"/>
    </row>
    <row r="55" spans="2:8">
      <c r="B55" s="13" t="s">
        <v>54</v>
      </c>
      <c r="C55" s="13" t="s">
        <v>62</v>
      </c>
      <c r="D55" s="13">
        <v>32</v>
      </c>
      <c r="E55" s="13"/>
      <c r="F55" s="13"/>
      <c r="G55" s="13"/>
      <c r="H55" s="13"/>
    </row>
    <row r="56" spans="2:8">
      <c r="B56" s="13" t="s">
        <v>56</v>
      </c>
      <c r="C56" s="13"/>
      <c r="D56" s="13">
        <v>22</v>
      </c>
      <c r="E56" s="13"/>
      <c r="F56" s="13"/>
      <c r="G56" s="13"/>
      <c r="H56" s="13"/>
    </row>
    <row r="57" spans="2:8">
      <c r="B57" s="13" t="s">
        <v>64</v>
      </c>
      <c r="C57" s="13"/>
      <c r="D57" s="13"/>
      <c r="E57" s="13"/>
      <c r="F57" s="13">
        <v>102</v>
      </c>
      <c r="G57" s="13">
        <f>F57-D55</f>
        <v>70</v>
      </c>
      <c r="H57" s="13"/>
    </row>
    <row r="58" spans="2:8">
      <c r="B58" s="13" t="s">
        <v>65</v>
      </c>
      <c r="C58" s="13"/>
      <c r="D58" s="13"/>
      <c r="E58" s="13"/>
      <c r="F58" s="13">
        <v>150</v>
      </c>
      <c r="G58" s="13">
        <f>F58-D56</f>
        <v>128</v>
      </c>
      <c r="H58" s="13"/>
    </row>
    <row r="59" spans="2:8">
      <c r="B59" s="13" t="s">
        <v>65</v>
      </c>
      <c r="C59" s="13" t="s">
        <v>66</v>
      </c>
      <c r="D59" s="13">
        <v>71</v>
      </c>
      <c r="E59" s="13"/>
      <c r="F59" s="13"/>
      <c r="G59" s="13"/>
      <c r="H59" s="13"/>
    </row>
    <row r="60" spans="2:8">
      <c r="B60" s="13" t="s">
        <v>67</v>
      </c>
      <c r="C60" s="13"/>
      <c r="D60" s="13"/>
      <c r="E60" s="13"/>
      <c r="F60" s="13">
        <v>125</v>
      </c>
      <c r="G60" s="13">
        <f>F60-D59</f>
        <v>54</v>
      </c>
      <c r="H60" s="13"/>
    </row>
    <row r="61" spans="2:8">
      <c r="B61" s="13" t="s">
        <v>68</v>
      </c>
      <c r="C61" s="13" t="s">
        <v>69</v>
      </c>
      <c r="D61" s="13">
        <v>53</v>
      </c>
      <c r="E61" s="13"/>
      <c r="F61" s="13"/>
      <c r="G61" s="13"/>
      <c r="H61" s="13" t="s">
        <v>13</v>
      </c>
    </row>
    <row r="62" spans="2:8">
      <c r="B62" s="13"/>
      <c r="C62" s="13"/>
      <c r="D62" s="13"/>
      <c r="E62" s="5" t="s">
        <v>44</v>
      </c>
      <c r="F62" s="13"/>
      <c r="G62" s="5">
        <f>SUM(G55:G61)</f>
        <v>252</v>
      </c>
      <c r="H62" s="7">
        <f>G62*75</f>
        <v>18900</v>
      </c>
    </row>
    <row r="65" spans="2:8">
      <c r="B65" s="5" t="s">
        <v>76</v>
      </c>
      <c r="C65" s="5">
        <v>2017</v>
      </c>
      <c r="D65" s="13"/>
      <c r="E65" s="13"/>
      <c r="F65" s="13"/>
      <c r="G65" s="13"/>
      <c r="H65" s="13"/>
    </row>
    <row r="66" spans="2:8">
      <c r="B66" s="13"/>
      <c r="C66" s="13"/>
      <c r="D66" s="13"/>
      <c r="E66" s="20"/>
      <c r="F66" s="20"/>
      <c r="G66" s="20" t="s">
        <v>4</v>
      </c>
      <c r="H66" s="21" t="s">
        <v>9</v>
      </c>
    </row>
    <row r="67" spans="2:8">
      <c r="B67" s="2" t="s">
        <v>0</v>
      </c>
      <c r="C67" s="2" t="s">
        <v>1</v>
      </c>
      <c r="D67" s="2" t="s">
        <v>10</v>
      </c>
      <c r="E67" s="2" t="s">
        <v>7</v>
      </c>
      <c r="F67" s="2" t="s">
        <v>11</v>
      </c>
      <c r="G67" s="2" t="s">
        <v>12</v>
      </c>
      <c r="H67" s="21"/>
    </row>
    <row r="68" spans="2:8">
      <c r="B68" s="13" t="s">
        <v>78</v>
      </c>
      <c r="C68" s="13" t="s">
        <v>69</v>
      </c>
      <c r="D68" s="13">
        <v>53</v>
      </c>
      <c r="E68" s="13"/>
      <c r="F68" s="13"/>
      <c r="G68" s="13"/>
      <c r="H68" s="13"/>
    </row>
    <row r="69" spans="2:8">
      <c r="B69" s="13" t="s">
        <v>77</v>
      </c>
      <c r="C69" s="13" t="s">
        <v>69</v>
      </c>
      <c r="D69" s="13"/>
      <c r="E69" s="13"/>
      <c r="F69" s="13">
        <v>88</v>
      </c>
      <c r="G69" s="13">
        <f>F69-D68</f>
        <v>35</v>
      </c>
      <c r="H69" s="13"/>
    </row>
    <row r="70" spans="2:8">
      <c r="B70" s="13" t="s">
        <v>77</v>
      </c>
      <c r="C70" s="14" t="s">
        <v>79</v>
      </c>
      <c r="D70" s="13">
        <v>55</v>
      </c>
      <c r="E70" s="13"/>
      <c r="F70" s="13"/>
      <c r="G70" s="13"/>
      <c r="H70" s="13" t="s">
        <v>13</v>
      </c>
    </row>
    <row r="71" spans="2:8">
      <c r="B71" s="13" t="s">
        <v>80</v>
      </c>
      <c r="C71" s="14" t="s">
        <v>79</v>
      </c>
      <c r="D71" s="13"/>
      <c r="E71" s="13"/>
      <c r="F71" s="13">
        <v>160</v>
      </c>
      <c r="G71" s="13">
        <f>F71-D70</f>
        <v>105</v>
      </c>
      <c r="H71" s="13"/>
    </row>
    <row r="72" spans="2:8">
      <c r="B72" s="13" t="s">
        <v>80</v>
      </c>
      <c r="C72" s="14" t="s">
        <v>69</v>
      </c>
      <c r="D72" s="13">
        <v>47</v>
      </c>
      <c r="E72" s="13">
        <v>39</v>
      </c>
      <c r="F72" s="13"/>
      <c r="G72" s="13">
        <f>E72-D72</f>
        <v>-8</v>
      </c>
      <c r="H72" s="13"/>
    </row>
    <row r="73" spans="2:8">
      <c r="B73" s="13" t="s">
        <v>81</v>
      </c>
      <c r="C73" s="14" t="s">
        <v>79</v>
      </c>
      <c r="D73" s="13">
        <v>71</v>
      </c>
      <c r="E73" s="13">
        <v>60</v>
      </c>
      <c r="F73" s="13"/>
      <c r="G73" s="13">
        <f>E73-D73</f>
        <v>-11</v>
      </c>
      <c r="H73" s="13"/>
    </row>
    <row r="74" spans="2:8">
      <c r="B74" s="13" t="s">
        <v>81</v>
      </c>
      <c r="C74" s="14" t="s">
        <v>69</v>
      </c>
      <c r="D74" s="13">
        <v>49</v>
      </c>
      <c r="E74" s="13"/>
      <c r="F74" s="13"/>
      <c r="G74" s="13"/>
      <c r="H74" s="13" t="s">
        <v>13</v>
      </c>
    </row>
    <row r="75" spans="2:8">
      <c r="B75" s="13" t="s">
        <v>82</v>
      </c>
      <c r="C75" s="14" t="s">
        <v>69</v>
      </c>
      <c r="D75" s="13"/>
      <c r="E75" s="13"/>
      <c r="F75" s="13">
        <v>121</v>
      </c>
      <c r="G75" s="13">
        <f>F75-D74</f>
        <v>72</v>
      </c>
      <c r="H75" s="13"/>
    </row>
    <row r="76" spans="2:8">
      <c r="B76" s="13"/>
      <c r="C76" s="13"/>
      <c r="D76" s="13"/>
      <c r="E76" s="5" t="s">
        <v>44</v>
      </c>
      <c r="F76" s="13"/>
      <c r="G76" s="5">
        <f>SUM(G68:G75)</f>
        <v>193</v>
      </c>
      <c r="H76" s="7">
        <f>G76*75</f>
        <v>14475</v>
      </c>
    </row>
    <row r="79" spans="2:8">
      <c r="B79" s="5" t="s">
        <v>88</v>
      </c>
      <c r="C79" s="5">
        <v>2017</v>
      </c>
      <c r="D79" s="13"/>
      <c r="E79" s="13"/>
      <c r="F79" s="13"/>
      <c r="G79" s="13"/>
      <c r="H79" s="13"/>
    </row>
    <row r="80" spans="2:8">
      <c r="B80" s="13"/>
      <c r="C80" s="13"/>
      <c r="D80" s="13"/>
      <c r="E80" s="20"/>
      <c r="F80" s="20"/>
      <c r="G80" s="20" t="s">
        <v>4</v>
      </c>
      <c r="H80" s="21" t="s">
        <v>9</v>
      </c>
    </row>
    <row r="81" spans="2:8">
      <c r="B81" s="2" t="s">
        <v>0</v>
      </c>
      <c r="C81" s="2" t="s">
        <v>1</v>
      </c>
      <c r="D81" s="2" t="s">
        <v>10</v>
      </c>
      <c r="E81" s="2" t="s">
        <v>7</v>
      </c>
      <c r="F81" s="2" t="s">
        <v>11</v>
      </c>
      <c r="G81" s="2" t="s">
        <v>12</v>
      </c>
      <c r="H81" s="21"/>
    </row>
    <row r="82" spans="2:8">
      <c r="B82" s="13" t="s">
        <v>89</v>
      </c>
      <c r="C82" s="13" t="s">
        <v>90</v>
      </c>
      <c r="D82" s="13">
        <v>35</v>
      </c>
      <c r="E82" s="13"/>
      <c r="F82" s="13"/>
      <c r="G82" s="13"/>
      <c r="H82" s="13" t="s">
        <v>13</v>
      </c>
    </row>
    <row r="83" spans="2:8">
      <c r="B83" s="13" t="s">
        <v>91</v>
      </c>
      <c r="C83" s="13" t="s">
        <v>90</v>
      </c>
      <c r="D83" s="13"/>
      <c r="E83" s="13"/>
      <c r="F83" s="13">
        <v>46</v>
      </c>
      <c r="G83" s="13">
        <f>F83-D82</f>
        <v>11</v>
      </c>
      <c r="H83" s="13"/>
    </row>
    <row r="84" spans="2:8">
      <c r="B84" s="13" t="s">
        <v>92</v>
      </c>
      <c r="C84" s="13" t="s">
        <v>90</v>
      </c>
      <c r="D84" s="13">
        <v>51</v>
      </c>
      <c r="E84" s="13">
        <v>40</v>
      </c>
      <c r="F84" s="13"/>
      <c r="G84" s="13">
        <f>E84-D84</f>
        <v>-11</v>
      </c>
      <c r="H84" s="13"/>
    </row>
    <row r="85" spans="2:8">
      <c r="B85" s="13" t="s">
        <v>93</v>
      </c>
      <c r="C85" s="13" t="s">
        <v>90</v>
      </c>
      <c r="D85" s="13">
        <v>28</v>
      </c>
      <c r="E85" s="13"/>
      <c r="F85" s="13"/>
      <c r="G85" s="13"/>
      <c r="H85" s="13" t="s">
        <v>13</v>
      </c>
    </row>
    <row r="86" spans="2:8">
      <c r="B86" s="13" t="s">
        <v>94</v>
      </c>
      <c r="C86" s="13" t="s">
        <v>90</v>
      </c>
      <c r="D86" s="13"/>
      <c r="E86" s="13"/>
      <c r="F86" s="13">
        <v>144</v>
      </c>
      <c r="G86" s="13">
        <f>F86-D85</f>
        <v>116</v>
      </c>
      <c r="H86" s="13"/>
    </row>
    <row r="87" spans="2:8">
      <c r="B87" s="13" t="s">
        <v>95</v>
      </c>
      <c r="C87" s="13" t="s">
        <v>90</v>
      </c>
      <c r="D87" s="13">
        <v>125</v>
      </c>
      <c r="E87" s="13">
        <v>102</v>
      </c>
      <c r="F87" s="13"/>
      <c r="G87" s="13">
        <f>E87-D87</f>
        <v>-23</v>
      </c>
      <c r="H87" s="13"/>
    </row>
    <row r="88" spans="2:8">
      <c r="B88" s="13" t="s">
        <v>96</v>
      </c>
      <c r="C88" s="13" t="s">
        <v>97</v>
      </c>
      <c r="D88" s="13">
        <v>91</v>
      </c>
      <c r="E88" s="13"/>
      <c r="F88" s="13"/>
      <c r="G88" s="13"/>
      <c r="H88" s="13" t="s">
        <v>13</v>
      </c>
    </row>
    <row r="89" spans="2:8">
      <c r="B89" s="13" t="s">
        <v>98</v>
      </c>
      <c r="C89" s="13" t="s">
        <v>97</v>
      </c>
      <c r="D89" s="13"/>
      <c r="E89" s="13"/>
      <c r="F89" s="13">
        <v>187</v>
      </c>
      <c r="G89" s="13">
        <f>F89-D88</f>
        <v>96</v>
      </c>
      <c r="H89" s="13"/>
    </row>
    <row r="90" spans="2:8">
      <c r="B90" s="13"/>
      <c r="C90" s="13"/>
      <c r="D90" s="13"/>
      <c r="E90" s="5" t="s">
        <v>44</v>
      </c>
      <c r="F90" s="13"/>
      <c r="G90" s="5">
        <f>SUM(G82:G89)</f>
        <v>189</v>
      </c>
      <c r="H90" s="7">
        <f>G90*75</f>
        <v>14175</v>
      </c>
    </row>
    <row r="93" spans="2:8">
      <c r="B93" s="5" t="s">
        <v>113</v>
      </c>
      <c r="C93" s="5">
        <v>2017</v>
      </c>
      <c r="D93" s="13"/>
      <c r="E93" s="13"/>
      <c r="F93" s="13"/>
      <c r="G93" s="13"/>
      <c r="H93" s="13"/>
    </row>
    <row r="94" spans="2:8">
      <c r="B94" s="13"/>
      <c r="C94" s="13"/>
      <c r="D94" s="13"/>
      <c r="E94" s="20"/>
      <c r="F94" s="20"/>
      <c r="G94" s="20" t="s">
        <v>4</v>
      </c>
      <c r="H94" s="21" t="s">
        <v>9</v>
      </c>
    </row>
    <row r="95" spans="2:8">
      <c r="B95" s="2" t="s">
        <v>0</v>
      </c>
      <c r="C95" s="2" t="s">
        <v>1</v>
      </c>
      <c r="D95" s="2" t="s">
        <v>10</v>
      </c>
      <c r="E95" s="2" t="s">
        <v>7</v>
      </c>
      <c r="F95" s="2" t="s">
        <v>11</v>
      </c>
      <c r="G95" s="2" t="s">
        <v>12</v>
      </c>
      <c r="H95" s="22"/>
    </row>
    <row r="96" spans="2:8">
      <c r="B96" s="13" t="s">
        <v>114</v>
      </c>
      <c r="C96" s="13" t="s">
        <v>115</v>
      </c>
      <c r="D96" s="13">
        <v>66</v>
      </c>
      <c r="E96" s="13"/>
      <c r="F96" s="13"/>
      <c r="G96" s="13"/>
      <c r="H96" s="13" t="s">
        <v>13</v>
      </c>
    </row>
    <row r="97" spans="2:8">
      <c r="B97" s="13" t="s">
        <v>116</v>
      </c>
      <c r="C97" s="13"/>
      <c r="D97" s="13"/>
      <c r="E97" s="13"/>
      <c r="F97" s="13">
        <v>124</v>
      </c>
      <c r="G97" s="13">
        <f>F97-D96</f>
        <v>58</v>
      </c>
      <c r="H97" s="13"/>
    </row>
    <row r="98" spans="2:8">
      <c r="B98" s="13" t="s">
        <v>116</v>
      </c>
      <c r="C98" s="13" t="s">
        <v>119</v>
      </c>
      <c r="D98" s="13">
        <v>77</v>
      </c>
      <c r="E98" s="13"/>
      <c r="F98" s="13">
        <v>89</v>
      </c>
      <c r="G98" s="13">
        <f>F98-D98</f>
        <v>12</v>
      </c>
      <c r="H98" s="13"/>
    </row>
    <row r="99" spans="2:8">
      <c r="B99" s="13" t="s">
        <v>117</v>
      </c>
      <c r="C99" s="13" t="s">
        <v>115</v>
      </c>
      <c r="D99" s="13">
        <v>108</v>
      </c>
      <c r="E99" s="13"/>
      <c r="F99" s="13"/>
      <c r="G99" s="13"/>
      <c r="H99" s="13" t="s">
        <v>13</v>
      </c>
    </row>
    <row r="100" spans="2:8">
      <c r="B100" s="13" t="s">
        <v>118</v>
      </c>
      <c r="C100" s="13"/>
      <c r="D100" s="13"/>
      <c r="E100" s="13"/>
      <c r="F100" s="13">
        <v>124</v>
      </c>
      <c r="G100" s="13">
        <f>F100-D99</f>
        <v>16</v>
      </c>
      <c r="H100" s="13"/>
    </row>
    <row r="101" spans="2:8">
      <c r="B101" s="13" t="s">
        <v>120</v>
      </c>
      <c r="C101" s="13" t="s">
        <v>121</v>
      </c>
      <c r="D101" s="13">
        <v>70</v>
      </c>
      <c r="E101" s="13"/>
      <c r="F101" s="13"/>
      <c r="G101" s="13"/>
      <c r="H101" s="13"/>
    </row>
    <row r="102" spans="2:8">
      <c r="B102" s="13"/>
      <c r="C102" s="13" t="s">
        <v>125</v>
      </c>
      <c r="D102" s="13"/>
      <c r="E102" s="13"/>
      <c r="F102" s="13"/>
      <c r="G102" s="13"/>
      <c r="H102" s="13"/>
    </row>
    <row r="103" spans="2:8">
      <c r="B103" s="13" t="s">
        <v>122</v>
      </c>
      <c r="C103" s="13" t="s">
        <v>115</v>
      </c>
      <c r="D103" s="13">
        <v>132</v>
      </c>
      <c r="E103" s="13"/>
      <c r="F103" s="13">
        <v>149</v>
      </c>
      <c r="G103" s="13">
        <f>F103-D103</f>
        <v>17</v>
      </c>
      <c r="H103" s="13"/>
    </row>
    <row r="104" spans="2:8">
      <c r="B104" s="13" t="s">
        <v>123</v>
      </c>
      <c r="C104" s="13" t="s">
        <v>115</v>
      </c>
      <c r="D104" s="13">
        <v>140</v>
      </c>
      <c r="E104" s="13">
        <v>130</v>
      </c>
      <c r="F104" s="13"/>
      <c r="G104" s="13">
        <f>E104-D104</f>
        <v>-10</v>
      </c>
      <c r="H104" s="13"/>
    </row>
    <row r="105" spans="2:8">
      <c r="B105" s="13" t="s">
        <v>124</v>
      </c>
      <c r="C105" s="13" t="s">
        <v>115</v>
      </c>
      <c r="D105" s="13">
        <v>135</v>
      </c>
      <c r="E105" s="13">
        <v>120</v>
      </c>
      <c r="F105" s="13"/>
      <c r="G105" s="13">
        <f>E105-D105</f>
        <v>-15</v>
      </c>
      <c r="H105" s="13"/>
    </row>
    <row r="106" spans="2:8">
      <c r="B106" s="13" t="s">
        <v>124</v>
      </c>
      <c r="C106" s="13" t="s">
        <v>125</v>
      </c>
      <c r="D106" s="13">
        <v>148</v>
      </c>
      <c r="E106" s="13"/>
      <c r="F106" s="13"/>
      <c r="G106" s="13"/>
      <c r="H106" s="13" t="s">
        <v>13</v>
      </c>
    </row>
    <row r="107" spans="2:8">
      <c r="B107" s="13" t="s">
        <v>131</v>
      </c>
      <c r="C107" s="13"/>
      <c r="D107" s="13"/>
      <c r="E107" s="13"/>
      <c r="F107" s="13">
        <v>190</v>
      </c>
      <c r="G107" s="13">
        <f>F107-D106</f>
        <v>42</v>
      </c>
      <c r="H107" s="13"/>
    </row>
    <row r="108" spans="2:8">
      <c r="B108" s="13" t="s">
        <v>126</v>
      </c>
      <c r="C108" s="13" t="s">
        <v>115</v>
      </c>
      <c r="D108" s="13">
        <v>98</v>
      </c>
      <c r="E108" s="13">
        <v>88</v>
      </c>
      <c r="F108" s="13"/>
      <c r="G108" s="13">
        <f>E108-D108</f>
        <v>-10</v>
      </c>
      <c r="H108" s="13"/>
    </row>
    <row r="109" spans="2:8">
      <c r="B109" s="13" t="s">
        <v>132</v>
      </c>
      <c r="C109" s="13" t="s">
        <v>125</v>
      </c>
      <c r="D109" s="13">
        <v>170</v>
      </c>
      <c r="E109" s="13"/>
      <c r="F109" s="13"/>
      <c r="G109" s="13"/>
      <c r="H109" s="13" t="s">
        <v>13</v>
      </c>
    </row>
    <row r="110" spans="2:8">
      <c r="B110" s="13" t="s">
        <v>127</v>
      </c>
      <c r="C110" s="13"/>
      <c r="D110" s="13"/>
      <c r="E110" s="13"/>
      <c r="F110" s="13">
        <v>209</v>
      </c>
      <c r="G110" s="13">
        <f>F110-D109</f>
        <v>39</v>
      </c>
      <c r="H110" s="13"/>
    </row>
    <row r="111" spans="2:8">
      <c r="B111" s="13" t="s">
        <v>127</v>
      </c>
      <c r="C111" s="13" t="s">
        <v>115</v>
      </c>
      <c r="D111" s="13">
        <v>77</v>
      </c>
      <c r="E111" s="13"/>
      <c r="F111" s="13"/>
      <c r="G111" s="13"/>
      <c r="H111" s="13" t="s">
        <v>13</v>
      </c>
    </row>
    <row r="112" spans="2:8">
      <c r="B112" s="13" t="s">
        <v>128</v>
      </c>
      <c r="C112" s="13"/>
      <c r="D112" s="13"/>
      <c r="E112" s="13"/>
      <c r="F112" s="13">
        <v>116</v>
      </c>
      <c r="G112" s="13">
        <f>F112-D111</f>
        <v>39</v>
      </c>
      <c r="H112" s="13"/>
    </row>
    <row r="113" spans="2:8">
      <c r="B113" s="13" t="s">
        <v>133</v>
      </c>
      <c r="C113" s="13" t="s">
        <v>125</v>
      </c>
      <c r="D113" s="13">
        <v>140</v>
      </c>
      <c r="E113" s="13"/>
      <c r="F113" s="13"/>
      <c r="G113" s="13"/>
      <c r="H113" s="13" t="s">
        <v>13</v>
      </c>
    </row>
    <row r="114" spans="2:8">
      <c r="B114" s="13" t="s">
        <v>129</v>
      </c>
      <c r="C114" s="13"/>
      <c r="D114" s="13"/>
      <c r="E114" s="13"/>
      <c r="F114" s="13">
        <v>180</v>
      </c>
      <c r="G114" s="13">
        <f>F114-D113</f>
        <v>40</v>
      </c>
      <c r="H114" s="13"/>
    </row>
    <row r="115" spans="2:8">
      <c r="B115" s="13" t="s">
        <v>129</v>
      </c>
      <c r="C115" s="13" t="s">
        <v>115</v>
      </c>
      <c r="D115" s="13">
        <v>90</v>
      </c>
      <c r="E115" s="13"/>
      <c r="F115" s="13"/>
      <c r="G115" s="13"/>
      <c r="H115" s="13" t="s">
        <v>13</v>
      </c>
    </row>
    <row r="116" spans="2:8">
      <c r="B116" s="13" t="s">
        <v>130</v>
      </c>
      <c r="C116" s="13" t="s">
        <v>115</v>
      </c>
      <c r="D116" s="13"/>
      <c r="E116" s="13"/>
      <c r="F116" s="13">
        <v>118</v>
      </c>
      <c r="G116" s="13">
        <f>F116-D115</f>
        <v>28</v>
      </c>
      <c r="H116" s="13"/>
    </row>
    <row r="117" spans="2:8">
      <c r="B117" s="13" t="s">
        <v>134</v>
      </c>
      <c r="C117" s="13" t="s">
        <v>125</v>
      </c>
      <c r="D117" s="13">
        <v>193</v>
      </c>
      <c r="E117" s="13"/>
      <c r="F117" s="13"/>
      <c r="G117" s="13"/>
      <c r="H117" s="13" t="s">
        <v>13</v>
      </c>
    </row>
    <row r="118" spans="2:8">
      <c r="B118" s="13" t="s">
        <v>135</v>
      </c>
      <c r="C118" s="13" t="s">
        <v>125</v>
      </c>
      <c r="D118" s="13"/>
      <c r="E118" s="13"/>
      <c r="F118" s="13">
        <v>260</v>
      </c>
      <c r="G118" s="13">
        <f>F118-D117</f>
        <v>67</v>
      </c>
      <c r="H118" s="13"/>
    </row>
    <row r="119" spans="2:8">
      <c r="B119" s="13" t="s">
        <v>136</v>
      </c>
      <c r="C119" s="13" t="s">
        <v>125</v>
      </c>
      <c r="D119" s="13">
        <v>177</v>
      </c>
      <c r="E119" s="13"/>
      <c r="F119" s="13">
        <v>305</v>
      </c>
      <c r="G119" s="13">
        <f>F119-D119</f>
        <v>128</v>
      </c>
      <c r="H119" s="13"/>
    </row>
    <row r="120" spans="2:8">
      <c r="B120" s="13" t="s">
        <v>136</v>
      </c>
      <c r="C120" s="13" t="s">
        <v>125</v>
      </c>
      <c r="D120" s="13">
        <v>177</v>
      </c>
      <c r="E120" s="13"/>
      <c r="F120" s="13">
        <v>311</v>
      </c>
      <c r="G120" s="13">
        <f>F120-D120</f>
        <v>134</v>
      </c>
      <c r="H120" s="13"/>
    </row>
    <row r="121" spans="2:8">
      <c r="B121" s="13" t="s">
        <v>136</v>
      </c>
      <c r="C121" s="13" t="s">
        <v>125</v>
      </c>
      <c r="D121" s="13">
        <v>189</v>
      </c>
      <c r="E121" s="13"/>
      <c r="F121" s="13">
        <v>309</v>
      </c>
      <c r="G121" s="13">
        <f>F121-D121</f>
        <v>120</v>
      </c>
      <c r="H121" s="13"/>
    </row>
    <row r="122" spans="2:8">
      <c r="B122" s="13" t="s">
        <v>137</v>
      </c>
      <c r="C122" s="13" t="s">
        <v>138</v>
      </c>
      <c r="D122" s="13">
        <v>80</v>
      </c>
      <c r="E122" s="13"/>
      <c r="F122" s="13">
        <v>120</v>
      </c>
      <c r="G122" s="13">
        <f>F122-D122</f>
        <v>40</v>
      </c>
      <c r="H122" s="13"/>
    </row>
    <row r="123" spans="2:8">
      <c r="B123" s="13" t="s">
        <v>137</v>
      </c>
      <c r="C123" s="13" t="s">
        <v>125</v>
      </c>
      <c r="D123" s="13">
        <v>241</v>
      </c>
      <c r="E123" s="13"/>
      <c r="F123" s="13">
        <v>285</v>
      </c>
      <c r="G123" s="13">
        <f>F123-D123</f>
        <v>44</v>
      </c>
      <c r="H123" s="13"/>
    </row>
    <row r="124" spans="2:8">
      <c r="B124" s="13"/>
      <c r="C124" s="13"/>
      <c r="D124" s="13"/>
      <c r="E124" s="5" t="s">
        <v>44</v>
      </c>
      <c r="F124" s="13"/>
      <c r="G124" s="5">
        <f>SUM(G96:G123)</f>
        <v>789</v>
      </c>
      <c r="H124" s="5">
        <f>G124*75</f>
        <v>59175</v>
      </c>
    </row>
    <row r="127" spans="2:8">
      <c r="B127" s="5" t="s">
        <v>139</v>
      </c>
      <c r="C127" s="5">
        <v>2017</v>
      </c>
      <c r="D127" s="13"/>
      <c r="E127" s="13"/>
      <c r="F127" s="13"/>
      <c r="G127" s="13"/>
      <c r="H127" s="13"/>
    </row>
    <row r="128" spans="2:8">
      <c r="B128" s="13"/>
      <c r="C128" s="13"/>
      <c r="D128" s="13"/>
      <c r="E128" s="20"/>
      <c r="F128" s="20"/>
      <c r="G128" s="20" t="s">
        <v>4</v>
      </c>
      <c r="H128" s="21" t="s">
        <v>9</v>
      </c>
    </row>
    <row r="129" spans="2:8">
      <c r="B129" s="2" t="s">
        <v>0</v>
      </c>
      <c r="C129" s="2" t="s">
        <v>1</v>
      </c>
      <c r="D129" s="2" t="s">
        <v>10</v>
      </c>
      <c r="E129" s="2" t="s">
        <v>7</v>
      </c>
      <c r="F129" s="2" t="s">
        <v>11</v>
      </c>
      <c r="G129" s="2" t="s">
        <v>12</v>
      </c>
      <c r="H129" s="22"/>
    </row>
    <row r="130" spans="2:8">
      <c r="B130" s="13" t="s">
        <v>146</v>
      </c>
      <c r="C130" s="13" t="s">
        <v>148</v>
      </c>
      <c r="D130" s="13">
        <v>37</v>
      </c>
      <c r="E130" s="13"/>
      <c r="F130" s="13">
        <v>60</v>
      </c>
      <c r="G130" s="13"/>
      <c r="H130" s="13"/>
    </row>
    <row r="131" spans="2:8">
      <c r="B131" s="13" t="s">
        <v>146</v>
      </c>
      <c r="C131" s="13" t="s">
        <v>149</v>
      </c>
      <c r="D131" s="13">
        <v>60</v>
      </c>
      <c r="E131" s="13"/>
      <c r="F131" s="13"/>
      <c r="G131" s="13"/>
      <c r="H131" s="13" t="s">
        <v>13</v>
      </c>
    </row>
    <row r="132" spans="2:8">
      <c r="B132" s="13" t="s">
        <v>147</v>
      </c>
      <c r="C132" s="13"/>
      <c r="D132" s="13"/>
      <c r="E132" s="13"/>
      <c r="F132" s="13">
        <v>110</v>
      </c>
      <c r="G132" s="13">
        <f>F132-D131</f>
        <v>50</v>
      </c>
      <c r="H132" s="13"/>
    </row>
    <row r="133" spans="2:8">
      <c r="B133" s="13" t="s">
        <v>147</v>
      </c>
      <c r="C133" s="13" t="s">
        <v>148</v>
      </c>
      <c r="D133" s="13">
        <v>26</v>
      </c>
      <c r="E133" s="13">
        <v>22</v>
      </c>
      <c r="F133" s="13"/>
      <c r="G133" s="13">
        <f>E133-D133</f>
        <v>-4</v>
      </c>
      <c r="H133" s="13"/>
    </row>
    <row r="134" spans="2:8">
      <c r="B134" s="297" t="s">
        <v>151</v>
      </c>
      <c r="C134" s="13" t="s">
        <v>149</v>
      </c>
      <c r="D134" s="13">
        <v>123</v>
      </c>
      <c r="E134" s="13"/>
      <c r="F134" s="13">
        <v>149</v>
      </c>
      <c r="G134" s="13">
        <f>F134-D134</f>
        <v>26</v>
      </c>
      <c r="H134" s="13"/>
    </row>
    <row r="135" spans="2:8">
      <c r="B135" s="297"/>
      <c r="C135" s="297" t="s">
        <v>152</v>
      </c>
      <c r="D135" s="13">
        <v>92</v>
      </c>
      <c r="E135" s="13"/>
      <c r="F135" s="13"/>
      <c r="G135" s="13"/>
      <c r="H135" s="13" t="s">
        <v>13</v>
      </c>
    </row>
    <row r="136" spans="2:8">
      <c r="B136" s="297" t="s">
        <v>153</v>
      </c>
      <c r="C136" s="297"/>
      <c r="D136" s="13"/>
      <c r="E136" s="13"/>
      <c r="F136" s="13">
        <v>113</v>
      </c>
      <c r="G136" s="13">
        <f>F136-D135</f>
        <v>21</v>
      </c>
      <c r="H136" s="13"/>
    </row>
    <row r="137" spans="2:8">
      <c r="B137" s="297"/>
      <c r="C137" s="297" t="s">
        <v>149</v>
      </c>
      <c r="D137" s="13">
        <v>116</v>
      </c>
      <c r="E137" s="13"/>
      <c r="F137" s="13">
        <v>130</v>
      </c>
      <c r="G137" s="13">
        <f>F137-D137</f>
        <v>14</v>
      </c>
      <c r="H137" s="13"/>
    </row>
    <row r="138" spans="2:8">
      <c r="B138" s="297"/>
      <c r="C138" s="297"/>
      <c r="D138" s="13">
        <v>123</v>
      </c>
      <c r="E138" s="13"/>
      <c r="F138" s="13"/>
      <c r="G138" s="13"/>
      <c r="H138" s="13" t="s">
        <v>13</v>
      </c>
    </row>
    <row r="139" spans="2:8">
      <c r="B139" s="297" t="s">
        <v>154</v>
      </c>
      <c r="C139" s="297"/>
      <c r="D139" s="13"/>
      <c r="E139" s="13"/>
      <c r="F139" s="13">
        <v>156</v>
      </c>
      <c r="G139" s="13">
        <f>F139-D138</f>
        <v>33</v>
      </c>
      <c r="H139" s="13"/>
    </row>
    <row r="140" spans="2:8">
      <c r="B140" s="297"/>
      <c r="C140" s="297" t="s">
        <v>152</v>
      </c>
      <c r="D140" s="13">
        <v>62</v>
      </c>
      <c r="E140" s="13"/>
      <c r="F140" s="13"/>
      <c r="G140" s="13"/>
      <c r="H140" s="13" t="s">
        <v>13</v>
      </c>
    </row>
    <row r="141" spans="2:8">
      <c r="B141" s="297" t="s">
        <v>155</v>
      </c>
      <c r="C141" s="297"/>
      <c r="D141" s="13"/>
      <c r="E141" s="13">
        <v>42</v>
      </c>
      <c r="F141" s="13"/>
      <c r="G141" s="13">
        <f>E141-D140</f>
        <v>-20</v>
      </c>
      <c r="H141" s="13"/>
    </row>
    <row r="142" spans="2:8">
      <c r="B142" s="297"/>
      <c r="C142" s="13" t="s">
        <v>156</v>
      </c>
      <c r="D142" s="13">
        <v>81.5</v>
      </c>
      <c r="E142" s="13"/>
      <c r="F142" s="13"/>
      <c r="G142" s="13"/>
      <c r="H142" s="13" t="s">
        <v>13</v>
      </c>
    </row>
    <row r="143" spans="2:8">
      <c r="B143" s="297"/>
      <c r="C143" s="13" t="s">
        <v>157</v>
      </c>
      <c r="D143" s="13">
        <v>65</v>
      </c>
      <c r="E143" s="13"/>
      <c r="F143" s="13"/>
      <c r="G143" s="13"/>
      <c r="H143" s="13" t="s">
        <v>13</v>
      </c>
    </row>
    <row r="144" spans="2:8">
      <c r="B144" s="13" t="s">
        <v>158</v>
      </c>
      <c r="C144" s="13" t="s">
        <v>156</v>
      </c>
      <c r="D144" s="13"/>
      <c r="E144" s="13"/>
      <c r="F144" s="13">
        <v>102</v>
      </c>
      <c r="G144" s="13">
        <f>F144-D142</f>
        <v>20.5</v>
      </c>
      <c r="H144" s="13"/>
    </row>
    <row r="145" spans="2:8">
      <c r="B145" s="13"/>
      <c r="C145" s="13" t="s">
        <v>157</v>
      </c>
      <c r="D145" s="13"/>
      <c r="E145" s="13">
        <v>52</v>
      </c>
      <c r="F145" s="13"/>
      <c r="G145" s="13">
        <f>E145-D143</f>
        <v>-13</v>
      </c>
      <c r="H145" s="13"/>
    </row>
    <row r="146" spans="2:8">
      <c r="B146" s="13"/>
      <c r="C146" s="13" t="s">
        <v>159</v>
      </c>
      <c r="D146" s="13">
        <v>143</v>
      </c>
      <c r="E146" s="13"/>
      <c r="F146" s="13"/>
      <c r="G146" s="13"/>
      <c r="H146" s="13" t="s">
        <v>13</v>
      </c>
    </row>
    <row r="147" spans="2:8">
      <c r="B147" s="13" t="s">
        <v>160</v>
      </c>
      <c r="C147" s="13"/>
      <c r="D147" s="13"/>
      <c r="E147" s="13"/>
      <c r="F147" s="13">
        <v>155</v>
      </c>
      <c r="G147" s="13">
        <f>F147-D146</f>
        <v>12</v>
      </c>
      <c r="H147" s="13"/>
    </row>
    <row r="148" spans="2:8">
      <c r="B148" s="13" t="s">
        <v>160</v>
      </c>
      <c r="C148" s="297" t="s">
        <v>156</v>
      </c>
      <c r="D148" s="13">
        <v>116</v>
      </c>
      <c r="E148" s="13"/>
      <c r="F148" s="13"/>
      <c r="G148" s="13"/>
      <c r="H148" s="13" t="s">
        <v>13</v>
      </c>
    </row>
    <row r="149" spans="2:8">
      <c r="B149" s="297" t="s">
        <v>161</v>
      </c>
      <c r="C149" s="297"/>
      <c r="D149" s="13"/>
      <c r="E149" s="13"/>
      <c r="F149" s="13">
        <v>160</v>
      </c>
      <c r="G149" s="13">
        <f>F149-D148</f>
        <v>44</v>
      </c>
      <c r="H149" s="13"/>
    </row>
    <row r="150" spans="2:8">
      <c r="B150" s="297"/>
      <c r="C150" s="297" t="s">
        <v>159</v>
      </c>
      <c r="D150" s="13">
        <v>127</v>
      </c>
      <c r="E150" s="13"/>
      <c r="F150" s="13"/>
      <c r="G150" s="13"/>
      <c r="H150" s="13"/>
    </row>
    <row r="151" spans="2:8">
      <c r="B151" s="13" t="s">
        <v>163</v>
      </c>
      <c r="C151" s="297"/>
      <c r="D151" s="13"/>
      <c r="E151" s="13">
        <v>124</v>
      </c>
      <c r="F151" s="13"/>
      <c r="G151" s="13">
        <f>E151-D150</f>
        <v>-3</v>
      </c>
      <c r="H151" s="13"/>
    </row>
    <row r="152" spans="2:8">
      <c r="B152" s="13"/>
      <c r="C152" s="13" t="s">
        <v>156</v>
      </c>
      <c r="D152" s="13">
        <v>120</v>
      </c>
      <c r="E152" s="13"/>
      <c r="F152" s="13">
        <v>140</v>
      </c>
      <c r="G152" s="13">
        <f>F152-D152</f>
        <v>20</v>
      </c>
      <c r="H152" s="13"/>
    </row>
    <row r="153" spans="2:8">
      <c r="B153" s="13" t="s">
        <v>164</v>
      </c>
      <c r="C153" s="13" t="s">
        <v>156</v>
      </c>
      <c r="D153" s="13">
        <v>135</v>
      </c>
      <c r="E153" s="13"/>
      <c r="F153" s="13">
        <v>140</v>
      </c>
      <c r="G153" s="13">
        <f>F153-D153</f>
        <v>5</v>
      </c>
      <c r="H153" s="13"/>
    </row>
    <row r="154" spans="2:8">
      <c r="B154" s="13"/>
      <c r="C154" s="13" t="s">
        <v>159</v>
      </c>
      <c r="D154" s="13">
        <v>95</v>
      </c>
      <c r="E154" s="13"/>
      <c r="F154" s="13">
        <v>140</v>
      </c>
      <c r="G154" s="13">
        <f>F154-D154</f>
        <v>45</v>
      </c>
      <c r="H154" s="13"/>
    </row>
    <row r="155" spans="2:8">
      <c r="B155" s="297" t="s">
        <v>165</v>
      </c>
      <c r="C155" s="13" t="s">
        <v>159</v>
      </c>
      <c r="D155" s="13">
        <v>124</v>
      </c>
      <c r="E155" s="13">
        <v>111</v>
      </c>
      <c r="F155" s="13"/>
      <c r="G155" s="13">
        <v>-13</v>
      </c>
      <c r="H155" s="13"/>
    </row>
    <row r="156" spans="2:8">
      <c r="B156" s="297"/>
      <c r="C156" s="13" t="s">
        <v>159</v>
      </c>
      <c r="D156" s="13">
        <v>108</v>
      </c>
      <c r="E156" s="13"/>
      <c r="F156" s="13">
        <v>160</v>
      </c>
      <c r="G156" s="13">
        <f>F156-D156</f>
        <v>52</v>
      </c>
      <c r="H156" s="13"/>
    </row>
    <row r="157" spans="2:8">
      <c r="B157" s="297"/>
      <c r="C157" s="13" t="s">
        <v>156</v>
      </c>
      <c r="D157" s="13">
        <v>108</v>
      </c>
      <c r="E157" s="13"/>
      <c r="F157" s="13">
        <v>124</v>
      </c>
      <c r="G157" s="13">
        <f>F157-D157</f>
        <v>16</v>
      </c>
      <c r="H157" s="13"/>
    </row>
    <row r="158" spans="2:8">
      <c r="B158" s="297"/>
      <c r="C158" s="13" t="s">
        <v>156</v>
      </c>
      <c r="D158" s="13">
        <v>108</v>
      </c>
      <c r="E158" s="13"/>
      <c r="F158" s="13">
        <v>129</v>
      </c>
      <c r="G158" s="13">
        <f>F158-D158</f>
        <v>21</v>
      </c>
      <c r="H158" s="13"/>
    </row>
    <row r="159" spans="2:8">
      <c r="B159" s="297"/>
      <c r="C159" s="13" t="s">
        <v>166</v>
      </c>
      <c r="D159" s="13">
        <v>97</v>
      </c>
      <c r="E159" s="13"/>
      <c r="F159" s="13"/>
      <c r="G159" s="13"/>
      <c r="H159" s="13" t="s">
        <v>13</v>
      </c>
    </row>
    <row r="160" spans="2:8">
      <c r="B160" s="13" t="s">
        <v>172</v>
      </c>
      <c r="C160" s="13" t="s">
        <v>166</v>
      </c>
      <c r="D160" s="13"/>
      <c r="E160" s="13"/>
      <c r="F160" s="13">
        <v>150</v>
      </c>
      <c r="G160" s="13">
        <f>F160-D159</f>
        <v>53</v>
      </c>
      <c r="H160" s="13"/>
    </row>
    <row r="161" spans="2:8">
      <c r="B161" s="13" t="s">
        <v>167</v>
      </c>
      <c r="C161" s="13" t="s">
        <v>168</v>
      </c>
      <c r="D161" s="13">
        <v>133</v>
      </c>
      <c r="E161" s="13"/>
      <c r="F161" s="13">
        <v>173</v>
      </c>
      <c r="G161" s="13">
        <f>F161-D161</f>
        <v>40</v>
      </c>
      <c r="H161" s="13"/>
    </row>
    <row r="162" spans="2:8">
      <c r="B162" s="13"/>
      <c r="C162" s="13" t="s">
        <v>169</v>
      </c>
      <c r="D162" s="13">
        <v>73</v>
      </c>
      <c r="E162" s="13">
        <v>65</v>
      </c>
      <c r="F162" s="13"/>
      <c r="G162" s="13">
        <f>E162-D162</f>
        <v>-8</v>
      </c>
      <c r="H162" s="13"/>
    </row>
    <row r="163" spans="2:8">
      <c r="B163" s="13" t="s">
        <v>170</v>
      </c>
      <c r="C163" s="13" t="s">
        <v>166</v>
      </c>
      <c r="D163" s="13">
        <v>124</v>
      </c>
      <c r="E163" s="13"/>
      <c r="F163" s="13">
        <v>144</v>
      </c>
      <c r="G163" s="13">
        <f>F163-D163</f>
        <v>20</v>
      </c>
      <c r="H163" s="13"/>
    </row>
    <row r="164" spans="2:8">
      <c r="B164" s="13"/>
      <c r="C164" s="13" t="s">
        <v>171</v>
      </c>
      <c r="D164" s="13">
        <v>122</v>
      </c>
      <c r="E164" s="13"/>
      <c r="F164" s="13">
        <v>133</v>
      </c>
      <c r="G164" s="13">
        <f>F164-D164</f>
        <v>11</v>
      </c>
      <c r="H164" s="13"/>
    </row>
    <row r="165" spans="2:8">
      <c r="B165" s="13" t="s">
        <v>172</v>
      </c>
      <c r="C165" s="13" t="s">
        <v>171</v>
      </c>
      <c r="D165" s="13">
        <v>105</v>
      </c>
      <c r="E165" s="13"/>
      <c r="F165" s="13"/>
      <c r="G165" s="13"/>
      <c r="H165" s="13" t="s">
        <v>13</v>
      </c>
    </row>
    <row r="166" spans="2:8">
      <c r="B166" s="13"/>
      <c r="C166" s="13"/>
      <c r="D166" s="13"/>
      <c r="E166" s="5" t="s">
        <v>44</v>
      </c>
      <c r="F166" s="13"/>
      <c r="G166" s="5">
        <f>SUM(G130:G165)</f>
        <v>442.5</v>
      </c>
      <c r="H166" s="5">
        <f>G166*75</f>
        <v>33187.5</v>
      </c>
    </row>
    <row r="169" spans="2:8">
      <c r="B169" s="5" t="s">
        <v>175</v>
      </c>
      <c r="C169" s="5">
        <v>2017</v>
      </c>
      <c r="D169" s="13"/>
      <c r="E169" s="13"/>
      <c r="F169" s="13"/>
      <c r="G169" s="13"/>
      <c r="H169" s="13"/>
    </row>
    <row r="170" spans="2:8">
      <c r="B170" s="13"/>
      <c r="C170" s="13"/>
      <c r="D170" s="13"/>
      <c r="E170" s="20"/>
      <c r="F170" s="20"/>
      <c r="G170" s="20" t="s">
        <v>4</v>
      </c>
      <c r="H170" s="21" t="s">
        <v>9</v>
      </c>
    </row>
    <row r="171" spans="2:8">
      <c r="B171" s="2" t="s">
        <v>0</v>
      </c>
      <c r="C171" s="2" t="s">
        <v>1</v>
      </c>
      <c r="D171" s="2" t="s">
        <v>10</v>
      </c>
      <c r="E171" s="2" t="s">
        <v>7</v>
      </c>
      <c r="F171" s="2" t="s">
        <v>11</v>
      </c>
      <c r="G171" s="2" t="s">
        <v>12</v>
      </c>
      <c r="H171" s="22"/>
    </row>
    <row r="172" spans="2:8">
      <c r="B172" s="13" t="s">
        <v>173</v>
      </c>
      <c r="C172" s="13" t="s">
        <v>171</v>
      </c>
      <c r="D172" s="13">
        <v>88</v>
      </c>
      <c r="E172" s="13"/>
      <c r="F172" s="13">
        <v>90</v>
      </c>
      <c r="G172" s="13">
        <f>F172-D172</f>
        <v>2</v>
      </c>
      <c r="H172" s="13"/>
    </row>
    <row r="173" spans="2:8">
      <c r="B173" s="13"/>
      <c r="C173" s="13"/>
      <c r="D173" s="13">
        <v>76</v>
      </c>
      <c r="E173" s="13"/>
      <c r="F173" s="13">
        <v>105</v>
      </c>
      <c r="G173" s="13">
        <f>F173-D173</f>
        <v>29</v>
      </c>
      <c r="H173" s="13"/>
    </row>
    <row r="174" spans="2:8">
      <c r="B174" s="13" t="s">
        <v>172</v>
      </c>
      <c r="C174" s="13"/>
      <c r="D174" s="13">
        <v>105</v>
      </c>
      <c r="E174" s="13"/>
      <c r="F174" s="13">
        <v>105</v>
      </c>
      <c r="G174" s="13">
        <f>F174-D174</f>
        <v>0</v>
      </c>
      <c r="H174" s="13"/>
    </row>
    <row r="175" spans="2:8">
      <c r="B175" s="13" t="s">
        <v>177</v>
      </c>
      <c r="C175" s="13" t="s">
        <v>178</v>
      </c>
      <c r="D175" s="13">
        <v>100</v>
      </c>
      <c r="E175" s="13"/>
      <c r="F175" s="13">
        <v>127</v>
      </c>
      <c r="G175" s="13">
        <f>F175-D175</f>
        <v>27</v>
      </c>
      <c r="H175" s="13"/>
    </row>
    <row r="176" spans="2:8">
      <c r="B176" s="13"/>
      <c r="C176" s="13" t="s">
        <v>179</v>
      </c>
      <c r="D176" s="13">
        <v>97</v>
      </c>
      <c r="E176" s="13">
        <v>90</v>
      </c>
      <c r="F176" s="13"/>
      <c r="G176" s="13">
        <f>E176-D176</f>
        <v>-7</v>
      </c>
      <c r="H176" s="13"/>
    </row>
    <row r="177" spans="2:8">
      <c r="B177" s="13" t="s">
        <v>180</v>
      </c>
      <c r="C177" s="13" t="s">
        <v>181</v>
      </c>
      <c r="D177" s="13">
        <v>100</v>
      </c>
      <c r="E177" s="13"/>
      <c r="F177" s="13">
        <v>133</v>
      </c>
      <c r="G177" s="13">
        <f>F177-D177</f>
        <v>33</v>
      </c>
      <c r="H177" s="13"/>
    </row>
    <row r="178" spans="2:8">
      <c r="B178" s="13"/>
      <c r="C178" s="13" t="s">
        <v>179</v>
      </c>
      <c r="D178" s="13">
        <v>80</v>
      </c>
      <c r="E178" s="13">
        <v>76</v>
      </c>
      <c r="F178" s="13"/>
      <c r="G178" s="13">
        <f>E178-D178</f>
        <v>-4</v>
      </c>
      <c r="H178" s="13"/>
    </row>
    <row r="179" spans="2:8">
      <c r="B179" s="13"/>
      <c r="C179" s="13" t="s">
        <v>181</v>
      </c>
      <c r="D179" s="13">
        <v>139</v>
      </c>
      <c r="E179" s="13">
        <v>132</v>
      </c>
      <c r="F179" s="13"/>
      <c r="G179" s="13">
        <f>E179-D179</f>
        <v>-7</v>
      </c>
      <c r="H179" s="13"/>
    </row>
    <row r="180" spans="2:8">
      <c r="B180" s="13"/>
      <c r="C180" s="13" t="s">
        <v>181</v>
      </c>
      <c r="D180" s="13">
        <v>138</v>
      </c>
      <c r="E180" s="13"/>
      <c r="F180" s="13"/>
      <c r="G180" s="13"/>
      <c r="H180" s="13" t="s">
        <v>13</v>
      </c>
    </row>
    <row r="181" spans="2:8">
      <c r="B181" s="13" t="s">
        <v>182</v>
      </c>
      <c r="C181" s="13"/>
      <c r="D181" s="13"/>
      <c r="E181" s="13">
        <v>121</v>
      </c>
      <c r="F181" s="13"/>
      <c r="G181" s="13">
        <f>E181-D180</f>
        <v>-17</v>
      </c>
      <c r="H181" s="13"/>
    </row>
    <row r="182" spans="2:8">
      <c r="B182" s="13"/>
      <c r="C182" s="13" t="s">
        <v>184</v>
      </c>
      <c r="D182" s="13">
        <v>150</v>
      </c>
      <c r="E182" s="13"/>
      <c r="F182" s="13">
        <v>162</v>
      </c>
      <c r="G182" s="13">
        <f>F182-D182</f>
        <v>12</v>
      </c>
      <c r="H182" s="13"/>
    </row>
    <row r="183" spans="2:8">
      <c r="B183" s="13"/>
      <c r="C183" s="13" t="s">
        <v>184</v>
      </c>
      <c r="D183" s="13">
        <v>152</v>
      </c>
      <c r="E183" s="13"/>
      <c r="F183" s="13">
        <v>165</v>
      </c>
      <c r="G183" s="13">
        <f>F183-D183</f>
        <v>13</v>
      </c>
      <c r="H183" s="13"/>
    </row>
    <row r="184" spans="2:8">
      <c r="B184" s="13"/>
      <c r="C184" s="13" t="s">
        <v>181</v>
      </c>
      <c r="D184" s="13">
        <v>126</v>
      </c>
      <c r="E184" s="13"/>
      <c r="F184" s="13">
        <v>138</v>
      </c>
      <c r="G184" s="13">
        <f>F184-D184</f>
        <v>12</v>
      </c>
      <c r="H184" s="13"/>
    </row>
    <row r="185" spans="2:8">
      <c r="B185" s="13"/>
      <c r="C185" s="13" t="s">
        <v>181</v>
      </c>
      <c r="D185" s="13">
        <v>122</v>
      </c>
      <c r="E185" s="13">
        <v>118</v>
      </c>
      <c r="F185" s="13"/>
      <c r="G185" s="13">
        <f>E185-D185</f>
        <v>-4</v>
      </c>
      <c r="H185" s="13"/>
    </row>
    <row r="186" spans="2:8">
      <c r="B186" s="13"/>
      <c r="C186" s="13" t="s">
        <v>181</v>
      </c>
      <c r="D186" s="13">
        <v>130</v>
      </c>
      <c r="E186" s="13">
        <v>120</v>
      </c>
      <c r="F186" s="13"/>
      <c r="G186" s="13">
        <f>E186-D186</f>
        <v>-10</v>
      </c>
      <c r="H186" s="13"/>
    </row>
    <row r="187" spans="2:8">
      <c r="B187" s="13"/>
      <c r="C187" s="13" t="s">
        <v>179</v>
      </c>
      <c r="D187" s="13">
        <v>80</v>
      </c>
      <c r="E187" s="13"/>
      <c r="F187" s="13"/>
      <c r="G187" s="13"/>
      <c r="H187" s="13" t="s">
        <v>13</v>
      </c>
    </row>
    <row r="188" spans="2:8">
      <c r="B188" s="13" t="s">
        <v>185</v>
      </c>
      <c r="C188" s="13"/>
      <c r="D188" s="13"/>
      <c r="E188" s="13">
        <v>70</v>
      </c>
      <c r="F188" s="13"/>
      <c r="G188" s="13">
        <f>E188-D187</f>
        <v>-10</v>
      </c>
      <c r="H188" s="13"/>
    </row>
    <row r="189" spans="2:8">
      <c r="B189" s="13"/>
      <c r="C189" s="13" t="s">
        <v>186</v>
      </c>
      <c r="D189" s="13">
        <v>20</v>
      </c>
      <c r="E189" s="13"/>
      <c r="F189" s="13">
        <v>34</v>
      </c>
      <c r="G189" s="13">
        <f>F189-D189</f>
        <v>14</v>
      </c>
      <c r="H189" s="13"/>
    </row>
    <row r="190" spans="2:8">
      <c r="B190" s="13" t="s">
        <v>187</v>
      </c>
      <c r="C190" s="13" t="s">
        <v>179</v>
      </c>
      <c r="D190" s="13">
        <v>65</v>
      </c>
      <c r="E190" s="13"/>
      <c r="F190" s="13"/>
      <c r="G190" s="13"/>
      <c r="H190" s="13" t="s">
        <v>13</v>
      </c>
    </row>
    <row r="191" spans="2:8">
      <c r="B191" s="13" t="s">
        <v>188</v>
      </c>
      <c r="C191" s="13"/>
      <c r="D191" s="13"/>
      <c r="E191" s="13"/>
      <c r="F191" s="13">
        <v>127</v>
      </c>
      <c r="G191" s="13">
        <f>F191-D190</f>
        <v>62</v>
      </c>
      <c r="H191" s="13"/>
    </row>
    <row r="192" spans="2:8">
      <c r="B192" s="13"/>
      <c r="C192" s="13"/>
      <c r="D192" s="13">
        <v>94</v>
      </c>
      <c r="E192" s="13"/>
      <c r="F192" s="13"/>
      <c r="G192" s="13"/>
      <c r="H192" s="13" t="s">
        <v>13</v>
      </c>
    </row>
    <row r="193" spans="2:8">
      <c r="B193" s="13"/>
      <c r="C193" s="13" t="s">
        <v>186</v>
      </c>
      <c r="D193" s="13">
        <v>13</v>
      </c>
      <c r="E193" s="13"/>
      <c r="F193" s="13">
        <v>21</v>
      </c>
      <c r="G193" s="13">
        <f>F193-D193</f>
        <v>8</v>
      </c>
      <c r="H193" s="13"/>
    </row>
    <row r="194" spans="2:8">
      <c r="B194" s="13" t="s">
        <v>189</v>
      </c>
      <c r="C194" s="13" t="s">
        <v>181</v>
      </c>
      <c r="D194" s="13">
        <v>56</v>
      </c>
      <c r="E194" s="13">
        <v>50</v>
      </c>
      <c r="F194" s="13"/>
      <c r="G194" s="13">
        <f>E194-D194</f>
        <v>-6</v>
      </c>
      <c r="H194" s="13"/>
    </row>
    <row r="195" spans="2:8">
      <c r="B195" s="13"/>
      <c r="C195" s="13" t="s">
        <v>179</v>
      </c>
      <c r="D195" s="13">
        <v>123</v>
      </c>
      <c r="E195" s="13"/>
      <c r="F195" s="13">
        <v>140</v>
      </c>
      <c r="G195" s="13">
        <f>F195-D195</f>
        <v>17</v>
      </c>
      <c r="H195" s="13"/>
    </row>
    <row r="196" spans="2:8">
      <c r="B196" s="13"/>
      <c r="C196" s="13" t="s">
        <v>181</v>
      </c>
      <c r="D196" s="13">
        <v>47</v>
      </c>
      <c r="E196" s="13"/>
      <c r="F196" s="13">
        <v>55</v>
      </c>
      <c r="G196" s="13">
        <f>F196-D196</f>
        <v>8</v>
      </c>
      <c r="H196" s="13"/>
    </row>
    <row r="197" spans="2:8">
      <c r="B197" s="13"/>
      <c r="C197" s="13" t="s">
        <v>179</v>
      </c>
      <c r="D197" s="13">
        <v>130</v>
      </c>
      <c r="E197" s="13"/>
      <c r="F197" s="13">
        <v>149.5</v>
      </c>
      <c r="G197" s="13">
        <f>F197-D197</f>
        <v>19.5</v>
      </c>
      <c r="H197" s="13"/>
    </row>
    <row r="198" spans="2:8">
      <c r="B198" s="13"/>
      <c r="C198" s="13"/>
      <c r="D198" s="13"/>
      <c r="E198" s="13"/>
      <c r="F198" s="13"/>
      <c r="G198" s="13"/>
      <c r="H198" s="13"/>
    </row>
    <row r="199" spans="2:8">
      <c r="B199" s="13" t="s">
        <v>191</v>
      </c>
      <c r="C199" s="13" t="s">
        <v>193</v>
      </c>
      <c r="D199" s="13">
        <v>91</v>
      </c>
      <c r="E199" s="13"/>
      <c r="F199" s="13">
        <v>123</v>
      </c>
      <c r="G199" s="13">
        <f>F199-D199</f>
        <v>32</v>
      </c>
      <c r="H199" s="13"/>
    </row>
    <row r="200" spans="2:8">
      <c r="B200" s="13"/>
      <c r="C200" s="13"/>
      <c r="D200" s="13">
        <v>120</v>
      </c>
      <c r="E200" s="13"/>
      <c r="F200" s="13">
        <v>138</v>
      </c>
      <c r="G200" s="13">
        <f>F200-D200</f>
        <v>18</v>
      </c>
      <c r="H200" s="13"/>
    </row>
    <row r="201" spans="2:8">
      <c r="B201" s="13"/>
      <c r="C201" s="13" t="s">
        <v>194</v>
      </c>
      <c r="D201" s="13">
        <v>74</v>
      </c>
      <c r="E201" s="13"/>
      <c r="F201" s="13"/>
      <c r="G201" s="13"/>
      <c r="H201" s="13" t="s">
        <v>13</v>
      </c>
    </row>
    <row r="202" spans="2:8">
      <c r="B202" s="13" t="s">
        <v>192</v>
      </c>
      <c r="C202" s="13"/>
      <c r="D202" s="13"/>
      <c r="E202" s="13">
        <v>62</v>
      </c>
      <c r="F202" s="13"/>
      <c r="G202" s="13">
        <f>E202-D201</f>
        <v>-12</v>
      </c>
      <c r="H202" s="13"/>
    </row>
    <row r="203" spans="2:8">
      <c r="B203" s="13"/>
      <c r="C203" s="13" t="s">
        <v>195</v>
      </c>
      <c r="D203" s="13">
        <v>85</v>
      </c>
      <c r="E203" s="13"/>
      <c r="F203" s="13">
        <v>116</v>
      </c>
      <c r="G203" s="13">
        <f>F203-D203</f>
        <v>31</v>
      </c>
      <c r="H203" s="13"/>
    </row>
    <row r="204" spans="2:8">
      <c r="B204" s="13"/>
      <c r="C204" s="13"/>
      <c r="D204" s="13">
        <v>110</v>
      </c>
      <c r="E204" s="13">
        <v>105</v>
      </c>
      <c r="F204" s="13"/>
      <c r="G204" s="13">
        <f>E204-D204</f>
        <v>-5</v>
      </c>
      <c r="H204" s="13"/>
    </row>
    <row r="205" spans="2:8">
      <c r="B205" s="13" t="s">
        <v>190</v>
      </c>
      <c r="C205" s="13" t="s">
        <v>196</v>
      </c>
      <c r="D205" s="13">
        <v>61</v>
      </c>
      <c r="E205" s="13">
        <v>52</v>
      </c>
      <c r="F205" s="13"/>
      <c r="G205" s="13">
        <f>E205-D205</f>
        <v>-9</v>
      </c>
      <c r="H205" s="13"/>
    </row>
    <row r="206" spans="2:8">
      <c r="B206" s="13" t="s">
        <v>197</v>
      </c>
      <c r="C206" s="13" t="s">
        <v>198</v>
      </c>
      <c r="D206" s="13">
        <v>104</v>
      </c>
      <c r="E206" s="13"/>
      <c r="F206" s="13">
        <v>164</v>
      </c>
      <c r="G206" s="13">
        <f>F206-D206</f>
        <v>60</v>
      </c>
      <c r="H206" s="13"/>
    </row>
    <row r="207" spans="2:8">
      <c r="B207" s="13" t="s">
        <v>199</v>
      </c>
      <c r="C207" s="13" t="s">
        <v>157</v>
      </c>
      <c r="D207" s="13">
        <v>48</v>
      </c>
      <c r="E207" s="13"/>
      <c r="F207" s="13"/>
      <c r="G207" s="13"/>
      <c r="H207" s="13" t="s">
        <v>13</v>
      </c>
    </row>
    <row r="208" spans="2:8">
      <c r="B208" s="13" t="s">
        <v>201</v>
      </c>
      <c r="C208" s="13"/>
      <c r="D208" s="13"/>
      <c r="E208" s="13"/>
      <c r="F208" s="13">
        <v>92</v>
      </c>
      <c r="G208" s="13">
        <f>F208-D207</f>
        <v>44</v>
      </c>
      <c r="H208" s="13"/>
    </row>
    <row r="209" spans="2:8">
      <c r="B209" s="13"/>
      <c r="C209" s="13" t="s">
        <v>200</v>
      </c>
      <c r="D209" s="13"/>
      <c r="E209" s="13"/>
      <c r="F209" s="13">
        <v>91</v>
      </c>
      <c r="G209" s="13"/>
      <c r="H209" s="13" t="s">
        <v>13</v>
      </c>
    </row>
    <row r="210" spans="2:8">
      <c r="B210" s="13"/>
      <c r="C210" s="13"/>
      <c r="D210" s="13">
        <v>48</v>
      </c>
      <c r="E210" s="13"/>
      <c r="F210" s="13"/>
      <c r="G210" s="13">
        <f>F209-D210</f>
        <v>43</v>
      </c>
      <c r="H210" s="13"/>
    </row>
    <row r="211" spans="2:8">
      <c r="B211" s="13" t="s">
        <v>202</v>
      </c>
      <c r="C211" s="13" t="s">
        <v>198</v>
      </c>
      <c r="D211" s="13">
        <v>73</v>
      </c>
      <c r="E211" s="13"/>
      <c r="F211" s="13">
        <v>104</v>
      </c>
      <c r="G211" s="13">
        <f t="shared" ref="G211:G216" si="0">F211-D211</f>
        <v>31</v>
      </c>
      <c r="H211" s="13"/>
    </row>
    <row r="212" spans="2:8">
      <c r="B212" s="13"/>
      <c r="C212" s="13" t="s">
        <v>203</v>
      </c>
      <c r="D212" s="13">
        <v>94</v>
      </c>
      <c r="E212" s="13"/>
      <c r="F212" s="13">
        <v>155</v>
      </c>
      <c r="G212" s="13">
        <f t="shared" si="0"/>
        <v>61</v>
      </c>
      <c r="H212" s="13"/>
    </row>
    <row r="213" spans="2:8">
      <c r="B213" s="13" t="s">
        <v>204</v>
      </c>
      <c r="C213" s="13" t="s">
        <v>203</v>
      </c>
      <c r="D213" s="13">
        <v>109</v>
      </c>
      <c r="E213" s="13"/>
      <c r="F213" s="13">
        <v>122</v>
      </c>
      <c r="G213" s="13">
        <f t="shared" si="0"/>
        <v>13</v>
      </c>
      <c r="H213" s="13"/>
    </row>
    <row r="214" spans="2:8">
      <c r="B214" s="13"/>
      <c r="C214" s="13" t="s">
        <v>157</v>
      </c>
      <c r="D214" s="13">
        <v>65</v>
      </c>
      <c r="E214" s="13"/>
      <c r="F214" s="13">
        <v>80</v>
      </c>
      <c r="G214" s="13">
        <f t="shared" si="0"/>
        <v>15</v>
      </c>
      <c r="H214" s="13"/>
    </row>
    <row r="215" spans="2:8">
      <c r="B215" s="13"/>
      <c r="C215" s="13" t="s">
        <v>203</v>
      </c>
      <c r="D215" s="13">
        <v>122</v>
      </c>
      <c r="E215" s="13"/>
      <c r="F215" s="13">
        <v>127</v>
      </c>
      <c r="G215" s="13">
        <f t="shared" si="0"/>
        <v>5</v>
      </c>
      <c r="H215" s="13"/>
    </row>
    <row r="216" spans="2:8">
      <c r="B216" s="13"/>
      <c r="C216" s="13" t="s">
        <v>203</v>
      </c>
      <c r="D216" s="13">
        <v>125</v>
      </c>
      <c r="E216" s="13"/>
      <c r="F216" s="13">
        <v>150</v>
      </c>
      <c r="G216" s="13">
        <f t="shared" si="0"/>
        <v>25</v>
      </c>
      <c r="H216" s="13"/>
    </row>
    <row r="217" spans="2:8">
      <c r="B217" s="13"/>
      <c r="C217" s="13" t="s">
        <v>203</v>
      </c>
      <c r="D217" s="13">
        <v>126.5</v>
      </c>
      <c r="E217" s="13">
        <v>116</v>
      </c>
      <c r="F217" s="13"/>
      <c r="G217" s="13">
        <f>E217-D217</f>
        <v>-10.5</v>
      </c>
      <c r="H217" s="13"/>
    </row>
    <row r="218" spans="2:8">
      <c r="B218" s="13"/>
      <c r="C218" s="13" t="s">
        <v>203</v>
      </c>
      <c r="D218" s="13">
        <v>143</v>
      </c>
      <c r="E218" s="13">
        <v>133</v>
      </c>
      <c r="F218" s="13"/>
      <c r="G218" s="13">
        <f>E218-D218</f>
        <v>-10</v>
      </c>
      <c r="H218" s="13"/>
    </row>
    <row r="219" spans="2:8">
      <c r="B219" s="13"/>
      <c r="C219" s="13" t="s">
        <v>198</v>
      </c>
      <c r="D219" s="13">
        <v>72.5</v>
      </c>
      <c r="E219" s="13">
        <v>66</v>
      </c>
      <c r="F219" s="13"/>
      <c r="G219" s="13">
        <f>E219-D219</f>
        <v>-6.5</v>
      </c>
      <c r="H219" s="13"/>
    </row>
    <row r="220" spans="2:8">
      <c r="B220" s="13"/>
      <c r="C220" s="13" t="s">
        <v>203</v>
      </c>
      <c r="D220" s="13">
        <v>135</v>
      </c>
      <c r="E220" s="13"/>
      <c r="F220" s="13">
        <v>148</v>
      </c>
      <c r="G220" s="13">
        <f>F220-D220</f>
        <v>13</v>
      </c>
      <c r="H220" s="13"/>
    </row>
    <row r="221" spans="2:8">
      <c r="B221" s="13" t="s">
        <v>205</v>
      </c>
      <c r="C221" s="13" t="s">
        <v>198</v>
      </c>
      <c r="D221" s="13">
        <v>77</v>
      </c>
      <c r="E221" s="13">
        <v>72</v>
      </c>
      <c r="F221" s="13"/>
      <c r="G221" s="13">
        <f>E221-D221</f>
        <v>-5</v>
      </c>
      <c r="H221" s="13"/>
    </row>
    <row r="222" spans="2:8">
      <c r="B222" s="13"/>
      <c r="C222" s="13"/>
      <c r="D222" s="13">
        <v>91</v>
      </c>
      <c r="E222" s="13"/>
      <c r="F222" s="13">
        <v>105</v>
      </c>
      <c r="G222" s="13">
        <f>F222-D222</f>
        <v>14</v>
      </c>
      <c r="H222" s="13"/>
    </row>
    <row r="223" spans="2:8">
      <c r="B223" s="13"/>
      <c r="C223" s="13" t="s">
        <v>203</v>
      </c>
      <c r="D223" s="13">
        <v>117</v>
      </c>
      <c r="E223" s="13">
        <v>108</v>
      </c>
      <c r="F223" s="13"/>
      <c r="G223" s="13">
        <f>E223-D223</f>
        <v>-9</v>
      </c>
      <c r="H223" s="13"/>
    </row>
    <row r="224" spans="2:8">
      <c r="B224" s="13"/>
      <c r="C224" s="13"/>
      <c r="D224" s="13">
        <v>107</v>
      </c>
      <c r="E224" s="13"/>
      <c r="F224" s="13">
        <v>118</v>
      </c>
      <c r="G224" s="13">
        <f>F224-D224</f>
        <v>11</v>
      </c>
      <c r="H224" s="13"/>
    </row>
    <row r="225" spans="2:8">
      <c r="B225" s="13"/>
      <c r="C225" s="13"/>
      <c r="D225" s="13">
        <v>101</v>
      </c>
      <c r="E225" s="13">
        <v>87</v>
      </c>
      <c r="F225" s="13"/>
      <c r="G225" s="13">
        <f>E225-D225</f>
        <v>-14</v>
      </c>
      <c r="H225" s="13"/>
    </row>
    <row r="226" spans="2:8">
      <c r="B226" s="13"/>
      <c r="C226" s="13"/>
      <c r="D226" s="13">
        <v>77</v>
      </c>
      <c r="E226" s="13"/>
      <c r="F226" s="13"/>
      <c r="G226" s="13"/>
      <c r="H226" s="13" t="s">
        <v>13</v>
      </c>
    </row>
    <row r="227" spans="2:8">
      <c r="B227" s="13" t="s">
        <v>206</v>
      </c>
      <c r="C227" s="13"/>
      <c r="D227" s="13"/>
      <c r="E227" s="13">
        <v>63</v>
      </c>
      <c r="F227" s="13"/>
      <c r="G227" s="13">
        <f>E227-D226</f>
        <v>-14</v>
      </c>
      <c r="H227" s="13"/>
    </row>
    <row r="228" spans="2:8">
      <c r="B228" s="13"/>
      <c r="C228" s="13" t="s">
        <v>198</v>
      </c>
      <c r="D228" s="13">
        <v>101</v>
      </c>
      <c r="E228" s="13"/>
      <c r="F228" s="13">
        <v>106</v>
      </c>
      <c r="G228" s="13">
        <f>F228-D228</f>
        <v>5</v>
      </c>
      <c r="H228" s="13"/>
    </row>
    <row r="229" spans="2:8">
      <c r="B229" s="13"/>
      <c r="C229" s="13"/>
      <c r="D229" s="13">
        <v>90</v>
      </c>
      <c r="E229" s="13"/>
      <c r="F229" s="13">
        <v>111</v>
      </c>
      <c r="G229" s="13">
        <f>F229-D229</f>
        <v>21</v>
      </c>
      <c r="H229" s="13"/>
    </row>
    <row r="230" spans="2:8">
      <c r="B230" s="13"/>
      <c r="C230" s="13"/>
      <c r="D230" s="13">
        <v>100</v>
      </c>
      <c r="E230" s="13"/>
      <c r="F230" s="13">
        <v>110</v>
      </c>
      <c r="G230" s="13">
        <f>F230-D230</f>
        <v>10</v>
      </c>
      <c r="H230" s="13"/>
    </row>
    <row r="231" spans="2:8">
      <c r="B231" s="13"/>
      <c r="C231" s="13"/>
      <c r="D231" s="13">
        <v>101</v>
      </c>
      <c r="E231" s="13"/>
      <c r="F231" s="13"/>
      <c r="G231" s="13"/>
      <c r="H231" s="13" t="s">
        <v>13</v>
      </c>
    </row>
    <row r="232" spans="2:8">
      <c r="B232" s="13"/>
      <c r="C232" s="13" t="s">
        <v>198</v>
      </c>
      <c r="D232" s="13"/>
      <c r="E232" s="13"/>
      <c r="F232" s="13">
        <v>115</v>
      </c>
      <c r="G232" s="13">
        <f>F232-D231</f>
        <v>14</v>
      </c>
      <c r="H232" s="13" t="s">
        <v>269</v>
      </c>
    </row>
    <row r="233" spans="2:8">
      <c r="B233" s="13"/>
      <c r="C233" s="13"/>
      <c r="D233" s="13">
        <v>108</v>
      </c>
      <c r="E233" s="13"/>
      <c r="F233" s="13">
        <v>122</v>
      </c>
      <c r="G233" s="13">
        <f>F233-D233</f>
        <v>14</v>
      </c>
      <c r="H233" s="13"/>
    </row>
    <row r="234" spans="2:8">
      <c r="B234" s="13"/>
      <c r="C234" s="13" t="s">
        <v>179</v>
      </c>
      <c r="D234" s="13">
        <v>100</v>
      </c>
      <c r="E234" s="13">
        <v>91</v>
      </c>
      <c r="F234" s="13"/>
      <c r="G234" s="13">
        <f>E234-D234</f>
        <v>-9</v>
      </c>
      <c r="H234" s="13"/>
    </row>
    <row r="235" spans="2:8">
      <c r="B235" s="13"/>
      <c r="C235" s="13" t="s">
        <v>198</v>
      </c>
      <c r="D235" s="13"/>
      <c r="E235" s="13">
        <v>135</v>
      </c>
      <c r="F235" s="13">
        <v>126</v>
      </c>
      <c r="G235" s="13">
        <f>F235-E235</f>
        <v>-9</v>
      </c>
      <c r="H235" s="13"/>
    </row>
    <row r="236" spans="2:8">
      <c r="B236" s="13"/>
      <c r="C236" s="13" t="s">
        <v>179</v>
      </c>
      <c r="D236" s="13">
        <v>84.8</v>
      </c>
      <c r="E236" s="13"/>
      <c r="F236" s="13">
        <v>102</v>
      </c>
      <c r="G236" s="13">
        <f>F236-D236</f>
        <v>17.200000000000003</v>
      </c>
      <c r="H236" s="13"/>
    </row>
    <row r="237" spans="2:8">
      <c r="B237" s="13"/>
      <c r="C237" s="13" t="s">
        <v>198</v>
      </c>
      <c r="D237" s="13">
        <v>128</v>
      </c>
      <c r="E237" s="13">
        <v>122</v>
      </c>
      <c r="F237" s="13"/>
      <c r="G237" s="13">
        <f>E237-D237</f>
        <v>-6</v>
      </c>
      <c r="H237" s="13"/>
    </row>
    <row r="238" spans="2:8">
      <c r="B238" s="13"/>
      <c r="C238" s="13" t="s">
        <v>179</v>
      </c>
      <c r="D238" s="13">
        <v>95</v>
      </c>
      <c r="E238" s="13">
        <v>95</v>
      </c>
      <c r="F238" s="13"/>
      <c r="G238" s="13">
        <v>0</v>
      </c>
      <c r="H238" s="13"/>
    </row>
    <row r="239" spans="2:8">
      <c r="B239" s="1" t="s">
        <v>272</v>
      </c>
      <c r="C239" s="1" t="s">
        <v>156</v>
      </c>
      <c r="D239" s="13">
        <v>50.8</v>
      </c>
      <c r="E239" s="13"/>
      <c r="F239" s="13">
        <v>91</v>
      </c>
      <c r="G239" s="13">
        <f t="shared" ref="G239:G245" si="1">F239-D239</f>
        <v>40.200000000000003</v>
      </c>
      <c r="H239" s="1" t="s">
        <v>277</v>
      </c>
    </row>
    <row r="240" spans="2:8">
      <c r="B240" s="13"/>
      <c r="C240" s="1" t="s">
        <v>159</v>
      </c>
      <c r="D240" s="13">
        <v>133</v>
      </c>
      <c r="E240" s="13"/>
      <c r="F240" s="13">
        <v>151</v>
      </c>
      <c r="G240" s="13">
        <f t="shared" si="1"/>
        <v>18</v>
      </c>
      <c r="H240" s="13"/>
    </row>
    <row r="241" spans="2:8">
      <c r="B241" s="13"/>
      <c r="C241" s="1" t="s">
        <v>159</v>
      </c>
      <c r="D241" s="13">
        <v>146</v>
      </c>
      <c r="E241" s="13"/>
      <c r="F241" s="13">
        <v>186</v>
      </c>
      <c r="G241" s="13">
        <f t="shared" si="1"/>
        <v>40</v>
      </c>
      <c r="H241" s="13"/>
    </row>
    <row r="242" spans="2:8">
      <c r="B242" s="13"/>
      <c r="C242" s="1" t="s">
        <v>203</v>
      </c>
      <c r="D242" s="13">
        <v>106</v>
      </c>
      <c r="E242" s="13"/>
      <c r="F242" s="13">
        <v>119</v>
      </c>
      <c r="G242" s="13">
        <f t="shared" si="1"/>
        <v>13</v>
      </c>
      <c r="H242" s="13"/>
    </row>
    <row r="243" spans="2:8">
      <c r="B243" s="13"/>
      <c r="C243" s="1" t="s">
        <v>203</v>
      </c>
      <c r="D243" s="13">
        <v>108</v>
      </c>
      <c r="E243" s="13"/>
      <c r="F243" s="13">
        <v>114</v>
      </c>
      <c r="G243" s="13">
        <f t="shared" si="1"/>
        <v>6</v>
      </c>
      <c r="H243" s="13"/>
    </row>
    <row r="244" spans="2:8">
      <c r="B244" s="1" t="s">
        <v>278</v>
      </c>
      <c r="C244" s="1" t="s">
        <v>156</v>
      </c>
      <c r="D244" s="13">
        <v>71</v>
      </c>
      <c r="E244" s="13"/>
      <c r="F244" s="13">
        <v>101</v>
      </c>
      <c r="G244" s="13">
        <f t="shared" si="1"/>
        <v>30</v>
      </c>
      <c r="H244" s="13"/>
    </row>
    <row r="245" spans="2:8">
      <c r="B245" s="13"/>
      <c r="C245" s="13"/>
      <c r="D245" s="13">
        <v>103</v>
      </c>
      <c r="E245" s="13"/>
      <c r="F245" s="13">
        <v>114</v>
      </c>
      <c r="G245" s="13">
        <f t="shared" si="1"/>
        <v>11</v>
      </c>
      <c r="H245" s="13"/>
    </row>
    <row r="246" spans="2:8">
      <c r="B246" s="13"/>
      <c r="C246" s="13"/>
      <c r="D246" s="13">
        <v>110</v>
      </c>
      <c r="E246" s="13">
        <v>107</v>
      </c>
      <c r="F246" s="13"/>
      <c r="G246" s="13">
        <f>E246-D246</f>
        <v>-3</v>
      </c>
      <c r="H246" s="13"/>
    </row>
    <row r="247" spans="2:8">
      <c r="B247" s="13"/>
      <c r="C247" s="1" t="s">
        <v>159</v>
      </c>
      <c r="D247" s="13">
        <v>125</v>
      </c>
      <c r="E247" s="13">
        <v>118</v>
      </c>
      <c r="F247" s="13"/>
      <c r="G247" s="13">
        <f>E247-D247</f>
        <v>-7</v>
      </c>
      <c r="H247" s="13"/>
    </row>
    <row r="248" spans="2:8">
      <c r="B248" s="13"/>
      <c r="C248" s="1" t="s">
        <v>281</v>
      </c>
      <c r="D248" s="13">
        <v>100</v>
      </c>
      <c r="E248" s="13">
        <v>91</v>
      </c>
      <c r="F248" s="13"/>
      <c r="G248" s="13">
        <f>E248-D248</f>
        <v>-9</v>
      </c>
      <c r="H248" s="13"/>
    </row>
    <row r="249" spans="2:8">
      <c r="B249" s="13"/>
      <c r="C249" s="13"/>
      <c r="D249" s="13">
        <v>92</v>
      </c>
      <c r="E249" s="13"/>
      <c r="F249" s="13"/>
      <c r="G249" s="13"/>
      <c r="H249" s="1" t="s">
        <v>13</v>
      </c>
    </row>
    <row r="250" spans="2:8">
      <c r="B250" s="1" t="s">
        <v>284</v>
      </c>
      <c r="C250" s="13"/>
      <c r="D250" s="13"/>
      <c r="E250" s="13"/>
      <c r="F250" s="13">
        <v>99</v>
      </c>
      <c r="G250" s="13">
        <f>F250-D249</f>
        <v>7</v>
      </c>
      <c r="H250" s="1"/>
    </row>
    <row r="251" spans="2:8">
      <c r="B251" s="1" t="s">
        <v>278</v>
      </c>
      <c r="C251" s="1" t="s">
        <v>198</v>
      </c>
      <c r="D251" s="13"/>
      <c r="E251" s="13"/>
      <c r="F251" s="13">
        <v>89</v>
      </c>
      <c r="G251" s="13"/>
      <c r="H251" s="1" t="s">
        <v>282</v>
      </c>
    </row>
    <row r="252" spans="2:8">
      <c r="B252" s="1" t="s">
        <v>284</v>
      </c>
      <c r="C252" s="13"/>
      <c r="D252" s="13">
        <v>57</v>
      </c>
      <c r="E252" s="13"/>
      <c r="F252" s="13"/>
      <c r="G252" s="13">
        <f>F251-D252</f>
        <v>32</v>
      </c>
      <c r="H252" s="1"/>
    </row>
    <row r="253" spans="2:8">
      <c r="B253" s="1" t="s">
        <v>284</v>
      </c>
      <c r="C253" s="1" t="s">
        <v>287</v>
      </c>
      <c r="D253" s="13">
        <v>76</v>
      </c>
      <c r="E253" s="13"/>
      <c r="F253" s="13">
        <v>68</v>
      </c>
      <c r="G253" s="13">
        <f>F253-D253</f>
        <v>-8</v>
      </c>
      <c r="H253" s="1"/>
    </row>
    <row r="254" spans="2:8">
      <c r="B254" s="1" t="s">
        <v>284</v>
      </c>
      <c r="C254" s="1" t="s">
        <v>198</v>
      </c>
      <c r="D254" s="13">
        <v>68</v>
      </c>
      <c r="E254" s="13">
        <v>77</v>
      </c>
      <c r="F254" s="13"/>
      <c r="G254" s="13">
        <f>D254-E254</f>
        <v>-9</v>
      </c>
      <c r="H254" s="1"/>
    </row>
    <row r="255" spans="2:8">
      <c r="B255" s="13"/>
      <c r="C255" s="13"/>
      <c r="D255" s="13"/>
      <c r="E255" s="5" t="s">
        <v>44</v>
      </c>
      <c r="F255" s="13"/>
      <c r="G255" s="5">
        <f>SUM(G172:G254)</f>
        <v>730.90000000000009</v>
      </c>
      <c r="H255" s="5">
        <f>G255*75</f>
        <v>54817.500000000007</v>
      </c>
    </row>
    <row r="257" spans="2:8">
      <c r="B257" s="5" t="s">
        <v>292</v>
      </c>
      <c r="C257" s="5">
        <v>2017</v>
      </c>
      <c r="D257" s="13"/>
      <c r="E257" s="13"/>
      <c r="F257" s="13"/>
      <c r="G257" s="13"/>
      <c r="H257" s="13"/>
    </row>
    <row r="258" spans="2:8">
      <c r="B258" s="13"/>
      <c r="C258" s="13"/>
      <c r="D258" s="13"/>
      <c r="E258" s="20"/>
      <c r="F258" s="20"/>
      <c r="G258" s="20" t="s">
        <v>4</v>
      </c>
      <c r="H258" s="21" t="s">
        <v>9</v>
      </c>
    </row>
    <row r="259" spans="2:8">
      <c r="B259" s="2" t="s">
        <v>0</v>
      </c>
      <c r="C259" s="2" t="s">
        <v>1</v>
      </c>
      <c r="D259" s="2" t="s">
        <v>10</v>
      </c>
      <c r="E259" s="2" t="s">
        <v>7</v>
      </c>
      <c r="F259" s="2" t="s">
        <v>11</v>
      </c>
      <c r="G259" s="2" t="s">
        <v>12</v>
      </c>
      <c r="H259" s="22"/>
    </row>
    <row r="260" spans="2:8">
      <c r="B260" s="1" t="s">
        <v>289</v>
      </c>
      <c r="C260" s="1" t="s">
        <v>293</v>
      </c>
      <c r="D260" s="13">
        <v>91</v>
      </c>
      <c r="E260" s="13"/>
      <c r="F260" s="13">
        <v>101</v>
      </c>
      <c r="G260" s="13">
        <f>F260-D260</f>
        <v>10</v>
      </c>
      <c r="H260" s="13"/>
    </row>
    <row r="261" spans="2:8">
      <c r="B261" s="13"/>
      <c r="C261" s="1" t="s">
        <v>293</v>
      </c>
      <c r="D261" s="13">
        <v>105</v>
      </c>
      <c r="E261" s="13"/>
      <c r="F261" s="13">
        <v>117</v>
      </c>
      <c r="G261" s="13">
        <f>F261-D261</f>
        <v>12</v>
      </c>
      <c r="H261" s="1"/>
    </row>
    <row r="262" spans="2:8">
      <c r="B262" s="13"/>
      <c r="C262" s="1" t="s">
        <v>294</v>
      </c>
      <c r="D262" s="13">
        <v>64</v>
      </c>
      <c r="E262" s="13"/>
      <c r="F262" s="13"/>
      <c r="G262" s="13"/>
      <c r="H262" s="1" t="s">
        <v>13</v>
      </c>
    </row>
    <row r="263" spans="2:8">
      <c r="B263" s="13"/>
      <c r="C263" s="13"/>
      <c r="D263" s="13"/>
      <c r="E263" s="13"/>
      <c r="F263" s="13"/>
      <c r="G263" s="5"/>
      <c r="H263" s="5"/>
    </row>
    <row r="264" spans="2:8">
      <c r="B264" s="1" t="s">
        <v>295</v>
      </c>
      <c r="C264" s="14" t="s">
        <v>294</v>
      </c>
      <c r="D264" s="13"/>
      <c r="E264" s="13"/>
      <c r="F264" s="13">
        <v>87.5</v>
      </c>
      <c r="G264" s="13">
        <f>F264-D262</f>
        <v>23.5</v>
      </c>
      <c r="H264" s="13"/>
    </row>
    <row r="265" spans="2:8">
      <c r="B265" s="13"/>
      <c r="C265" s="14" t="s">
        <v>293</v>
      </c>
      <c r="D265" s="14">
        <v>77</v>
      </c>
      <c r="E265" s="13"/>
      <c r="F265" s="14">
        <v>80</v>
      </c>
      <c r="G265" s="13">
        <f>F265-D265</f>
        <v>3</v>
      </c>
      <c r="H265" s="13"/>
    </row>
    <row r="266" spans="2:8">
      <c r="B266" s="13"/>
      <c r="C266" s="14" t="s">
        <v>294</v>
      </c>
      <c r="D266" s="14">
        <v>96</v>
      </c>
      <c r="E266" s="13"/>
      <c r="F266" s="14">
        <v>108</v>
      </c>
      <c r="G266" s="13">
        <f>F266-D266</f>
        <v>12</v>
      </c>
      <c r="H266" s="13"/>
    </row>
    <row r="267" spans="2:8">
      <c r="B267" s="13"/>
      <c r="C267" s="14" t="s">
        <v>294</v>
      </c>
      <c r="D267" s="14">
        <v>96</v>
      </c>
      <c r="E267" s="13">
        <v>91</v>
      </c>
      <c r="F267" s="13"/>
      <c r="G267" s="13">
        <f>E267-D267</f>
        <v>-5</v>
      </c>
      <c r="H267" s="13"/>
    </row>
    <row r="268" spans="2:8">
      <c r="B268" s="13"/>
      <c r="C268" s="14" t="s">
        <v>293</v>
      </c>
      <c r="D268" s="14">
        <v>82</v>
      </c>
      <c r="E268" s="13"/>
      <c r="F268" s="13"/>
      <c r="G268" s="13"/>
      <c r="H268" s="1" t="s">
        <v>13</v>
      </c>
    </row>
    <row r="269" spans="2:8">
      <c r="B269" s="1" t="s">
        <v>297</v>
      </c>
      <c r="C269" s="14" t="s">
        <v>293</v>
      </c>
      <c r="D269" s="13"/>
      <c r="E269" s="13"/>
      <c r="F269" s="13">
        <v>94.5</v>
      </c>
      <c r="G269" s="13">
        <f>F269-D268</f>
        <v>12.5</v>
      </c>
      <c r="H269" s="13"/>
    </row>
    <row r="270" spans="2:8">
      <c r="B270" s="13"/>
      <c r="C270" s="14" t="s">
        <v>294</v>
      </c>
      <c r="D270" s="14">
        <v>73</v>
      </c>
      <c r="E270" s="13"/>
      <c r="F270" s="13">
        <v>85</v>
      </c>
      <c r="G270" s="13">
        <f>F270-D270</f>
        <v>12</v>
      </c>
      <c r="H270" s="13"/>
    </row>
    <row r="271" spans="2:8">
      <c r="B271" s="13"/>
      <c r="C271" s="1" t="s">
        <v>293</v>
      </c>
      <c r="D271" s="14">
        <v>91</v>
      </c>
      <c r="E271" s="13"/>
      <c r="F271" s="13">
        <v>99</v>
      </c>
      <c r="G271" s="13">
        <f>F271-D271</f>
        <v>8</v>
      </c>
      <c r="H271" s="1"/>
    </row>
    <row r="272" spans="2:8">
      <c r="B272" s="13"/>
      <c r="C272" s="1" t="s">
        <v>294</v>
      </c>
      <c r="D272" s="13">
        <v>71</v>
      </c>
      <c r="E272" s="13"/>
      <c r="F272" s="13"/>
      <c r="G272" s="13"/>
      <c r="H272" s="1" t="s">
        <v>13</v>
      </c>
    </row>
    <row r="273" spans="2:8">
      <c r="B273" s="1" t="s">
        <v>299</v>
      </c>
      <c r="C273" s="1"/>
      <c r="D273" s="13"/>
      <c r="E273" s="13"/>
      <c r="F273" s="13">
        <v>97</v>
      </c>
      <c r="G273" s="13">
        <f>F273-D272</f>
        <v>26</v>
      </c>
      <c r="H273" s="1"/>
    </row>
    <row r="274" spans="2:8">
      <c r="B274" s="13"/>
      <c r="C274" s="1" t="s">
        <v>200</v>
      </c>
      <c r="D274" s="13">
        <v>135</v>
      </c>
      <c r="E274" s="13">
        <v>129</v>
      </c>
      <c r="F274" s="13"/>
      <c r="G274" s="13">
        <f>E274-D274</f>
        <v>-6</v>
      </c>
      <c r="H274" s="1"/>
    </row>
    <row r="275" spans="2:8">
      <c r="B275" s="13"/>
      <c r="C275" s="1" t="s">
        <v>200</v>
      </c>
      <c r="D275" s="13">
        <v>137</v>
      </c>
      <c r="E275" s="13"/>
      <c r="F275" s="13">
        <v>144</v>
      </c>
      <c r="G275" s="13">
        <f>F275-D275</f>
        <v>7</v>
      </c>
      <c r="H275" s="1"/>
    </row>
    <row r="276" spans="2:8">
      <c r="B276" s="13"/>
      <c r="C276" s="13" t="s">
        <v>300</v>
      </c>
      <c r="D276" s="13">
        <v>80</v>
      </c>
      <c r="E276" s="5"/>
      <c r="F276" s="5"/>
      <c r="G276" s="5"/>
      <c r="H276" s="13" t="s">
        <v>13</v>
      </c>
    </row>
    <row r="277" spans="2:8">
      <c r="B277" s="1" t="s">
        <v>303</v>
      </c>
      <c r="C277" s="1"/>
      <c r="D277" s="13"/>
      <c r="E277" s="13">
        <v>79</v>
      </c>
      <c r="F277" s="13"/>
      <c r="G277" s="13">
        <f>E277-D276</f>
        <v>-1</v>
      </c>
      <c r="H277" s="1"/>
    </row>
    <row r="278" spans="2:8">
      <c r="B278" s="1" t="s">
        <v>301</v>
      </c>
      <c r="C278" s="1" t="s">
        <v>300</v>
      </c>
      <c r="D278" s="13">
        <v>69</v>
      </c>
      <c r="E278" s="13"/>
      <c r="F278" s="13">
        <v>79</v>
      </c>
      <c r="G278" s="13">
        <f>F278-D278</f>
        <v>10</v>
      </c>
      <c r="H278" s="1"/>
    </row>
    <row r="279" spans="2:8">
      <c r="B279" s="13"/>
      <c r="C279" s="13" t="s">
        <v>293</v>
      </c>
      <c r="D279" s="13">
        <v>87</v>
      </c>
      <c r="E279" s="13">
        <v>83</v>
      </c>
      <c r="F279" s="13"/>
      <c r="G279" s="13">
        <f>E279-D279</f>
        <v>-4</v>
      </c>
      <c r="H279" s="5"/>
    </row>
    <row r="280" spans="2:8">
      <c r="B280" s="1" t="s">
        <v>303</v>
      </c>
      <c r="C280" s="13" t="s">
        <v>293</v>
      </c>
      <c r="D280" s="13">
        <v>72</v>
      </c>
      <c r="E280" s="13"/>
      <c r="F280" s="13">
        <v>79</v>
      </c>
      <c r="G280" s="13">
        <f>F280-D280</f>
        <v>7</v>
      </c>
      <c r="H280" s="5"/>
    </row>
    <row r="281" spans="2:8">
      <c r="B281" s="13"/>
      <c r="C281" s="13" t="s">
        <v>300</v>
      </c>
      <c r="D281" s="13">
        <v>75</v>
      </c>
      <c r="E281" s="13">
        <v>74</v>
      </c>
      <c r="F281" s="13"/>
      <c r="G281" s="13">
        <f>E281-D281</f>
        <v>-1</v>
      </c>
      <c r="H281" s="5"/>
    </row>
    <row r="282" spans="2:8">
      <c r="B282" s="13"/>
      <c r="C282" s="13" t="s">
        <v>293</v>
      </c>
      <c r="D282" s="13">
        <v>72</v>
      </c>
      <c r="E282" s="13"/>
      <c r="F282" s="13">
        <v>79</v>
      </c>
      <c r="G282" s="13">
        <f>F282-D282</f>
        <v>7</v>
      </c>
      <c r="H282" s="5"/>
    </row>
    <row r="283" spans="2:8">
      <c r="B283" s="13"/>
      <c r="C283" s="13" t="s">
        <v>293</v>
      </c>
      <c r="D283" s="13">
        <v>80</v>
      </c>
      <c r="E283" s="13"/>
      <c r="F283" s="13"/>
      <c r="G283" s="13"/>
      <c r="H283" s="13" t="s">
        <v>13</v>
      </c>
    </row>
    <row r="284" spans="2:8">
      <c r="B284" s="1" t="s">
        <v>305</v>
      </c>
      <c r="C284" s="13"/>
      <c r="D284" s="13"/>
      <c r="E284" s="13"/>
      <c r="F284" s="13">
        <v>107</v>
      </c>
      <c r="G284" s="13">
        <f>F284-D283</f>
        <v>27</v>
      </c>
      <c r="H284" s="13"/>
    </row>
    <row r="285" spans="2:8">
      <c r="B285" s="13"/>
      <c r="C285" s="13" t="s">
        <v>293</v>
      </c>
      <c r="D285" s="13">
        <v>108</v>
      </c>
      <c r="E285" s="13"/>
      <c r="F285" s="13">
        <v>117</v>
      </c>
      <c r="G285" s="13">
        <f>F285-D285</f>
        <v>9</v>
      </c>
      <c r="H285" s="13"/>
    </row>
    <row r="286" spans="2:8">
      <c r="B286" s="13"/>
      <c r="C286" s="13" t="s">
        <v>300</v>
      </c>
      <c r="D286" s="13">
        <v>72</v>
      </c>
      <c r="E286" s="13"/>
      <c r="F286" s="13"/>
      <c r="G286" s="13"/>
      <c r="H286" s="13" t="s">
        <v>13</v>
      </c>
    </row>
    <row r="287" spans="2:8">
      <c r="B287" s="13"/>
      <c r="C287" s="13"/>
      <c r="D287" s="13"/>
      <c r="E287" s="13">
        <v>48.5</v>
      </c>
      <c r="F287" s="13"/>
      <c r="G287" s="13">
        <f>E287-D286</f>
        <v>-23.5</v>
      </c>
      <c r="H287" s="13"/>
    </row>
    <row r="288" spans="2:8">
      <c r="B288" s="13"/>
      <c r="C288" s="13" t="s">
        <v>300</v>
      </c>
      <c r="D288" s="13">
        <v>48.5</v>
      </c>
      <c r="E288" s="13">
        <v>48.5</v>
      </c>
      <c r="F288" s="13"/>
      <c r="G288" s="13">
        <v>0</v>
      </c>
      <c r="H288" s="13"/>
    </row>
    <row r="289" spans="1:8">
      <c r="B289" s="13"/>
      <c r="C289" s="13"/>
      <c r="D289" s="13">
        <v>38</v>
      </c>
      <c r="E289" s="13">
        <v>37</v>
      </c>
      <c r="F289" s="13"/>
      <c r="G289" s="13">
        <f>E289-D289</f>
        <v>-1</v>
      </c>
      <c r="H289" s="13"/>
    </row>
    <row r="290" spans="1:8">
      <c r="B290" s="1" t="s">
        <v>306</v>
      </c>
      <c r="C290" s="1" t="s">
        <v>293</v>
      </c>
      <c r="D290" s="13">
        <v>109.5</v>
      </c>
      <c r="E290" s="13"/>
      <c r="F290" s="13">
        <v>117</v>
      </c>
      <c r="G290" s="13">
        <f>F290-D290</f>
        <v>7.5</v>
      </c>
      <c r="H290" s="13"/>
    </row>
    <row r="291" spans="1:8">
      <c r="B291" s="13"/>
      <c r="C291" s="13"/>
      <c r="D291" s="13">
        <v>121.6</v>
      </c>
      <c r="E291" s="13"/>
      <c r="F291" s="13">
        <v>127.2</v>
      </c>
      <c r="G291" s="13">
        <f>F291-D291</f>
        <v>5.6000000000000085</v>
      </c>
      <c r="H291" s="13"/>
    </row>
    <row r="292" spans="1:8">
      <c r="B292" s="13"/>
      <c r="C292" s="1" t="s">
        <v>159</v>
      </c>
      <c r="D292" s="13">
        <v>59.8</v>
      </c>
      <c r="E292" s="13">
        <v>56.5</v>
      </c>
      <c r="F292" s="13"/>
      <c r="G292" s="13">
        <f>E292-D292</f>
        <v>-3.2999999999999972</v>
      </c>
      <c r="H292" s="13"/>
    </row>
    <row r="293" spans="1:8">
      <c r="B293" s="13"/>
      <c r="C293" s="13" t="s">
        <v>159</v>
      </c>
      <c r="D293" s="13">
        <v>52</v>
      </c>
      <c r="E293" s="5"/>
      <c r="F293" s="5"/>
      <c r="G293" s="5"/>
      <c r="H293" s="13" t="s">
        <v>13</v>
      </c>
    </row>
    <row r="294" spans="1:8">
      <c r="B294" s="1" t="s">
        <v>307</v>
      </c>
      <c r="C294" s="5"/>
      <c r="D294" s="5"/>
      <c r="E294" s="13">
        <v>46</v>
      </c>
      <c r="F294" s="5"/>
      <c r="G294" s="13">
        <f>E294-D293</f>
        <v>-6</v>
      </c>
      <c r="H294" s="5"/>
    </row>
    <row r="295" spans="1:8">
      <c r="B295" s="1" t="s">
        <v>307</v>
      </c>
      <c r="C295" s="13" t="s">
        <v>293</v>
      </c>
      <c r="D295" s="13">
        <v>152</v>
      </c>
      <c r="E295" s="13"/>
      <c r="F295" s="13">
        <v>162</v>
      </c>
      <c r="G295" s="13">
        <f>F295-D295</f>
        <v>10</v>
      </c>
      <c r="H295" s="5"/>
    </row>
    <row r="296" spans="1:8">
      <c r="B296" s="13"/>
      <c r="C296" s="13"/>
      <c r="D296" s="13">
        <v>153</v>
      </c>
      <c r="E296" s="13"/>
      <c r="F296" s="13">
        <v>160</v>
      </c>
      <c r="G296" s="13">
        <f>F296-D296</f>
        <v>7</v>
      </c>
      <c r="H296" s="5"/>
    </row>
    <row r="297" spans="1:8">
      <c r="B297" s="13"/>
      <c r="C297" s="13"/>
      <c r="D297" s="13">
        <v>152</v>
      </c>
      <c r="E297" s="13"/>
      <c r="F297" s="13">
        <v>175</v>
      </c>
      <c r="G297" s="13">
        <f>F297-D297</f>
        <v>23</v>
      </c>
      <c r="H297" s="5"/>
    </row>
    <row r="298" spans="1:8">
      <c r="B298" s="13"/>
      <c r="C298" s="13"/>
      <c r="D298" s="13">
        <v>165</v>
      </c>
      <c r="E298" s="13"/>
      <c r="F298" s="13">
        <v>172</v>
      </c>
      <c r="G298" s="13">
        <f>F298-D298</f>
        <v>7</v>
      </c>
      <c r="H298" s="5"/>
    </row>
    <row r="299" spans="1:8">
      <c r="B299" s="13" t="s">
        <v>307</v>
      </c>
      <c r="C299" s="13" t="s">
        <v>159</v>
      </c>
      <c r="D299" s="13">
        <v>43</v>
      </c>
      <c r="E299" s="13"/>
      <c r="F299" s="13"/>
      <c r="G299" s="5"/>
      <c r="H299" s="13" t="s">
        <v>13</v>
      </c>
    </row>
    <row r="300" spans="1:8">
      <c r="B300" s="13" t="s">
        <v>308</v>
      </c>
      <c r="C300" s="13"/>
      <c r="D300" s="13"/>
      <c r="E300" s="13"/>
      <c r="F300" s="13">
        <v>45</v>
      </c>
      <c r="G300" s="13">
        <f>F300-D299</f>
        <v>2</v>
      </c>
      <c r="H300" s="5"/>
    </row>
    <row r="301" spans="1:8">
      <c r="A301"/>
      <c r="B301" s="13" t="s">
        <v>308</v>
      </c>
      <c r="C301" s="13" t="s">
        <v>309</v>
      </c>
      <c r="D301" s="13">
        <v>52</v>
      </c>
      <c r="E301" s="13"/>
      <c r="F301" s="13">
        <v>65</v>
      </c>
      <c r="G301" s="13">
        <f>F301-D301</f>
        <v>13</v>
      </c>
      <c r="H301" s="5"/>
    </row>
    <row r="302" spans="1:8">
      <c r="B302" s="13"/>
      <c r="C302" s="13"/>
      <c r="D302" s="13">
        <v>59</v>
      </c>
      <c r="E302" s="13">
        <v>50</v>
      </c>
      <c r="F302" s="13"/>
      <c r="G302" s="13">
        <f>E302-D302</f>
        <v>-9</v>
      </c>
      <c r="H302" s="5"/>
    </row>
    <row r="303" spans="1:8">
      <c r="B303" s="13"/>
      <c r="C303" s="13" t="s">
        <v>310</v>
      </c>
      <c r="D303" s="13">
        <v>67</v>
      </c>
      <c r="E303" s="13"/>
      <c r="F303" s="13">
        <v>77</v>
      </c>
      <c r="G303" s="13">
        <f>F303-D303</f>
        <v>10</v>
      </c>
      <c r="H303" s="5"/>
    </row>
    <row r="304" spans="1:8">
      <c r="B304" s="13"/>
      <c r="C304" s="13"/>
      <c r="D304" s="13">
        <v>76</v>
      </c>
      <c r="E304" s="13">
        <v>73</v>
      </c>
      <c r="F304" s="13"/>
      <c r="G304" s="13">
        <f>E304-D304</f>
        <v>-3</v>
      </c>
      <c r="H304" s="5"/>
    </row>
    <row r="305" spans="2:8">
      <c r="B305" s="5" t="s">
        <v>308</v>
      </c>
      <c r="C305" s="13" t="s">
        <v>309</v>
      </c>
      <c r="D305" s="13">
        <v>50.6</v>
      </c>
      <c r="E305" s="13"/>
      <c r="F305" s="13"/>
      <c r="G305" s="13"/>
      <c r="H305" s="13" t="s">
        <v>13</v>
      </c>
    </row>
    <row r="306" spans="2:8">
      <c r="B306" s="13" t="s">
        <v>311</v>
      </c>
      <c r="C306" s="13"/>
      <c r="D306" s="13"/>
      <c r="E306" s="13">
        <v>46</v>
      </c>
      <c r="F306" s="13"/>
      <c r="G306" s="13">
        <f>E306-D305</f>
        <v>-4.6000000000000014</v>
      </c>
      <c r="H306" s="5"/>
    </row>
    <row r="307" spans="2:8">
      <c r="B307" s="13"/>
      <c r="C307" s="13" t="s">
        <v>309</v>
      </c>
      <c r="D307" s="13">
        <v>42</v>
      </c>
      <c r="E307" s="13"/>
      <c r="F307" s="13"/>
      <c r="G307" s="13"/>
      <c r="H307" s="5"/>
    </row>
    <row r="308" spans="2:8">
      <c r="B308" s="13"/>
      <c r="C308" s="13"/>
      <c r="D308" s="13"/>
      <c r="E308" s="13">
        <v>40</v>
      </c>
      <c r="F308" s="13"/>
      <c r="G308" s="13">
        <f>E308-D307</f>
        <v>-2</v>
      </c>
      <c r="H308" s="5"/>
    </row>
    <row r="309" spans="2:8">
      <c r="B309" s="13"/>
      <c r="C309" s="13" t="s">
        <v>310</v>
      </c>
      <c r="D309" s="13">
        <v>77</v>
      </c>
      <c r="E309" s="13"/>
      <c r="F309" s="13">
        <v>88</v>
      </c>
      <c r="G309" s="13"/>
      <c r="H309" s="5"/>
    </row>
    <row r="310" spans="2:8">
      <c r="B310" s="13"/>
      <c r="C310" s="13"/>
      <c r="D310" s="13">
        <v>87</v>
      </c>
      <c r="E310" s="13">
        <v>91</v>
      </c>
      <c r="F310" s="13"/>
      <c r="G310" s="13">
        <f>E310-D310</f>
        <v>4</v>
      </c>
      <c r="H310" s="5"/>
    </row>
    <row r="311" spans="2:8">
      <c r="B311" s="13"/>
      <c r="C311" s="13" t="s">
        <v>309</v>
      </c>
      <c r="D311" s="13">
        <v>37</v>
      </c>
      <c r="E311" s="13"/>
      <c r="F311" s="13"/>
      <c r="G311" s="13"/>
      <c r="H311" s="5"/>
    </row>
    <row r="312" spans="2:8">
      <c r="B312" s="13"/>
      <c r="C312" s="13"/>
      <c r="D312" s="13"/>
      <c r="E312" s="13">
        <v>38</v>
      </c>
      <c r="F312" s="13"/>
      <c r="G312" s="13">
        <f>E312-D311</f>
        <v>1</v>
      </c>
      <c r="H312" s="5"/>
    </row>
    <row r="313" spans="2:8">
      <c r="B313" s="13"/>
      <c r="C313" s="13" t="s">
        <v>310</v>
      </c>
      <c r="D313" s="13">
        <v>87.5</v>
      </c>
      <c r="E313" s="13"/>
      <c r="F313" s="13">
        <v>82</v>
      </c>
      <c r="G313" s="13">
        <f>F313-D313</f>
        <v>-5.5</v>
      </c>
      <c r="H313" s="5"/>
    </row>
    <row r="314" spans="2:8">
      <c r="B314" s="13" t="s">
        <v>311</v>
      </c>
      <c r="C314" s="13" t="s">
        <v>309</v>
      </c>
      <c r="D314" s="13">
        <v>44</v>
      </c>
      <c r="E314" s="13"/>
      <c r="F314" s="13"/>
      <c r="G314" s="13"/>
      <c r="H314" s="13" t="s">
        <v>13</v>
      </c>
    </row>
    <row r="315" spans="2:8">
      <c r="B315" s="13" t="s">
        <v>314</v>
      </c>
      <c r="C315" s="13" t="s">
        <v>309</v>
      </c>
      <c r="D315" s="13"/>
      <c r="E315" s="13"/>
      <c r="F315" s="13">
        <v>80.5</v>
      </c>
      <c r="G315" s="13">
        <f>F315-D314</f>
        <v>36.5</v>
      </c>
      <c r="H315" s="13"/>
    </row>
    <row r="316" spans="2:8">
      <c r="B316" s="13" t="s">
        <v>314</v>
      </c>
      <c r="C316" s="13" t="s">
        <v>310</v>
      </c>
      <c r="D316" s="13">
        <v>37</v>
      </c>
      <c r="E316" s="13"/>
      <c r="F316" s="13"/>
      <c r="G316" s="13"/>
      <c r="H316" s="13" t="s">
        <v>13</v>
      </c>
    </row>
    <row r="317" spans="2:8">
      <c r="B317" s="1" t="s">
        <v>317</v>
      </c>
      <c r="C317" s="13"/>
      <c r="D317" s="13"/>
      <c r="E317" s="13">
        <v>33</v>
      </c>
      <c r="F317" s="13"/>
      <c r="G317" s="13">
        <f>E317-D316</f>
        <v>-4</v>
      </c>
      <c r="H317" s="5"/>
    </row>
    <row r="318" spans="2:8">
      <c r="B318" s="13" t="s">
        <v>314</v>
      </c>
      <c r="C318" s="13" t="s">
        <v>309</v>
      </c>
      <c r="D318" s="13">
        <v>72</v>
      </c>
      <c r="E318" s="13"/>
      <c r="F318" s="13"/>
      <c r="G318" s="13"/>
      <c r="H318" s="13" t="s">
        <v>13</v>
      </c>
    </row>
    <row r="319" spans="2:8">
      <c r="B319" s="13" t="s">
        <v>315</v>
      </c>
      <c r="C319" s="13"/>
      <c r="D319" s="13"/>
      <c r="E319" s="13">
        <v>72</v>
      </c>
      <c r="F319" s="13"/>
      <c r="G319" s="13">
        <f>E319-D318</f>
        <v>0</v>
      </c>
      <c r="H319" s="13"/>
    </row>
    <row r="320" spans="2:8">
      <c r="B320" s="13" t="s">
        <v>315</v>
      </c>
      <c r="C320" s="13" t="s">
        <v>316</v>
      </c>
      <c r="D320" s="13">
        <v>80</v>
      </c>
      <c r="E320" s="13">
        <v>86</v>
      </c>
      <c r="F320" s="13"/>
      <c r="G320" s="13">
        <f>D320-E320</f>
        <v>-6</v>
      </c>
      <c r="H320" s="13"/>
    </row>
    <row r="321" spans="2:8">
      <c r="B321" s="13" t="s">
        <v>315</v>
      </c>
      <c r="C321" s="13" t="s">
        <v>309</v>
      </c>
      <c r="D321" s="13">
        <v>67</v>
      </c>
      <c r="E321" s="13"/>
      <c r="F321" s="13">
        <v>69.5</v>
      </c>
      <c r="G321" s="13">
        <f>F321-D321</f>
        <v>2.5</v>
      </c>
      <c r="H321" s="5"/>
    </row>
    <row r="322" spans="2:8">
      <c r="B322" s="1" t="s">
        <v>317</v>
      </c>
      <c r="C322" s="1" t="s">
        <v>309</v>
      </c>
      <c r="D322" s="13">
        <v>64.900000000000006</v>
      </c>
      <c r="E322" s="13"/>
      <c r="F322" s="13">
        <v>72</v>
      </c>
      <c r="G322" s="13">
        <f>F322-D322</f>
        <v>7.0999999999999943</v>
      </c>
      <c r="H322" s="5"/>
    </row>
    <row r="323" spans="2:8">
      <c r="B323" s="13" t="s">
        <v>317</v>
      </c>
      <c r="C323" s="13" t="s">
        <v>309</v>
      </c>
      <c r="D323" s="13">
        <v>72.7</v>
      </c>
      <c r="E323" s="13"/>
      <c r="F323" s="13"/>
      <c r="G323" s="13"/>
      <c r="H323" s="13" t="s">
        <v>13</v>
      </c>
    </row>
    <row r="324" spans="2:8">
      <c r="B324" s="13" t="s">
        <v>318</v>
      </c>
      <c r="C324" s="5"/>
      <c r="D324" s="5"/>
      <c r="E324" s="13">
        <v>55</v>
      </c>
      <c r="F324" s="13"/>
      <c r="G324" s="13">
        <f>E324-D323</f>
        <v>-17.700000000000003</v>
      </c>
      <c r="H324" s="5"/>
    </row>
    <row r="325" spans="2:8">
      <c r="B325" s="13" t="s">
        <v>317</v>
      </c>
      <c r="C325" s="13" t="s">
        <v>310</v>
      </c>
      <c r="D325" s="13">
        <v>35</v>
      </c>
      <c r="E325" s="13"/>
      <c r="F325" s="13"/>
      <c r="G325" s="13"/>
      <c r="H325" s="13" t="s">
        <v>13</v>
      </c>
    </row>
    <row r="326" spans="2:8">
      <c r="B326" s="13" t="s">
        <v>318</v>
      </c>
      <c r="C326" s="13"/>
      <c r="D326" s="13"/>
      <c r="E326" s="13">
        <v>30</v>
      </c>
      <c r="F326" s="13"/>
      <c r="G326" s="13">
        <f>E326-D325</f>
        <v>-5</v>
      </c>
      <c r="H326" s="5"/>
    </row>
    <row r="327" spans="2:8">
      <c r="B327" s="13" t="s">
        <v>318</v>
      </c>
      <c r="C327" s="13" t="s">
        <v>310</v>
      </c>
      <c r="D327" s="13">
        <v>35</v>
      </c>
      <c r="E327" s="13"/>
      <c r="F327" s="13">
        <v>50</v>
      </c>
      <c r="G327" s="13">
        <f>F327-D327</f>
        <v>15</v>
      </c>
      <c r="H327" s="5"/>
    </row>
    <row r="328" spans="2:8">
      <c r="B328" s="5"/>
      <c r="C328" s="13" t="s">
        <v>309</v>
      </c>
      <c r="D328" s="13">
        <v>43</v>
      </c>
      <c r="E328" s="13">
        <v>40</v>
      </c>
      <c r="F328" s="13"/>
      <c r="G328" s="13">
        <f>E328-D328</f>
        <v>-3</v>
      </c>
      <c r="H328" s="5"/>
    </row>
    <row r="329" spans="2:8">
      <c r="B329" s="5"/>
      <c r="C329" s="13" t="s">
        <v>310</v>
      </c>
      <c r="D329" s="13">
        <v>52</v>
      </c>
      <c r="E329" s="13"/>
      <c r="F329" s="13">
        <v>62</v>
      </c>
      <c r="G329" s="13">
        <f>F329-D329</f>
        <v>10</v>
      </c>
      <c r="H329" s="5"/>
    </row>
    <row r="330" spans="2:8">
      <c r="B330" s="5"/>
      <c r="C330" s="13" t="s">
        <v>309</v>
      </c>
      <c r="D330" s="13">
        <v>36.6</v>
      </c>
      <c r="E330" s="13">
        <v>31.5</v>
      </c>
      <c r="F330" s="13"/>
      <c r="G330" s="13">
        <f>E330-D330</f>
        <v>-5.1000000000000014</v>
      </c>
      <c r="H330" s="5"/>
    </row>
    <row r="331" spans="2:8">
      <c r="B331" s="5"/>
      <c r="C331" s="13" t="s">
        <v>310</v>
      </c>
      <c r="D331" s="13">
        <v>58</v>
      </c>
      <c r="E331" s="13"/>
      <c r="F331" s="13">
        <v>71</v>
      </c>
      <c r="G331" s="13">
        <f>F331-D331</f>
        <v>13</v>
      </c>
      <c r="H331" s="5"/>
    </row>
    <row r="332" spans="2:8">
      <c r="B332" s="5"/>
      <c r="C332" s="13" t="s">
        <v>310</v>
      </c>
      <c r="D332" s="13">
        <v>55.6</v>
      </c>
      <c r="E332" s="13">
        <v>54</v>
      </c>
      <c r="F332" s="13"/>
      <c r="G332" s="13">
        <f>E332-D332</f>
        <v>-1.6000000000000014</v>
      </c>
      <c r="H332" s="5"/>
    </row>
    <row r="333" spans="2:8">
      <c r="B333" s="5"/>
      <c r="C333" s="13" t="s">
        <v>310</v>
      </c>
      <c r="D333" s="13">
        <v>48</v>
      </c>
      <c r="E333" s="13">
        <v>40</v>
      </c>
      <c r="F333" s="13"/>
      <c r="G333" s="13">
        <f>E333-D333</f>
        <v>-8</v>
      </c>
      <c r="H333" s="5"/>
    </row>
    <row r="334" spans="2:8">
      <c r="B334" s="5"/>
      <c r="C334" s="13" t="s">
        <v>309</v>
      </c>
      <c r="D334" s="13">
        <v>40</v>
      </c>
      <c r="E334" s="13"/>
      <c r="F334" s="13">
        <v>52</v>
      </c>
      <c r="G334" s="13">
        <f>F334-D334</f>
        <v>12</v>
      </c>
      <c r="H334" s="5"/>
    </row>
    <row r="335" spans="2:8">
      <c r="B335" s="13" t="s">
        <v>318</v>
      </c>
      <c r="C335" s="13" t="s">
        <v>310</v>
      </c>
      <c r="D335" s="13">
        <v>35</v>
      </c>
      <c r="E335" s="13"/>
      <c r="F335" s="13"/>
      <c r="G335" s="13"/>
      <c r="H335" s="13" t="s">
        <v>13</v>
      </c>
    </row>
    <row r="336" spans="2:8">
      <c r="B336" s="13" t="s">
        <v>319</v>
      </c>
      <c r="C336" s="5"/>
      <c r="D336" s="5"/>
      <c r="E336" s="13"/>
      <c r="F336" s="13">
        <v>100</v>
      </c>
      <c r="G336" s="13">
        <f>F336-D335</f>
        <v>65</v>
      </c>
      <c r="H336" s="5"/>
    </row>
    <row r="337" spans="2:8">
      <c r="B337" s="13" t="s">
        <v>318</v>
      </c>
      <c r="C337" s="13" t="s">
        <v>309</v>
      </c>
      <c r="D337" s="13">
        <v>47</v>
      </c>
      <c r="E337" s="13"/>
      <c r="F337" s="13"/>
      <c r="G337" s="13"/>
      <c r="H337" s="13" t="s">
        <v>13</v>
      </c>
    </row>
    <row r="338" spans="2:8">
      <c r="B338" s="1" t="s">
        <v>319</v>
      </c>
      <c r="C338" s="13"/>
      <c r="D338" s="13"/>
      <c r="E338" s="13">
        <v>23</v>
      </c>
      <c r="F338" s="13"/>
      <c r="G338" s="13">
        <f>E338-D337</f>
        <v>-24</v>
      </c>
      <c r="H338" s="13"/>
    </row>
    <row r="339" spans="2:8">
      <c r="B339" s="5"/>
      <c r="C339" s="13" t="s">
        <v>320</v>
      </c>
      <c r="D339" s="13">
        <v>41</v>
      </c>
      <c r="E339" s="13"/>
      <c r="F339" s="13">
        <v>63</v>
      </c>
      <c r="G339" s="13">
        <f>F339-D339</f>
        <v>22</v>
      </c>
      <c r="H339" s="5"/>
    </row>
    <row r="340" spans="2:8">
      <c r="B340" s="5"/>
      <c r="C340" s="13" t="s">
        <v>320</v>
      </c>
      <c r="D340" s="13">
        <v>59.7</v>
      </c>
      <c r="E340" s="13">
        <v>58</v>
      </c>
      <c r="F340" s="13"/>
      <c r="G340" s="13">
        <f>E340-D340</f>
        <v>-1.7000000000000028</v>
      </c>
      <c r="H340" s="5"/>
    </row>
    <row r="341" spans="2:8">
      <c r="B341" s="5"/>
      <c r="C341" s="13" t="s">
        <v>320</v>
      </c>
      <c r="D341" s="13">
        <v>61.5</v>
      </c>
      <c r="E341" s="13"/>
      <c r="F341" s="13">
        <v>71.3</v>
      </c>
      <c r="G341" s="13">
        <f>F341-D341</f>
        <v>9.7999999999999972</v>
      </c>
      <c r="H341" s="5"/>
    </row>
    <row r="342" spans="2:8">
      <c r="B342" s="13"/>
      <c r="C342" s="13" t="s">
        <v>309</v>
      </c>
      <c r="D342" s="13">
        <v>19</v>
      </c>
      <c r="E342" s="13">
        <v>17</v>
      </c>
      <c r="F342" s="13"/>
      <c r="G342" s="13">
        <f>E342-D342</f>
        <v>-2</v>
      </c>
      <c r="H342" s="5"/>
    </row>
    <row r="343" spans="2:8">
      <c r="B343" s="13"/>
      <c r="C343" s="13" t="s">
        <v>321</v>
      </c>
      <c r="D343" s="13">
        <v>47</v>
      </c>
      <c r="E343" s="13">
        <v>44</v>
      </c>
      <c r="F343" s="13"/>
      <c r="G343" s="13">
        <v>-3</v>
      </c>
      <c r="H343" s="5"/>
    </row>
    <row r="344" spans="2:8">
      <c r="B344" s="13"/>
      <c r="C344" s="1" t="s">
        <v>320</v>
      </c>
      <c r="D344" s="13">
        <v>65.599999999999994</v>
      </c>
      <c r="E344" s="13"/>
      <c r="F344" s="13">
        <v>76</v>
      </c>
      <c r="G344" s="13">
        <f>F344-D344</f>
        <v>10.400000000000006</v>
      </c>
      <c r="H344" s="5"/>
    </row>
    <row r="345" spans="2:8">
      <c r="B345" s="13"/>
      <c r="C345" s="1" t="s">
        <v>320</v>
      </c>
      <c r="D345" s="13">
        <v>69</v>
      </c>
      <c r="E345" s="13"/>
      <c r="F345" s="13">
        <v>89</v>
      </c>
      <c r="G345" s="13">
        <f>F345-D345</f>
        <v>20</v>
      </c>
      <c r="H345" s="5"/>
    </row>
    <row r="346" spans="2:8">
      <c r="B346" s="13"/>
      <c r="C346" s="1" t="s">
        <v>320</v>
      </c>
      <c r="D346" s="13">
        <v>80</v>
      </c>
      <c r="E346" s="13"/>
      <c r="F346" s="13">
        <v>92</v>
      </c>
      <c r="G346" s="13">
        <v>12</v>
      </c>
      <c r="H346" s="5"/>
    </row>
    <row r="347" spans="2:8">
      <c r="B347" s="13"/>
      <c r="C347" s="1" t="s">
        <v>203</v>
      </c>
      <c r="D347" s="13">
        <v>19.399999999999999</v>
      </c>
      <c r="E347" s="13"/>
      <c r="F347" s="13">
        <v>26</v>
      </c>
      <c r="G347" s="13">
        <f>F347-D347</f>
        <v>6.6000000000000014</v>
      </c>
      <c r="H347" s="5"/>
    </row>
    <row r="348" spans="2:8">
      <c r="B348" s="13"/>
      <c r="C348" s="1" t="s">
        <v>203</v>
      </c>
      <c r="D348" s="13">
        <v>20</v>
      </c>
      <c r="E348" s="13"/>
      <c r="F348" s="13">
        <v>31</v>
      </c>
      <c r="G348" s="13">
        <f>F348-D348</f>
        <v>11</v>
      </c>
      <c r="H348" s="5"/>
    </row>
    <row r="349" spans="2:8">
      <c r="B349" s="13"/>
      <c r="C349" s="13" t="s">
        <v>203</v>
      </c>
      <c r="D349" s="13">
        <v>20</v>
      </c>
      <c r="E349" s="13"/>
      <c r="F349" s="13">
        <v>37.700000000000003</v>
      </c>
      <c r="G349" s="13">
        <f>F349-D349</f>
        <v>17.700000000000003</v>
      </c>
      <c r="H349" s="13"/>
    </row>
    <row r="350" spans="2:8">
      <c r="B350" s="13" t="s">
        <v>319</v>
      </c>
      <c r="C350" s="13" t="s">
        <v>321</v>
      </c>
      <c r="D350" s="13">
        <v>32</v>
      </c>
      <c r="E350" s="13"/>
      <c r="F350" s="13"/>
      <c r="G350" s="13"/>
      <c r="H350" s="13" t="s">
        <v>13</v>
      </c>
    </row>
    <row r="351" spans="2:8">
      <c r="B351" s="13" t="s">
        <v>323</v>
      </c>
      <c r="C351" s="5"/>
      <c r="D351" s="5"/>
      <c r="E351" s="13">
        <v>23.4</v>
      </c>
      <c r="F351" s="13"/>
      <c r="G351" s="13">
        <f>E351-D350</f>
        <v>-8.6000000000000014</v>
      </c>
      <c r="H351" s="5"/>
    </row>
    <row r="352" spans="2:8">
      <c r="B352" s="13" t="s">
        <v>323</v>
      </c>
      <c r="C352" s="281" t="s">
        <v>203</v>
      </c>
      <c r="D352" s="13">
        <v>41.15</v>
      </c>
      <c r="E352" s="13"/>
      <c r="F352" s="13">
        <v>60</v>
      </c>
      <c r="G352" s="13">
        <f t="shared" ref="G352:G357" si="2">F352-D352</f>
        <v>18.850000000000001</v>
      </c>
      <c r="H352" s="5"/>
    </row>
    <row r="353" spans="2:8">
      <c r="B353" s="13"/>
      <c r="C353" s="282"/>
      <c r="D353" s="13">
        <v>56</v>
      </c>
      <c r="E353" s="13"/>
      <c r="F353" s="13">
        <v>70</v>
      </c>
      <c r="G353" s="13">
        <f t="shared" si="2"/>
        <v>14</v>
      </c>
      <c r="H353" s="5"/>
    </row>
    <row r="354" spans="2:8">
      <c r="B354" s="13"/>
      <c r="C354" s="282"/>
      <c r="D354" s="13">
        <v>61</v>
      </c>
      <c r="E354" s="13"/>
      <c r="F354" s="13">
        <v>79</v>
      </c>
      <c r="G354" s="13">
        <f t="shared" si="2"/>
        <v>18</v>
      </c>
      <c r="H354" s="5"/>
    </row>
    <row r="355" spans="2:8">
      <c r="B355" s="13"/>
      <c r="C355" s="282"/>
      <c r="D355" s="13">
        <v>58</v>
      </c>
      <c r="E355" s="13"/>
      <c r="F355" s="13">
        <v>57</v>
      </c>
      <c r="G355" s="13">
        <f t="shared" si="2"/>
        <v>-1</v>
      </c>
      <c r="H355" s="5"/>
    </row>
    <row r="356" spans="2:8">
      <c r="B356" s="13"/>
      <c r="C356" s="282"/>
      <c r="D356" s="13">
        <v>68</v>
      </c>
      <c r="E356" s="13"/>
      <c r="F356" s="13">
        <v>80</v>
      </c>
      <c r="G356" s="13">
        <f t="shared" si="2"/>
        <v>12</v>
      </c>
      <c r="H356" s="5"/>
    </row>
    <row r="357" spans="2:8">
      <c r="B357" s="13"/>
      <c r="C357" s="283"/>
      <c r="D357" s="13">
        <v>56</v>
      </c>
      <c r="E357" s="13"/>
      <c r="F357" s="13">
        <v>65</v>
      </c>
      <c r="G357" s="13">
        <f t="shared" si="2"/>
        <v>9</v>
      </c>
      <c r="H357" s="5"/>
    </row>
    <row r="358" spans="2:8">
      <c r="B358" s="13" t="s">
        <v>323</v>
      </c>
      <c r="C358" s="281" t="s">
        <v>293</v>
      </c>
      <c r="D358" s="13">
        <v>25</v>
      </c>
      <c r="E358" s="13">
        <v>19</v>
      </c>
      <c r="F358" s="13"/>
      <c r="G358" s="13">
        <f>E358-D358</f>
        <v>-6</v>
      </c>
      <c r="H358" s="5"/>
    </row>
    <row r="359" spans="2:8">
      <c r="B359" s="13"/>
      <c r="C359" s="282"/>
      <c r="D359" s="13">
        <v>17</v>
      </c>
      <c r="E359" s="13">
        <v>19</v>
      </c>
      <c r="F359" s="13"/>
      <c r="G359" s="13">
        <f>E359-D359</f>
        <v>2</v>
      </c>
      <c r="H359" s="5"/>
    </row>
    <row r="360" spans="2:8">
      <c r="B360" s="13"/>
      <c r="C360" s="282"/>
      <c r="D360" s="13">
        <v>20.7</v>
      </c>
      <c r="E360" s="13">
        <v>19</v>
      </c>
      <c r="F360" s="13"/>
      <c r="G360" s="13">
        <f>E360-D360</f>
        <v>-1.6999999999999993</v>
      </c>
      <c r="H360" s="5"/>
    </row>
    <row r="361" spans="2:8">
      <c r="B361" s="13"/>
      <c r="C361" s="282"/>
      <c r="D361" s="13">
        <v>13.8</v>
      </c>
      <c r="E361" s="13">
        <v>12</v>
      </c>
      <c r="F361" s="13"/>
      <c r="G361" s="13">
        <f>E361-D361</f>
        <v>-1.8000000000000007</v>
      </c>
      <c r="H361" s="5"/>
    </row>
    <row r="362" spans="2:8">
      <c r="B362" s="13"/>
      <c r="C362" s="283"/>
      <c r="D362" s="13">
        <v>13.55</v>
      </c>
      <c r="E362" s="13"/>
      <c r="F362" s="13"/>
      <c r="G362" s="13"/>
      <c r="H362" s="5"/>
    </row>
    <row r="363" spans="2:8">
      <c r="B363" s="13" t="s">
        <v>324</v>
      </c>
      <c r="C363" s="41"/>
      <c r="D363" s="13"/>
      <c r="E363" s="13">
        <v>9</v>
      </c>
      <c r="F363" s="13"/>
      <c r="G363" s="13">
        <f>E363-D362</f>
        <v>-4.5500000000000007</v>
      </c>
      <c r="H363" s="5"/>
    </row>
    <row r="364" spans="2:8">
      <c r="B364" s="13" t="s">
        <v>323</v>
      </c>
      <c r="C364" s="281" t="s">
        <v>157</v>
      </c>
      <c r="D364" s="13">
        <v>22.5</v>
      </c>
      <c r="E364" s="13"/>
      <c r="F364" s="13"/>
      <c r="G364" s="13"/>
      <c r="H364" s="5"/>
    </row>
    <row r="365" spans="2:8">
      <c r="B365" s="13" t="s">
        <v>324</v>
      </c>
      <c r="C365" s="282"/>
      <c r="D365" s="13"/>
      <c r="E365" s="13">
        <v>28</v>
      </c>
      <c r="F365" s="13"/>
      <c r="G365" s="13">
        <f>E365-D364</f>
        <v>5.5</v>
      </c>
      <c r="H365" s="5"/>
    </row>
    <row r="366" spans="2:8">
      <c r="B366" s="13"/>
      <c r="C366" s="283"/>
      <c r="D366" s="13">
        <v>22</v>
      </c>
      <c r="E366" s="13">
        <v>30</v>
      </c>
      <c r="F366" s="13"/>
      <c r="G366" s="13">
        <f>E366-D366</f>
        <v>8</v>
      </c>
      <c r="H366" s="5"/>
    </row>
    <row r="367" spans="2:8">
      <c r="B367" s="13"/>
      <c r="C367" s="13" t="s">
        <v>200</v>
      </c>
      <c r="D367" s="13">
        <v>31</v>
      </c>
      <c r="E367" s="13"/>
      <c r="F367" s="13">
        <v>22</v>
      </c>
      <c r="G367" s="13">
        <f>F367-D367</f>
        <v>-9</v>
      </c>
      <c r="H367" s="5"/>
    </row>
    <row r="368" spans="2:8">
      <c r="B368" s="13"/>
      <c r="C368" s="13"/>
      <c r="D368" s="13">
        <v>26</v>
      </c>
      <c r="E368" s="13"/>
      <c r="F368" s="13">
        <v>22</v>
      </c>
      <c r="G368" s="13">
        <f>F368-D368</f>
        <v>-4</v>
      </c>
      <c r="H368" s="5"/>
    </row>
    <row r="369" spans="2:8">
      <c r="B369" s="13"/>
      <c r="C369" s="13" t="s">
        <v>157</v>
      </c>
      <c r="D369" s="13">
        <v>28.5</v>
      </c>
      <c r="E369" s="13"/>
      <c r="F369" s="13"/>
      <c r="G369" s="13"/>
      <c r="H369" s="5"/>
    </row>
    <row r="370" spans="2:8">
      <c r="B370" s="13"/>
      <c r="C370" s="13"/>
      <c r="D370" s="13"/>
      <c r="E370" s="13">
        <v>37</v>
      </c>
      <c r="F370" s="13"/>
      <c r="G370" s="13">
        <f>E370-D369</f>
        <v>8.5</v>
      </c>
      <c r="H370" s="5"/>
    </row>
    <row r="371" spans="2:8">
      <c r="B371" s="13"/>
      <c r="C371" s="13" t="s">
        <v>156</v>
      </c>
      <c r="D371" s="13">
        <v>82.6</v>
      </c>
      <c r="E371" s="13"/>
      <c r="F371" s="13">
        <v>75</v>
      </c>
      <c r="G371" s="13">
        <f>F371-D371</f>
        <v>-7.5999999999999943</v>
      </c>
      <c r="H371" s="5"/>
    </row>
    <row r="372" spans="2:8">
      <c r="B372" s="13"/>
      <c r="C372" s="13"/>
      <c r="D372" s="13"/>
      <c r="E372" s="13"/>
      <c r="F372" s="13"/>
      <c r="G372" s="13"/>
      <c r="H372" s="5"/>
    </row>
    <row r="373" spans="2:8">
      <c r="B373" s="13"/>
      <c r="C373" s="13" t="s">
        <v>157</v>
      </c>
      <c r="D373" s="13">
        <v>21.75</v>
      </c>
      <c r="E373" s="13"/>
      <c r="F373" s="13"/>
      <c r="G373" s="13"/>
      <c r="H373" s="5"/>
    </row>
    <row r="374" spans="2:8">
      <c r="B374" s="13"/>
      <c r="C374" s="13"/>
      <c r="D374" s="13"/>
      <c r="E374" s="13"/>
      <c r="F374" s="13">
        <v>28</v>
      </c>
      <c r="G374" s="13">
        <f>F374-D373</f>
        <v>6.25</v>
      </c>
      <c r="H374" s="5"/>
    </row>
    <row r="375" spans="2:8">
      <c r="B375" s="13"/>
      <c r="C375" s="13" t="s">
        <v>200</v>
      </c>
      <c r="D375" s="13">
        <v>31</v>
      </c>
      <c r="E375" s="13">
        <v>29</v>
      </c>
      <c r="F375" s="13"/>
      <c r="G375" s="13">
        <f>E375-D375</f>
        <v>-2</v>
      </c>
      <c r="H375" s="5"/>
    </row>
    <row r="376" spans="2:8">
      <c r="B376" s="13"/>
      <c r="C376" s="13" t="s">
        <v>203</v>
      </c>
      <c r="D376" s="13">
        <v>51</v>
      </c>
      <c r="E376" s="13"/>
      <c r="F376" s="13">
        <v>44</v>
      </c>
      <c r="G376" s="13">
        <f>F376-D376</f>
        <v>-7</v>
      </c>
      <c r="H376" s="5"/>
    </row>
    <row r="377" spans="2:8">
      <c r="B377" s="13"/>
      <c r="C377" s="281" t="s">
        <v>157</v>
      </c>
      <c r="D377" s="13">
        <v>12.65</v>
      </c>
      <c r="E377" s="13"/>
      <c r="F377" s="13">
        <v>21</v>
      </c>
      <c r="G377" s="13">
        <f>F377-D377</f>
        <v>8.35</v>
      </c>
      <c r="H377" s="5"/>
    </row>
    <row r="378" spans="2:8">
      <c r="B378" s="13"/>
      <c r="C378" s="282"/>
      <c r="D378" s="13">
        <v>13</v>
      </c>
      <c r="E378" s="13"/>
      <c r="F378" s="13">
        <v>24</v>
      </c>
      <c r="G378" s="13">
        <f>F378-D378</f>
        <v>11</v>
      </c>
      <c r="H378" s="5"/>
    </row>
    <row r="379" spans="2:8">
      <c r="B379" s="13" t="s">
        <v>324</v>
      </c>
      <c r="C379" s="282"/>
      <c r="D379" s="13">
        <v>13</v>
      </c>
      <c r="E379" s="13"/>
      <c r="F379" s="13"/>
      <c r="G379" s="13"/>
      <c r="H379" s="5"/>
    </row>
    <row r="380" spans="2:8">
      <c r="B380" s="13" t="s">
        <v>326</v>
      </c>
      <c r="C380" s="283"/>
      <c r="D380" s="13"/>
      <c r="E380" s="13">
        <v>10</v>
      </c>
      <c r="F380" s="13"/>
      <c r="G380" s="13">
        <f>E380-D379</f>
        <v>-3</v>
      </c>
      <c r="H380" s="5"/>
    </row>
    <row r="381" spans="2:8">
      <c r="B381" s="13" t="s">
        <v>324</v>
      </c>
      <c r="C381" s="13" t="s">
        <v>200</v>
      </c>
      <c r="D381" s="13">
        <v>31.5</v>
      </c>
      <c r="E381" s="13">
        <v>22</v>
      </c>
      <c r="F381" s="13"/>
      <c r="G381" s="13">
        <f>E381-D381</f>
        <v>-9.5</v>
      </c>
      <c r="H381" s="5"/>
    </row>
    <row r="382" spans="2:8">
      <c r="B382" s="13" t="s">
        <v>326</v>
      </c>
      <c r="C382" s="13"/>
      <c r="D382" s="13">
        <v>24</v>
      </c>
      <c r="E382" s="13">
        <v>22</v>
      </c>
      <c r="F382" s="13"/>
      <c r="G382" s="13">
        <f>E382-D382</f>
        <v>-2</v>
      </c>
      <c r="H382" s="5"/>
    </row>
    <row r="383" spans="2:8">
      <c r="B383" s="13" t="s">
        <v>326</v>
      </c>
      <c r="C383" s="281" t="s">
        <v>157</v>
      </c>
      <c r="D383" s="13">
        <v>10.8</v>
      </c>
      <c r="E383" s="13"/>
      <c r="F383" s="13">
        <v>20.65</v>
      </c>
      <c r="G383" s="13">
        <f>F383-D383</f>
        <v>9.8499999999999979</v>
      </c>
      <c r="H383" s="5"/>
    </row>
    <row r="384" spans="2:8">
      <c r="B384" s="13"/>
      <c r="C384" s="282"/>
      <c r="D384" s="13">
        <v>9.8000000000000007</v>
      </c>
      <c r="E384" s="13"/>
      <c r="F384" s="13">
        <v>16.8</v>
      </c>
      <c r="G384" s="13">
        <f>F384-D384</f>
        <v>7</v>
      </c>
      <c r="H384" s="5"/>
    </row>
    <row r="385" spans="2:8">
      <c r="B385" s="13"/>
      <c r="C385" s="282"/>
      <c r="D385" s="13">
        <v>10</v>
      </c>
      <c r="E385" s="13"/>
      <c r="F385" s="13">
        <v>23</v>
      </c>
      <c r="G385" s="13">
        <f>F385-D385</f>
        <v>13</v>
      </c>
      <c r="H385" s="5"/>
    </row>
    <row r="386" spans="2:8">
      <c r="B386" s="13"/>
      <c r="C386" s="282"/>
      <c r="D386" s="13">
        <v>25.3</v>
      </c>
      <c r="E386" s="13"/>
      <c r="F386" s="13">
        <v>31</v>
      </c>
      <c r="G386" s="13">
        <f>F386-D386</f>
        <v>5.6999999999999993</v>
      </c>
      <c r="H386" s="5"/>
    </row>
    <row r="387" spans="2:8">
      <c r="B387" s="13"/>
      <c r="C387" s="282"/>
      <c r="D387" s="13">
        <v>26</v>
      </c>
      <c r="E387" s="13">
        <v>22</v>
      </c>
      <c r="F387" s="13"/>
      <c r="G387" s="13">
        <f>E387-D387</f>
        <v>-4</v>
      </c>
      <c r="H387" s="5"/>
    </row>
    <row r="388" spans="2:8">
      <c r="B388" s="13"/>
      <c r="C388" s="282"/>
      <c r="D388" s="13">
        <v>28</v>
      </c>
      <c r="E388" s="13">
        <v>22</v>
      </c>
      <c r="F388" s="13"/>
      <c r="G388" s="13">
        <f>E388-D388</f>
        <v>-6</v>
      </c>
      <c r="H388" s="5"/>
    </row>
    <row r="389" spans="2:8">
      <c r="B389" s="13"/>
      <c r="C389" s="282"/>
      <c r="D389" s="13">
        <v>21</v>
      </c>
      <c r="E389" s="13"/>
      <c r="F389" s="13">
        <v>29</v>
      </c>
      <c r="G389" s="13">
        <f>F389-D389</f>
        <v>8</v>
      </c>
      <c r="H389" s="5"/>
    </row>
    <row r="390" spans="2:8">
      <c r="B390" s="13"/>
      <c r="C390" s="282"/>
      <c r="D390" s="13">
        <v>24.6</v>
      </c>
      <c r="E390" s="13"/>
      <c r="F390" s="13">
        <v>32</v>
      </c>
      <c r="G390" s="13">
        <f>F390-D390</f>
        <v>7.3999999999999986</v>
      </c>
      <c r="H390" s="5"/>
    </row>
    <row r="391" spans="2:8">
      <c r="B391" s="13"/>
      <c r="C391" s="282"/>
      <c r="D391" s="13">
        <v>28.8</v>
      </c>
      <c r="E391" s="13"/>
      <c r="F391" s="13">
        <v>36.6</v>
      </c>
      <c r="G391" s="13">
        <f>F391-D391</f>
        <v>7.8000000000000007</v>
      </c>
      <c r="H391" s="5"/>
    </row>
    <row r="392" spans="2:8">
      <c r="B392" s="13"/>
      <c r="C392" s="282"/>
      <c r="D392" s="13">
        <v>31</v>
      </c>
      <c r="E392" s="13"/>
      <c r="F392" s="13">
        <v>37</v>
      </c>
      <c r="G392" s="13">
        <f>F392-D392</f>
        <v>6</v>
      </c>
      <c r="H392" s="5"/>
    </row>
    <row r="393" spans="2:8">
      <c r="B393" s="13"/>
      <c r="C393" s="283"/>
      <c r="D393" s="13">
        <v>34</v>
      </c>
      <c r="E393" s="13"/>
      <c r="F393" s="13">
        <v>43</v>
      </c>
      <c r="G393" s="13">
        <f>F393-D393</f>
        <v>9</v>
      </c>
      <c r="H393" s="5"/>
    </row>
    <row r="394" spans="2:8">
      <c r="B394" s="13" t="s">
        <v>326</v>
      </c>
      <c r="C394" s="281" t="s">
        <v>200</v>
      </c>
      <c r="D394" s="13">
        <v>15.25</v>
      </c>
      <c r="E394" s="13">
        <v>13.25</v>
      </c>
      <c r="F394" s="13"/>
      <c r="G394" s="13">
        <f>E394-D394</f>
        <v>-2</v>
      </c>
      <c r="H394" s="5"/>
    </row>
    <row r="395" spans="2:8">
      <c r="B395" s="13"/>
      <c r="C395" s="282"/>
      <c r="D395" s="13">
        <v>12.4</v>
      </c>
      <c r="E395" s="13">
        <v>8</v>
      </c>
      <c r="F395" s="13"/>
      <c r="G395" s="13">
        <f>E395-D395</f>
        <v>-4.4000000000000004</v>
      </c>
      <c r="H395" s="5"/>
    </row>
    <row r="396" spans="2:8">
      <c r="B396" s="13"/>
      <c r="C396" s="283"/>
      <c r="D396" s="13">
        <v>10</v>
      </c>
      <c r="E396" s="13">
        <v>8</v>
      </c>
      <c r="F396" s="13"/>
      <c r="G396" s="13">
        <f>E396-D396</f>
        <v>-2</v>
      </c>
      <c r="H396" s="5"/>
    </row>
    <row r="397" spans="2:8">
      <c r="B397" s="13" t="s">
        <v>326</v>
      </c>
      <c r="C397" s="281" t="s">
        <v>152</v>
      </c>
      <c r="D397" s="13">
        <v>18.8</v>
      </c>
      <c r="E397" s="13"/>
      <c r="F397" s="13">
        <v>29</v>
      </c>
      <c r="G397" s="13">
        <f>F397-D397</f>
        <v>10.199999999999999</v>
      </c>
      <c r="H397" s="5"/>
    </row>
    <row r="398" spans="2:8">
      <c r="B398" s="13"/>
      <c r="C398" s="283"/>
      <c r="D398" s="13">
        <v>21</v>
      </c>
      <c r="E398" s="13"/>
      <c r="F398" s="13"/>
      <c r="G398" s="13"/>
      <c r="H398" s="13" t="s">
        <v>13</v>
      </c>
    </row>
    <row r="399" spans="2:8">
      <c r="B399" s="13" t="s">
        <v>327</v>
      </c>
      <c r="C399" s="40"/>
      <c r="D399" s="13"/>
      <c r="E399" s="13"/>
      <c r="F399" s="13">
        <v>30</v>
      </c>
      <c r="G399" s="13"/>
      <c r="H399" s="13"/>
    </row>
    <row r="400" spans="2:8">
      <c r="B400" s="13" t="s">
        <v>326</v>
      </c>
      <c r="C400" s="281" t="s">
        <v>156</v>
      </c>
      <c r="D400" s="13">
        <v>18.350000000000001</v>
      </c>
      <c r="E400" s="13">
        <v>6.85</v>
      </c>
      <c r="F400" s="13"/>
      <c r="G400" s="13">
        <f>E400-D400</f>
        <v>-11.500000000000002</v>
      </c>
      <c r="H400" s="13" t="s">
        <v>13</v>
      </c>
    </row>
    <row r="401" spans="2:8">
      <c r="B401" s="13"/>
      <c r="C401" s="282"/>
      <c r="D401" s="13"/>
      <c r="E401" s="13"/>
      <c r="F401" s="13"/>
      <c r="G401" s="13"/>
      <c r="H401" s="13"/>
    </row>
    <row r="402" spans="2:8">
      <c r="B402" s="281" t="s">
        <v>327</v>
      </c>
      <c r="C402" s="283"/>
      <c r="D402" s="13">
        <v>10</v>
      </c>
      <c r="E402" s="13">
        <v>7</v>
      </c>
      <c r="F402" s="13"/>
      <c r="G402" s="13">
        <f>E402-D402</f>
        <v>-3</v>
      </c>
      <c r="H402" s="13" t="s">
        <v>13</v>
      </c>
    </row>
    <row r="403" spans="2:8">
      <c r="B403" s="282"/>
      <c r="C403" s="41" t="s">
        <v>156</v>
      </c>
      <c r="D403" s="13">
        <v>6</v>
      </c>
      <c r="E403" s="13"/>
      <c r="F403" s="13">
        <v>11</v>
      </c>
      <c r="G403" s="13">
        <f>F403-D403</f>
        <v>5</v>
      </c>
      <c r="H403" s="13"/>
    </row>
    <row r="404" spans="2:8">
      <c r="B404" s="282"/>
      <c r="C404" s="41"/>
      <c r="D404" s="13">
        <v>5.9</v>
      </c>
      <c r="E404" s="13"/>
      <c r="F404" s="13">
        <v>11</v>
      </c>
      <c r="G404" s="13">
        <f>F404-D404</f>
        <v>5.0999999999999996</v>
      </c>
      <c r="H404" s="13"/>
    </row>
    <row r="405" spans="2:8">
      <c r="B405" s="282"/>
      <c r="C405" s="41" t="s">
        <v>331</v>
      </c>
      <c r="D405" s="13">
        <v>69</v>
      </c>
      <c r="E405" s="13">
        <v>63.35</v>
      </c>
      <c r="F405" s="13"/>
      <c r="G405" s="13">
        <f>E405-D405</f>
        <v>-5.6499999999999986</v>
      </c>
      <c r="H405" s="13"/>
    </row>
    <row r="406" spans="2:8">
      <c r="B406" s="282"/>
      <c r="C406" s="41" t="s">
        <v>331</v>
      </c>
      <c r="D406" s="13">
        <v>62</v>
      </c>
      <c r="E406" s="13"/>
      <c r="F406" s="13">
        <v>78.5</v>
      </c>
      <c r="G406" s="13">
        <f>F406-D406</f>
        <v>16.5</v>
      </c>
      <c r="H406" s="13"/>
    </row>
    <row r="407" spans="2:8">
      <c r="B407" s="282"/>
      <c r="C407" s="281" t="s">
        <v>332</v>
      </c>
      <c r="D407" s="13">
        <v>94</v>
      </c>
      <c r="E407" s="13"/>
      <c r="F407" s="13">
        <v>100</v>
      </c>
      <c r="G407" s="13">
        <f>F407-D407</f>
        <v>6</v>
      </c>
      <c r="H407" s="13" t="s">
        <v>6</v>
      </c>
    </row>
    <row r="408" spans="2:8">
      <c r="B408" s="282"/>
      <c r="C408" s="282"/>
      <c r="D408" s="13">
        <v>92</v>
      </c>
      <c r="E408" s="13"/>
      <c r="F408" s="13">
        <v>101</v>
      </c>
      <c r="G408" s="13">
        <f>F408-D408</f>
        <v>9</v>
      </c>
      <c r="H408" s="5"/>
    </row>
    <row r="409" spans="2:8">
      <c r="B409" s="282"/>
      <c r="C409" s="282"/>
      <c r="D409" s="13">
        <v>108</v>
      </c>
      <c r="E409" s="13"/>
      <c r="F409" s="13">
        <v>115.4</v>
      </c>
      <c r="G409" s="13">
        <f>F409-D409</f>
        <v>7.4000000000000057</v>
      </c>
      <c r="H409" s="5"/>
    </row>
    <row r="410" spans="2:8">
      <c r="B410" s="282"/>
      <c r="C410" s="282"/>
      <c r="D410" s="13">
        <v>110</v>
      </c>
      <c r="E410" s="13"/>
      <c r="F410" s="13">
        <v>115.35</v>
      </c>
      <c r="G410" s="13">
        <f>F410-D410</f>
        <v>5.3499999999999943</v>
      </c>
      <c r="H410" s="5"/>
    </row>
    <row r="411" spans="2:8">
      <c r="B411" s="282"/>
      <c r="C411" s="282"/>
      <c r="D411" s="13">
        <v>112</v>
      </c>
      <c r="E411" s="13">
        <v>109</v>
      </c>
      <c r="F411" s="13"/>
      <c r="G411" s="13">
        <f>E411-D411</f>
        <v>-3</v>
      </c>
      <c r="H411" s="5"/>
    </row>
    <row r="412" spans="2:8">
      <c r="B412" s="282"/>
      <c r="C412" s="282"/>
      <c r="D412" s="13">
        <v>106</v>
      </c>
      <c r="E412" s="13">
        <v>100</v>
      </c>
      <c r="F412" s="13"/>
      <c r="G412" s="13">
        <f>E412-D412</f>
        <v>-6</v>
      </c>
      <c r="H412" s="5"/>
    </row>
    <row r="413" spans="2:8">
      <c r="B413" s="282"/>
      <c r="C413" s="283"/>
      <c r="D413" s="13">
        <v>96.5</v>
      </c>
      <c r="E413" s="13">
        <v>90</v>
      </c>
      <c r="F413" s="13"/>
      <c r="G413" s="13"/>
      <c r="H413" s="5"/>
    </row>
    <row r="414" spans="2:8">
      <c r="B414" s="282"/>
      <c r="C414" s="281" t="s">
        <v>331</v>
      </c>
      <c r="D414" s="13">
        <v>70.599999999999994</v>
      </c>
      <c r="E414" s="13">
        <v>63</v>
      </c>
      <c r="F414" s="13"/>
      <c r="G414" s="13">
        <f>E414-D414</f>
        <v>-7.5999999999999943</v>
      </c>
      <c r="H414" s="5"/>
    </row>
    <row r="415" spans="2:8">
      <c r="B415" s="282"/>
      <c r="C415" s="282"/>
      <c r="D415" s="13">
        <v>67</v>
      </c>
      <c r="E415" s="13"/>
      <c r="F415" s="13">
        <v>74</v>
      </c>
      <c r="G415" s="13">
        <f>F415-D415</f>
        <v>7</v>
      </c>
      <c r="H415" s="5"/>
    </row>
    <row r="416" spans="2:8">
      <c r="B416" s="283"/>
      <c r="C416" s="283"/>
      <c r="D416" s="13">
        <v>79</v>
      </c>
      <c r="E416" s="13">
        <v>74</v>
      </c>
      <c r="F416" s="13"/>
      <c r="G416" s="13">
        <f>E416-D416</f>
        <v>-5</v>
      </c>
      <c r="H416" s="5"/>
    </row>
    <row r="417" spans="2:8">
      <c r="B417" s="13" t="s">
        <v>329</v>
      </c>
      <c r="C417" s="281" t="s">
        <v>331</v>
      </c>
      <c r="D417" s="13">
        <v>84.3</v>
      </c>
      <c r="E417" s="13"/>
      <c r="F417" s="13">
        <v>94</v>
      </c>
      <c r="G417" s="13">
        <f>F417-D417</f>
        <v>9.7000000000000028</v>
      </c>
      <c r="H417" s="5"/>
    </row>
    <row r="418" spans="2:8">
      <c r="B418" s="13"/>
      <c r="C418" s="282"/>
      <c r="D418" s="13">
        <v>85</v>
      </c>
      <c r="E418" s="13"/>
      <c r="F418" s="13">
        <v>96</v>
      </c>
      <c r="G418" s="13"/>
      <c r="H418" s="5"/>
    </row>
    <row r="419" spans="2:8">
      <c r="B419" s="13"/>
      <c r="C419" s="282"/>
      <c r="D419" s="13">
        <v>94</v>
      </c>
      <c r="E419" s="13"/>
      <c r="F419" s="13">
        <v>102.5</v>
      </c>
      <c r="G419" s="13">
        <f>F419-D419</f>
        <v>8.5</v>
      </c>
      <c r="H419" s="5"/>
    </row>
    <row r="420" spans="2:8">
      <c r="B420" s="13"/>
      <c r="C420" s="283"/>
      <c r="D420" s="13">
        <v>97</v>
      </c>
      <c r="E420" s="13">
        <v>86</v>
      </c>
      <c r="F420" s="13"/>
      <c r="G420" s="13">
        <f>E420-D420</f>
        <v>-11</v>
      </c>
      <c r="H420" s="5"/>
    </row>
    <row r="421" spans="2:8">
      <c r="B421" s="13"/>
      <c r="C421" s="281" t="s">
        <v>332</v>
      </c>
      <c r="D421" s="13">
        <v>76</v>
      </c>
      <c r="E421" s="13">
        <v>70</v>
      </c>
      <c r="F421" s="13"/>
      <c r="G421" s="13">
        <f>E421-D421</f>
        <v>-6</v>
      </c>
      <c r="H421" s="5"/>
    </row>
    <row r="422" spans="2:8">
      <c r="B422" s="13"/>
      <c r="C422" s="282"/>
      <c r="D422" s="13">
        <v>62</v>
      </c>
      <c r="E422" s="13"/>
      <c r="F422" s="13">
        <v>68</v>
      </c>
      <c r="G422" s="13">
        <f>F422-D422</f>
        <v>6</v>
      </c>
      <c r="H422" s="5"/>
    </row>
    <row r="423" spans="2:8">
      <c r="B423" s="13"/>
      <c r="C423" s="282"/>
      <c r="D423" s="13">
        <v>72</v>
      </c>
      <c r="E423" s="13"/>
      <c r="F423" s="13">
        <v>84.6</v>
      </c>
      <c r="G423" s="13">
        <f>F423-D423</f>
        <v>12.599999999999994</v>
      </c>
      <c r="H423" s="5"/>
    </row>
    <row r="424" spans="2:8">
      <c r="B424" s="13"/>
      <c r="C424" s="283"/>
      <c r="D424" s="13">
        <v>74</v>
      </c>
      <c r="E424" s="13"/>
      <c r="F424" s="13">
        <v>88</v>
      </c>
      <c r="G424" s="13">
        <f>F424-D424</f>
        <v>14</v>
      </c>
      <c r="H424" s="5"/>
    </row>
    <row r="425" spans="2:8">
      <c r="B425" s="13"/>
      <c r="C425" s="1"/>
      <c r="D425" s="13"/>
      <c r="E425" s="5" t="s">
        <v>44</v>
      </c>
      <c r="F425" s="13"/>
      <c r="G425" s="5">
        <f>SUM(G260:G424)</f>
        <v>563.35000000000014</v>
      </c>
      <c r="H425" s="5">
        <f>G425*75</f>
        <v>42251.250000000007</v>
      </c>
    </row>
    <row r="428" spans="2:8">
      <c r="B428" s="5" t="s">
        <v>334</v>
      </c>
      <c r="C428" s="5">
        <v>2017</v>
      </c>
      <c r="D428" s="13"/>
      <c r="E428" s="13"/>
      <c r="F428" s="13"/>
      <c r="G428" s="13"/>
      <c r="H428" s="13"/>
    </row>
    <row r="429" spans="2:8">
      <c r="B429" s="13"/>
      <c r="C429" s="13"/>
      <c r="D429" s="13"/>
      <c r="E429" s="20"/>
      <c r="F429" s="20"/>
      <c r="G429" s="20" t="s">
        <v>4</v>
      </c>
      <c r="H429" s="21" t="s">
        <v>9</v>
      </c>
    </row>
    <row r="430" spans="2:8">
      <c r="B430" s="2" t="s">
        <v>0</v>
      </c>
      <c r="C430" s="2" t="s">
        <v>1</v>
      </c>
      <c r="D430" s="2" t="s">
        <v>10</v>
      </c>
      <c r="E430" s="2" t="s">
        <v>7</v>
      </c>
      <c r="F430" s="2" t="s">
        <v>11</v>
      </c>
      <c r="G430" s="2" t="s">
        <v>12</v>
      </c>
      <c r="H430" s="22"/>
    </row>
    <row r="431" spans="2:8">
      <c r="B431" s="1" t="s">
        <v>335</v>
      </c>
      <c r="C431" s="1" t="s">
        <v>200</v>
      </c>
      <c r="D431" s="13">
        <v>92</v>
      </c>
      <c r="E431" s="13">
        <v>88.6</v>
      </c>
      <c r="F431" s="13"/>
      <c r="G431" s="13">
        <f>E431-D431</f>
        <v>-3.4000000000000057</v>
      </c>
      <c r="H431" s="13"/>
    </row>
    <row r="432" spans="2:8">
      <c r="B432" s="13"/>
      <c r="C432" s="1" t="s">
        <v>152</v>
      </c>
      <c r="D432" s="13">
        <v>51</v>
      </c>
      <c r="E432" s="13">
        <v>58</v>
      </c>
      <c r="F432" s="13"/>
      <c r="G432" s="13">
        <f>D432-E432</f>
        <v>-7</v>
      </c>
      <c r="H432" s="13"/>
    </row>
    <row r="433" spans="2:8">
      <c r="B433" s="13"/>
      <c r="C433" s="1" t="s">
        <v>200</v>
      </c>
      <c r="D433" s="13">
        <v>94</v>
      </c>
      <c r="E433" s="13">
        <v>92</v>
      </c>
      <c r="F433" s="13"/>
      <c r="G433" s="13">
        <f>E433-D433</f>
        <v>-2</v>
      </c>
      <c r="H433" s="13"/>
    </row>
    <row r="434" spans="2:8">
      <c r="B434" s="13"/>
      <c r="C434" s="1" t="s">
        <v>152</v>
      </c>
      <c r="D434" s="14">
        <v>64</v>
      </c>
      <c r="E434" s="13"/>
      <c r="F434" s="13">
        <v>68</v>
      </c>
      <c r="G434" s="13">
        <f>F434-D434</f>
        <v>4</v>
      </c>
      <c r="H434" s="13"/>
    </row>
    <row r="435" spans="2:8">
      <c r="B435" s="13"/>
      <c r="C435" s="1" t="s">
        <v>293</v>
      </c>
      <c r="D435" s="14">
        <v>44</v>
      </c>
      <c r="E435" s="13"/>
      <c r="F435" s="13">
        <v>52</v>
      </c>
      <c r="G435" s="13">
        <f>F435-D435</f>
        <v>8</v>
      </c>
      <c r="H435" s="13"/>
    </row>
    <row r="436" spans="2:8">
      <c r="B436" s="13" t="s">
        <v>335</v>
      </c>
      <c r="C436" s="13" t="s">
        <v>293</v>
      </c>
      <c r="D436" s="14">
        <v>44.2</v>
      </c>
      <c r="E436" s="13"/>
      <c r="F436" s="13"/>
      <c r="G436" s="13"/>
      <c r="H436" s="13" t="s">
        <v>13</v>
      </c>
    </row>
    <row r="437" spans="2:8">
      <c r="B437" s="13" t="s">
        <v>336</v>
      </c>
      <c r="C437" s="13" t="s">
        <v>293</v>
      </c>
      <c r="D437" s="14"/>
      <c r="E437" s="13"/>
      <c r="F437" s="13">
        <v>59</v>
      </c>
      <c r="G437" s="13">
        <f>F437-D436</f>
        <v>14.799999999999997</v>
      </c>
      <c r="H437" s="13"/>
    </row>
    <row r="438" spans="2:8">
      <c r="B438" s="13"/>
      <c r="C438" s="13"/>
      <c r="D438" s="14">
        <v>61</v>
      </c>
      <c r="E438" s="13"/>
      <c r="F438" s="13">
        <v>66</v>
      </c>
      <c r="G438" s="13">
        <f>F438-D438</f>
        <v>5</v>
      </c>
      <c r="H438" s="13"/>
    </row>
    <row r="439" spans="2:8">
      <c r="B439" s="13"/>
      <c r="C439" s="13"/>
      <c r="D439" s="14">
        <v>61</v>
      </c>
      <c r="E439" s="13"/>
      <c r="F439" s="13">
        <v>68</v>
      </c>
      <c r="G439" s="13">
        <f>F439-D439</f>
        <v>7</v>
      </c>
      <c r="H439" s="13"/>
    </row>
    <row r="440" spans="2:8">
      <c r="B440" s="13" t="s">
        <v>336</v>
      </c>
      <c r="C440" s="13" t="s">
        <v>337</v>
      </c>
      <c r="D440" s="14">
        <v>48.75</v>
      </c>
      <c r="E440" s="13"/>
      <c r="F440" s="13"/>
      <c r="G440" s="13"/>
      <c r="H440" s="13" t="s">
        <v>13</v>
      </c>
    </row>
    <row r="441" spans="2:8">
      <c r="B441" s="13" t="s">
        <v>338</v>
      </c>
      <c r="C441" s="13"/>
      <c r="D441" s="14"/>
      <c r="E441" s="13">
        <v>33</v>
      </c>
      <c r="F441" s="13"/>
      <c r="G441" s="13">
        <f>E441-D440</f>
        <v>-15.75</v>
      </c>
      <c r="H441" s="13"/>
    </row>
    <row r="442" spans="2:8">
      <c r="B442" s="13" t="s">
        <v>336</v>
      </c>
      <c r="C442" s="13"/>
      <c r="D442" s="14">
        <v>41.8</v>
      </c>
      <c r="E442" s="13"/>
      <c r="F442" s="13"/>
      <c r="G442" s="13"/>
      <c r="H442" s="13" t="s">
        <v>13</v>
      </c>
    </row>
    <row r="443" spans="2:8">
      <c r="B443" s="13" t="s">
        <v>339</v>
      </c>
      <c r="C443" s="13"/>
      <c r="D443" s="14"/>
      <c r="E443" s="13">
        <v>31</v>
      </c>
      <c r="F443" s="13"/>
      <c r="G443" s="13">
        <f>E443-D442</f>
        <v>-10.799999999999997</v>
      </c>
      <c r="H443" s="13"/>
    </row>
    <row r="444" spans="2:8">
      <c r="B444" s="13" t="s">
        <v>336</v>
      </c>
      <c r="C444" s="13" t="s">
        <v>293</v>
      </c>
      <c r="D444" s="14">
        <v>61</v>
      </c>
      <c r="E444" s="13"/>
      <c r="F444" s="13"/>
      <c r="G444" s="13"/>
      <c r="H444" s="13" t="s">
        <v>13</v>
      </c>
    </row>
    <row r="445" spans="2:8">
      <c r="B445" s="13" t="s">
        <v>338</v>
      </c>
      <c r="C445" s="13"/>
      <c r="D445" s="14"/>
      <c r="E445" s="13"/>
      <c r="F445" s="13">
        <v>74</v>
      </c>
      <c r="G445" s="13">
        <f>F445-D444</f>
        <v>13</v>
      </c>
      <c r="H445" s="13"/>
    </row>
    <row r="446" spans="2:8">
      <c r="B446" s="13" t="s">
        <v>339</v>
      </c>
      <c r="C446" s="13" t="s">
        <v>293</v>
      </c>
      <c r="D446" s="14">
        <v>68</v>
      </c>
      <c r="E446" s="13"/>
      <c r="F446" s="13">
        <v>91</v>
      </c>
      <c r="G446" s="13">
        <f>F446-D446</f>
        <v>23</v>
      </c>
      <c r="H446" s="13"/>
    </row>
    <row r="447" spans="2:8">
      <c r="B447" s="13" t="s">
        <v>339</v>
      </c>
      <c r="C447" s="13" t="s">
        <v>293</v>
      </c>
      <c r="D447" s="14">
        <v>75</v>
      </c>
      <c r="E447" s="13"/>
      <c r="F447" s="13"/>
      <c r="G447" s="13"/>
      <c r="H447" s="13" t="s">
        <v>13</v>
      </c>
    </row>
    <row r="448" spans="2:8">
      <c r="B448" s="13" t="s">
        <v>340</v>
      </c>
      <c r="C448" s="13"/>
      <c r="D448" s="14"/>
      <c r="E448" s="13"/>
      <c r="F448" s="13">
        <v>96</v>
      </c>
      <c r="G448" s="13">
        <f>F448-D447</f>
        <v>21</v>
      </c>
      <c r="H448" s="13"/>
    </row>
    <row r="449" spans="2:8">
      <c r="B449" s="13" t="s">
        <v>340</v>
      </c>
      <c r="C449" s="13"/>
      <c r="D449" s="14">
        <v>80</v>
      </c>
      <c r="E449" s="13"/>
      <c r="F449" s="13">
        <v>102</v>
      </c>
      <c r="G449" s="13">
        <f>F449-D449</f>
        <v>22</v>
      </c>
      <c r="H449" s="13"/>
    </row>
    <row r="450" spans="2:8">
      <c r="B450" s="13" t="s">
        <v>340</v>
      </c>
      <c r="C450" s="13" t="s">
        <v>203</v>
      </c>
      <c r="D450" s="14">
        <v>50</v>
      </c>
      <c r="E450" s="13"/>
      <c r="F450" s="13"/>
      <c r="G450" s="13"/>
      <c r="H450" s="13" t="s">
        <v>13</v>
      </c>
    </row>
    <row r="451" spans="2:8">
      <c r="B451" s="13" t="s">
        <v>341</v>
      </c>
      <c r="C451" s="13"/>
      <c r="D451" s="14"/>
      <c r="E451" s="13">
        <v>41</v>
      </c>
      <c r="F451" s="13"/>
      <c r="G451" s="13">
        <f>E451-D450</f>
        <v>-9</v>
      </c>
      <c r="H451" s="13"/>
    </row>
    <row r="452" spans="2:8">
      <c r="B452" s="13" t="s">
        <v>340</v>
      </c>
      <c r="C452" s="13" t="s">
        <v>309</v>
      </c>
      <c r="D452" s="14">
        <v>29.8</v>
      </c>
      <c r="E452" s="13"/>
      <c r="F452" s="13"/>
      <c r="G452" s="13"/>
      <c r="H452" s="13" t="s">
        <v>13</v>
      </c>
    </row>
    <row r="453" spans="2:8">
      <c r="B453" s="13" t="s">
        <v>341</v>
      </c>
      <c r="C453" s="13"/>
      <c r="D453" s="14"/>
      <c r="E453" s="13">
        <v>30</v>
      </c>
      <c r="F453" s="13"/>
      <c r="G453" s="13">
        <f>E453-D452</f>
        <v>0.19999999999999929</v>
      </c>
      <c r="H453" s="13"/>
    </row>
    <row r="454" spans="2:8">
      <c r="B454" s="13" t="s">
        <v>341</v>
      </c>
      <c r="C454" s="13" t="s">
        <v>293</v>
      </c>
      <c r="D454" s="14">
        <v>102.8</v>
      </c>
      <c r="E454" s="13">
        <v>93</v>
      </c>
      <c r="F454" s="13"/>
      <c r="G454" s="13">
        <f>E454-D454</f>
        <v>-9.7999999999999972</v>
      </c>
      <c r="H454" s="13"/>
    </row>
    <row r="455" spans="2:8">
      <c r="B455" s="13"/>
      <c r="C455" s="13" t="s">
        <v>203</v>
      </c>
      <c r="D455" s="14">
        <v>45.5</v>
      </c>
      <c r="E455" s="13">
        <v>42.3</v>
      </c>
      <c r="F455" s="13"/>
      <c r="G455" s="13">
        <f>E455-D455</f>
        <v>-3.2000000000000028</v>
      </c>
      <c r="H455" s="13"/>
    </row>
    <row r="456" spans="2:8">
      <c r="B456" s="13" t="s">
        <v>341</v>
      </c>
      <c r="C456" s="13" t="s">
        <v>293</v>
      </c>
      <c r="D456" s="14">
        <v>94.6</v>
      </c>
      <c r="E456" s="13"/>
      <c r="F456" s="13"/>
      <c r="G456" s="13"/>
      <c r="H456" s="13" t="s">
        <v>13</v>
      </c>
    </row>
    <row r="457" spans="2:8">
      <c r="B457" s="13" t="s">
        <v>342</v>
      </c>
      <c r="C457" s="13"/>
      <c r="D457" s="14"/>
      <c r="E457" s="13"/>
      <c r="F457" s="13">
        <v>126</v>
      </c>
      <c r="G457" s="13">
        <f>F457-D456</f>
        <v>31.400000000000006</v>
      </c>
      <c r="H457" s="13"/>
    </row>
    <row r="458" spans="2:8">
      <c r="B458" s="13" t="s">
        <v>342</v>
      </c>
      <c r="C458" s="13" t="s">
        <v>310</v>
      </c>
      <c r="D458" s="14">
        <v>85.5</v>
      </c>
      <c r="E458" s="13"/>
      <c r="F458" s="13">
        <v>100.3</v>
      </c>
      <c r="G458" s="13">
        <f>F458-D458</f>
        <v>14.799999999999997</v>
      </c>
      <c r="H458" s="13"/>
    </row>
    <row r="459" spans="2:8">
      <c r="B459" s="13"/>
      <c r="C459" s="13" t="s">
        <v>293</v>
      </c>
      <c r="D459" s="14">
        <v>109.8</v>
      </c>
      <c r="E459" s="13">
        <v>101</v>
      </c>
      <c r="F459" s="13"/>
      <c r="G459" s="13">
        <f>E459-D459</f>
        <v>-8.7999999999999972</v>
      </c>
      <c r="H459" s="13"/>
    </row>
    <row r="460" spans="2:8">
      <c r="B460" s="13"/>
      <c r="C460" s="13" t="s">
        <v>310</v>
      </c>
      <c r="D460" s="14">
        <v>106</v>
      </c>
      <c r="E460" s="13"/>
      <c r="F460" s="13">
        <v>113</v>
      </c>
      <c r="G460" s="13">
        <f t="shared" ref="G460:G468" si="3">F460-D460</f>
        <v>7</v>
      </c>
      <c r="H460" s="13"/>
    </row>
    <row r="461" spans="2:8">
      <c r="B461" s="13"/>
      <c r="C461" s="13"/>
      <c r="D461" s="14">
        <v>106.5</v>
      </c>
      <c r="E461" s="13"/>
      <c r="F461" s="13">
        <v>129.4</v>
      </c>
      <c r="G461" s="13">
        <f t="shared" si="3"/>
        <v>22.900000000000006</v>
      </c>
      <c r="H461" s="13"/>
    </row>
    <row r="462" spans="2:8">
      <c r="B462" s="13"/>
      <c r="C462" s="13"/>
      <c r="D462" s="14">
        <v>131</v>
      </c>
      <c r="E462" s="13"/>
      <c r="F462" s="13">
        <v>138</v>
      </c>
      <c r="G462" s="13">
        <f t="shared" si="3"/>
        <v>7</v>
      </c>
      <c r="H462" s="13"/>
    </row>
    <row r="463" spans="2:8">
      <c r="B463" s="13"/>
      <c r="C463" s="13"/>
      <c r="D463" s="14">
        <v>129</v>
      </c>
      <c r="E463" s="13"/>
      <c r="F463" s="13">
        <v>150</v>
      </c>
      <c r="G463" s="13">
        <f t="shared" si="3"/>
        <v>21</v>
      </c>
      <c r="H463" s="13"/>
    </row>
    <row r="464" spans="2:8">
      <c r="B464" s="13"/>
      <c r="C464" s="13"/>
      <c r="D464" s="14">
        <v>152</v>
      </c>
      <c r="E464" s="13"/>
      <c r="F464" s="13">
        <v>158</v>
      </c>
      <c r="G464" s="13">
        <f t="shared" si="3"/>
        <v>6</v>
      </c>
      <c r="H464" s="13"/>
    </row>
    <row r="465" spans="2:8">
      <c r="B465" s="13"/>
      <c r="C465" s="13" t="s">
        <v>293</v>
      </c>
      <c r="D465" s="14">
        <v>75</v>
      </c>
      <c r="E465" s="13"/>
      <c r="F465" s="13">
        <v>78</v>
      </c>
      <c r="G465" s="13">
        <f t="shared" si="3"/>
        <v>3</v>
      </c>
      <c r="H465" s="13"/>
    </row>
    <row r="466" spans="2:8">
      <c r="B466" s="13"/>
      <c r="C466" s="13" t="s">
        <v>310</v>
      </c>
      <c r="D466" s="14">
        <v>141</v>
      </c>
      <c r="E466" s="13"/>
      <c r="F466" s="13">
        <v>143</v>
      </c>
      <c r="G466" s="13">
        <f t="shared" si="3"/>
        <v>2</v>
      </c>
      <c r="H466" s="13"/>
    </row>
    <row r="467" spans="2:8">
      <c r="B467" s="13"/>
      <c r="C467" s="13"/>
      <c r="D467" s="14">
        <v>133</v>
      </c>
      <c r="E467" s="13"/>
      <c r="F467" s="13">
        <v>139</v>
      </c>
      <c r="G467" s="13">
        <f t="shared" si="3"/>
        <v>6</v>
      </c>
      <c r="H467" s="13"/>
    </row>
    <row r="468" spans="2:8">
      <c r="B468" s="1" t="s">
        <v>343</v>
      </c>
      <c r="C468" s="1" t="s">
        <v>310</v>
      </c>
      <c r="D468" s="14">
        <v>117</v>
      </c>
      <c r="E468" s="13"/>
      <c r="F468" s="13">
        <v>130.5</v>
      </c>
      <c r="G468" s="13">
        <f t="shared" si="3"/>
        <v>13.5</v>
      </c>
      <c r="H468" s="13"/>
    </row>
    <row r="469" spans="2:8">
      <c r="B469" s="13"/>
      <c r="C469" s="1" t="s">
        <v>310</v>
      </c>
      <c r="D469" s="14">
        <v>122</v>
      </c>
      <c r="E469" s="13">
        <v>93</v>
      </c>
      <c r="F469" s="13"/>
      <c r="G469" s="13">
        <f>E469-D469</f>
        <v>-29</v>
      </c>
      <c r="H469" s="13"/>
    </row>
    <row r="470" spans="2:8">
      <c r="B470" s="13"/>
      <c r="C470" s="13"/>
      <c r="D470" s="14">
        <v>113</v>
      </c>
      <c r="E470" s="13">
        <v>93</v>
      </c>
      <c r="F470" s="13"/>
      <c r="G470" s="13">
        <f>E470-D470</f>
        <v>-20</v>
      </c>
      <c r="H470" s="1"/>
    </row>
    <row r="471" spans="2:8">
      <c r="B471" s="13"/>
      <c r="C471" s="13"/>
      <c r="D471" s="14">
        <v>105</v>
      </c>
      <c r="E471" s="13">
        <v>93</v>
      </c>
      <c r="F471" s="13"/>
      <c r="G471" s="13">
        <f>E471-D471</f>
        <v>-12</v>
      </c>
      <c r="H471" s="1"/>
    </row>
    <row r="472" spans="2:8">
      <c r="B472" s="13"/>
      <c r="C472" s="1" t="s">
        <v>293</v>
      </c>
      <c r="D472" s="14">
        <v>96</v>
      </c>
      <c r="E472" s="13">
        <v>91</v>
      </c>
      <c r="F472" s="13"/>
      <c r="G472" s="13">
        <f>E472-D472</f>
        <v>-5</v>
      </c>
      <c r="H472" s="1"/>
    </row>
    <row r="473" spans="2:8">
      <c r="B473" s="13" t="s">
        <v>343</v>
      </c>
      <c r="C473" s="13" t="s">
        <v>310</v>
      </c>
      <c r="D473" s="14">
        <v>86</v>
      </c>
      <c r="E473" s="13"/>
      <c r="F473" s="13"/>
      <c r="G473" s="13"/>
      <c r="H473" s="13" t="s">
        <v>13</v>
      </c>
    </row>
    <row r="474" spans="2:8">
      <c r="B474" s="1" t="s">
        <v>344</v>
      </c>
      <c r="C474" s="13" t="s">
        <v>310</v>
      </c>
      <c r="D474" s="14"/>
      <c r="E474" s="13">
        <v>41</v>
      </c>
      <c r="F474" s="13"/>
      <c r="G474" s="13">
        <f>E474-D473</f>
        <v>-45</v>
      </c>
      <c r="H474" s="1"/>
    </row>
    <row r="475" spans="2:8">
      <c r="B475" s="13"/>
      <c r="C475" s="13" t="s">
        <v>310</v>
      </c>
      <c r="D475" s="14">
        <v>57</v>
      </c>
      <c r="E475" s="13">
        <v>41</v>
      </c>
      <c r="F475" s="13"/>
      <c r="G475" s="13">
        <f>E475-D475</f>
        <v>-16</v>
      </c>
      <c r="H475" s="1"/>
    </row>
    <row r="476" spans="2:8">
      <c r="B476" s="1" t="s">
        <v>344</v>
      </c>
      <c r="C476" s="1" t="s">
        <v>345</v>
      </c>
      <c r="D476" s="14">
        <v>62</v>
      </c>
      <c r="E476" s="13"/>
      <c r="F476" s="13">
        <v>64</v>
      </c>
      <c r="G476" s="13">
        <f>F476-D476</f>
        <v>2</v>
      </c>
      <c r="H476" s="1"/>
    </row>
    <row r="477" spans="2:8">
      <c r="B477" s="1" t="s">
        <v>346</v>
      </c>
      <c r="C477" s="1" t="s">
        <v>310</v>
      </c>
      <c r="D477" s="14">
        <v>30.5</v>
      </c>
      <c r="E477" s="13"/>
      <c r="F477" s="13"/>
      <c r="G477" s="13"/>
      <c r="H477" s="1"/>
    </row>
    <row r="478" spans="2:8">
      <c r="B478" s="1"/>
      <c r="C478" s="1"/>
      <c r="D478" s="14"/>
      <c r="E478" s="13"/>
      <c r="F478" s="13">
        <v>40.4</v>
      </c>
      <c r="G478" s="13">
        <f>F478-D477</f>
        <v>9.8999999999999986</v>
      </c>
      <c r="H478" s="1"/>
    </row>
    <row r="479" spans="2:8">
      <c r="B479" s="1" t="s">
        <v>346</v>
      </c>
      <c r="C479" s="268" t="s">
        <v>345</v>
      </c>
      <c r="D479" s="14">
        <v>91</v>
      </c>
      <c r="E479" s="13"/>
      <c r="F479" s="13">
        <v>99.8</v>
      </c>
      <c r="G479" s="13">
        <f>F479-D479</f>
        <v>8.7999999999999972</v>
      </c>
      <c r="H479" s="1"/>
    </row>
    <row r="480" spans="2:8">
      <c r="B480" s="1"/>
      <c r="C480" s="277"/>
      <c r="D480" s="14">
        <v>90</v>
      </c>
      <c r="E480" s="13">
        <v>82</v>
      </c>
      <c r="F480" s="13"/>
      <c r="G480" s="13">
        <f>E480-D480</f>
        <v>-8</v>
      </c>
      <c r="H480" s="1"/>
    </row>
    <row r="481" spans="2:8">
      <c r="B481" s="1"/>
      <c r="C481" s="277"/>
      <c r="D481" s="14">
        <v>85</v>
      </c>
      <c r="E481" s="13"/>
      <c r="F481" s="13">
        <v>95.25</v>
      </c>
      <c r="G481" s="13">
        <f>F481-D481</f>
        <v>10.25</v>
      </c>
      <c r="H481" s="1"/>
    </row>
    <row r="482" spans="2:8">
      <c r="B482" s="1"/>
      <c r="C482" s="277"/>
      <c r="D482" s="14">
        <v>73</v>
      </c>
      <c r="E482" s="13"/>
      <c r="F482" s="13">
        <v>99.5</v>
      </c>
      <c r="G482" s="13">
        <f>F482-D482</f>
        <v>26.5</v>
      </c>
      <c r="H482" s="1"/>
    </row>
    <row r="483" spans="2:8">
      <c r="B483" s="1"/>
      <c r="C483" s="277"/>
      <c r="D483" s="14">
        <v>75</v>
      </c>
      <c r="E483" s="13"/>
      <c r="F483" s="13">
        <v>81</v>
      </c>
      <c r="G483" s="13">
        <f>F483-D483</f>
        <v>6</v>
      </c>
      <c r="H483" s="1"/>
    </row>
    <row r="484" spans="2:8">
      <c r="B484" s="1"/>
      <c r="C484" s="269"/>
      <c r="D484" s="14">
        <v>96</v>
      </c>
      <c r="E484" s="13"/>
      <c r="F484" s="13">
        <v>99.5</v>
      </c>
      <c r="G484" s="13">
        <f>F484-D484</f>
        <v>3.5</v>
      </c>
      <c r="H484" s="1"/>
    </row>
    <row r="485" spans="2:8">
      <c r="B485" s="1" t="s">
        <v>346</v>
      </c>
      <c r="C485" s="1" t="s">
        <v>347</v>
      </c>
      <c r="D485" s="14">
        <v>59.5</v>
      </c>
      <c r="E485" s="13"/>
      <c r="F485" s="13"/>
      <c r="G485" s="13"/>
      <c r="H485" s="1" t="s">
        <v>13</v>
      </c>
    </row>
    <row r="486" spans="2:8">
      <c r="B486" s="1" t="s">
        <v>348</v>
      </c>
      <c r="C486" s="1" t="s">
        <v>347</v>
      </c>
      <c r="D486" s="14"/>
      <c r="E486" s="13"/>
      <c r="F486" s="13">
        <v>77.400000000000006</v>
      </c>
      <c r="G486" s="13">
        <f>F486-D485</f>
        <v>17.900000000000006</v>
      </c>
      <c r="H486" s="1"/>
    </row>
    <row r="487" spans="2:8">
      <c r="B487" s="1" t="s">
        <v>348</v>
      </c>
      <c r="C487" s="1" t="s">
        <v>345</v>
      </c>
      <c r="D487" s="14">
        <v>95</v>
      </c>
      <c r="E487" s="13">
        <v>84.4</v>
      </c>
      <c r="F487" s="13"/>
      <c r="G487" s="13">
        <f>E487-D487</f>
        <v>-10.599999999999994</v>
      </c>
      <c r="H487" s="1"/>
    </row>
    <row r="488" spans="2:8">
      <c r="B488" s="1"/>
      <c r="C488" s="1"/>
      <c r="D488" s="14">
        <v>96</v>
      </c>
      <c r="E488" s="13"/>
      <c r="F488" s="13">
        <v>93</v>
      </c>
      <c r="G488" s="13">
        <f>F488-D488</f>
        <v>-3</v>
      </c>
      <c r="H488" s="1"/>
    </row>
    <row r="489" spans="2:8">
      <c r="B489" s="1"/>
      <c r="C489" s="1"/>
      <c r="D489" s="14">
        <v>90</v>
      </c>
      <c r="E489" s="13"/>
      <c r="F489" s="13">
        <v>95</v>
      </c>
      <c r="G489" s="13">
        <f>F489-D489</f>
        <v>5</v>
      </c>
      <c r="H489" s="1"/>
    </row>
    <row r="490" spans="2:8">
      <c r="B490" s="1"/>
      <c r="C490" s="1"/>
      <c r="D490" s="14">
        <v>84</v>
      </c>
      <c r="E490" s="13"/>
      <c r="F490" s="13">
        <v>95</v>
      </c>
      <c r="G490" s="13">
        <f>F490-D490</f>
        <v>11</v>
      </c>
      <c r="H490" s="1"/>
    </row>
    <row r="491" spans="2:8">
      <c r="B491" s="1"/>
      <c r="C491" s="1" t="s">
        <v>349</v>
      </c>
      <c r="D491" s="14">
        <v>56.7</v>
      </c>
      <c r="E491" s="13">
        <v>55.9</v>
      </c>
      <c r="F491" s="13"/>
      <c r="G491" s="13">
        <f>E491-D491</f>
        <v>-0.80000000000000426</v>
      </c>
      <c r="H491" s="1"/>
    </row>
    <row r="492" spans="2:8">
      <c r="B492" s="1"/>
      <c r="C492" s="1"/>
      <c r="D492" s="14">
        <v>61</v>
      </c>
      <c r="E492" s="13"/>
      <c r="F492" s="13">
        <v>66</v>
      </c>
      <c r="G492" s="13">
        <f>F492-D492</f>
        <v>5</v>
      </c>
      <c r="H492" s="1"/>
    </row>
    <row r="493" spans="2:8">
      <c r="B493" s="1"/>
      <c r="C493" s="1"/>
      <c r="D493" s="14">
        <v>54</v>
      </c>
      <c r="E493" s="13"/>
      <c r="F493" s="13">
        <v>64</v>
      </c>
      <c r="G493" s="13">
        <f>F493-D493</f>
        <v>10</v>
      </c>
      <c r="H493" s="1"/>
    </row>
    <row r="494" spans="2:8">
      <c r="B494" s="1"/>
      <c r="C494" s="1"/>
      <c r="D494" s="14">
        <v>58</v>
      </c>
      <c r="E494" s="13"/>
      <c r="F494" s="13">
        <v>63</v>
      </c>
      <c r="G494" s="13">
        <f>F494-D494</f>
        <v>5</v>
      </c>
      <c r="H494" s="1"/>
    </row>
    <row r="495" spans="2:8">
      <c r="B495" s="1" t="s">
        <v>348</v>
      </c>
      <c r="C495" s="268" t="s">
        <v>347</v>
      </c>
      <c r="D495" s="14">
        <v>60.5</v>
      </c>
      <c r="E495" s="13"/>
      <c r="F495" s="13"/>
      <c r="G495" s="13"/>
      <c r="H495" s="1" t="s">
        <v>13</v>
      </c>
    </row>
    <row r="496" spans="2:8">
      <c r="B496" s="1" t="s">
        <v>350</v>
      </c>
      <c r="C496" s="277"/>
      <c r="D496" s="14"/>
      <c r="E496" s="13"/>
      <c r="F496" s="13">
        <v>77</v>
      </c>
      <c r="G496" s="13">
        <f>F496-D495</f>
        <v>16.5</v>
      </c>
      <c r="H496" s="1"/>
    </row>
    <row r="497" spans="2:8">
      <c r="B497" s="1"/>
      <c r="C497" s="269"/>
      <c r="D497" s="14">
        <v>77</v>
      </c>
      <c r="E497" s="13"/>
      <c r="F497" s="13">
        <v>85.5</v>
      </c>
      <c r="G497" s="13">
        <f t="shared" ref="G497:G502" si="4">F497-D497</f>
        <v>8.5</v>
      </c>
      <c r="H497" s="1"/>
    </row>
    <row r="498" spans="2:8">
      <c r="B498" s="1" t="s">
        <v>350</v>
      </c>
      <c r="C498" s="268" t="s">
        <v>345</v>
      </c>
      <c r="D498" s="14">
        <v>55.5</v>
      </c>
      <c r="E498" s="13"/>
      <c r="F498" s="13">
        <v>75.5</v>
      </c>
      <c r="G498" s="13">
        <f t="shared" si="4"/>
        <v>20</v>
      </c>
      <c r="H498" s="1"/>
    </row>
    <row r="499" spans="2:8">
      <c r="B499" s="1"/>
      <c r="C499" s="277"/>
      <c r="D499" s="14">
        <v>57</v>
      </c>
      <c r="E499" s="13"/>
      <c r="F499" s="13">
        <v>82.5</v>
      </c>
      <c r="G499" s="13">
        <f t="shared" si="4"/>
        <v>25.5</v>
      </c>
      <c r="H499" s="1"/>
    </row>
    <row r="500" spans="2:8">
      <c r="B500" s="1"/>
      <c r="C500" s="277"/>
      <c r="D500" s="14">
        <v>63</v>
      </c>
      <c r="E500" s="13"/>
      <c r="F500" s="13">
        <v>80.2</v>
      </c>
      <c r="G500" s="13">
        <f t="shared" si="4"/>
        <v>17.200000000000003</v>
      </c>
      <c r="H500" s="1"/>
    </row>
    <row r="501" spans="2:8">
      <c r="B501" s="1"/>
      <c r="C501" s="269"/>
      <c r="D501" s="14">
        <v>73.400000000000006</v>
      </c>
      <c r="E501" s="13"/>
      <c r="F501" s="13">
        <v>80.2</v>
      </c>
      <c r="G501" s="13">
        <f t="shared" si="4"/>
        <v>6.7999999999999972</v>
      </c>
      <c r="H501" s="1"/>
    </row>
    <row r="502" spans="2:8">
      <c r="B502" s="1"/>
      <c r="C502" s="43"/>
      <c r="D502" s="14">
        <v>72.8</v>
      </c>
      <c r="E502" s="13"/>
      <c r="F502" s="13">
        <v>78.8</v>
      </c>
      <c r="G502" s="13">
        <f t="shared" si="4"/>
        <v>6</v>
      </c>
      <c r="H502" s="1"/>
    </row>
    <row r="503" spans="2:8">
      <c r="B503" s="13" t="s">
        <v>350</v>
      </c>
      <c r="C503" s="281" t="s">
        <v>345</v>
      </c>
      <c r="D503" s="14">
        <v>70</v>
      </c>
      <c r="E503" s="13"/>
      <c r="F503" s="13"/>
      <c r="G503" s="13"/>
      <c r="H503" s="13" t="s">
        <v>13</v>
      </c>
    </row>
    <row r="504" spans="2:8">
      <c r="B504" s="13" t="s">
        <v>354</v>
      </c>
      <c r="C504" s="282"/>
      <c r="D504" s="14"/>
      <c r="E504" s="13"/>
      <c r="F504" s="13">
        <v>60</v>
      </c>
      <c r="G504" s="13">
        <f>F504-D503</f>
        <v>-10</v>
      </c>
      <c r="H504" s="13"/>
    </row>
    <row r="505" spans="2:8">
      <c r="B505" s="13" t="s">
        <v>351</v>
      </c>
      <c r="C505" s="282"/>
      <c r="D505" s="14">
        <v>46</v>
      </c>
      <c r="E505" s="13"/>
      <c r="F505" s="13"/>
      <c r="G505" s="13"/>
      <c r="H505" s="13" t="s">
        <v>13</v>
      </c>
    </row>
    <row r="506" spans="2:8">
      <c r="B506" s="13" t="s">
        <v>354</v>
      </c>
      <c r="C506" s="282"/>
      <c r="D506" s="14"/>
      <c r="E506" s="13"/>
      <c r="F506" s="13">
        <v>50</v>
      </c>
      <c r="G506" s="13">
        <f>F506-D505</f>
        <v>4</v>
      </c>
      <c r="H506" s="13"/>
    </row>
    <row r="507" spans="2:8">
      <c r="B507" s="13"/>
      <c r="C507" s="283"/>
      <c r="D507" s="14">
        <v>21</v>
      </c>
      <c r="E507" s="13"/>
      <c r="F507" s="13"/>
      <c r="G507" s="13"/>
      <c r="H507" s="13" t="s">
        <v>13</v>
      </c>
    </row>
    <row r="508" spans="2:8">
      <c r="B508" s="13" t="s">
        <v>354</v>
      </c>
      <c r="C508" s="41"/>
      <c r="D508" s="14"/>
      <c r="E508" s="13"/>
      <c r="F508" s="13">
        <v>45</v>
      </c>
      <c r="G508" s="13">
        <f>F508-D507</f>
        <v>24</v>
      </c>
      <c r="H508" s="13"/>
    </row>
    <row r="509" spans="2:8">
      <c r="B509" s="5"/>
      <c r="C509" s="35"/>
      <c r="D509" s="25"/>
      <c r="E509" s="5"/>
      <c r="F509" s="5"/>
      <c r="G509" s="5"/>
      <c r="H509" s="5"/>
    </row>
    <row r="510" spans="2:8">
      <c r="B510" s="1" t="s">
        <v>351</v>
      </c>
      <c r="C510" s="268" t="s">
        <v>347</v>
      </c>
      <c r="D510" s="14">
        <v>83</v>
      </c>
      <c r="E510" s="13"/>
      <c r="F510" s="13">
        <v>93</v>
      </c>
      <c r="G510" s="13">
        <f>F510-D510</f>
        <v>10</v>
      </c>
      <c r="H510" s="1"/>
    </row>
    <row r="511" spans="2:8">
      <c r="B511" s="1"/>
      <c r="C511" s="277"/>
      <c r="D511" s="14">
        <v>83</v>
      </c>
      <c r="E511" s="13"/>
      <c r="F511" s="13">
        <v>104</v>
      </c>
      <c r="G511" s="13">
        <f>F511-D511</f>
        <v>21</v>
      </c>
      <c r="H511" s="1"/>
    </row>
    <row r="512" spans="2:8">
      <c r="B512" s="1"/>
      <c r="C512" s="269"/>
      <c r="D512" s="14">
        <v>112</v>
      </c>
      <c r="E512" s="13"/>
      <c r="F512" s="13">
        <v>131</v>
      </c>
      <c r="G512" s="13">
        <f>F512-D512</f>
        <v>19</v>
      </c>
      <c r="H512" s="1"/>
    </row>
    <row r="513" spans="2:8">
      <c r="B513" s="1"/>
      <c r="C513" s="43" t="s">
        <v>352</v>
      </c>
      <c r="D513" s="14">
        <v>22</v>
      </c>
      <c r="E513" s="13"/>
      <c r="F513" s="13">
        <v>33</v>
      </c>
      <c r="G513" s="13">
        <f>F513-D513</f>
        <v>11</v>
      </c>
      <c r="H513" s="1"/>
    </row>
    <row r="514" spans="2:8">
      <c r="B514" s="1"/>
      <c r="C514" s="43"/>
      <c r="D514" s="14">
        <v>22</v>
      </c>
      <c r="E514" s="13"/>
      <c r="F514" s="13">
        <v>36</v>
      </c>
      <c r="G514" s="13">
        <f>F514-D514</f>
        <v>14</v>
      </c>
      <c r="H514" s="1"/>
    </row>
    <row r="515" spans="2:8">
      <c r="B515" s="1" t="s">
        <v>351</v>
      </c>
      <c r="C515" s="281" t="s">
        <v>352</v>
      </c>
      <c r="D515" s="14">
        <v>22</v>
      </c>
      <c r="E515" s="13"/>
      <c r="F515" s="13"/>
      <c r="G515" s="13"/>
      <c r="H515" s="13" t="s">
        <v>13</v>
      </c>
    </row>
    <row r="516" spans="2:8">
      <c r="B516" s="1" t="s">
        <v>354</v>
      </c>
      <c r="C516" s="283"/>
      <c r="D516" s="14"/>
      <c r="E516" s="13"/>
      <c r="F516" s="13">
        <v>23.35</v>
      </c>
      <c r="G516" s="13">
        <f>F516-D515</f>
        <v>1.3500000000000014</v>
      </c>
      <c r="H516" s="5"/>
    </row>
    <row r="517" spans="2:8">
      <c r="B517" s="1" t="s">
        <v>354</v>
      </c>
      <c r="C517" s="281" t="s">
        <v>345</v>
      </c>
      <c r="D517" s="14">
        <v>40</v>
      </c>
      <c r="E517" s="13">
        <v>35</v>
      </c>
      <c r="F517" s="13"/>
      <c r="G517" s="13">
        <f>E517-D517</f>
        <v>-5</v>
      </c>
      <c r="H517" s="5"/>
    </row>
    <row r="518" spans="2:8">
      <c r="B518" s="1" t="s">
        <v>354</v>
      </c>
      <c r="C518" s="282"/>
      <c r="D518" s="14">
        <v>22</v>
      </c>
      <c r="E518" s="13"/>
      <c r="F518" s="13">
        <v>41</v>
      </c>
      <c r="G518" s="13">
        <f>F518-D518</f>
        <v>19</v>
      </c>
      <c r="H518" s="5"/>
    </row>
    <row r="519" spans="2:8">
      <c r="B519" s="1" t="s">
        <v>354</v>
      </c>
      <c r="C519" s="282"/>
      <c r="D519" s="14">
        <v>22.1</v>
      </c>
      <c r="E519" s="13"/>
      <c r="F519" s="13"/>
      <c r="G519" s="13"/>
      <c r="H519" s="13" t="s">
        <v>13</v>
      </c>
    </row>
    <row r="520" spans="2:8">
      <c r="B520" s="1" t="s">
        <v>357</v>
      </c>
      <c r="C520" s="282"/>
      <c r="D520" s="14"/>
      <c r="E520" s="13"/>
      <c r="F520" s="13">
        <v>65</v>
      </c>
      <c r="G520" s="13">
        <f>F520-D519</f>
        <v>42.9</v>
      </c>
      <c r="H520" s="5"/>
    </row>
    <row r="521" spans="2:8">
      <c r="B521" s="13" t="s">
        <v>354</v>
      </c>
      <c r="C521" s="282"/>
      <c r="D521" s="14">
        <v>22.1</v>
      </c>
      <c r="E521" s="13"/>
      <c r="F521" s="13"/>
      <c r="G521" s="13"/>
      <c r="H521" s="13" t="s">
        <v>13</v>
      </c>
    </row>
    <row r="522" spans="2:8">
      <c r="B522" s="13" t="s">
        <v>358</v>
      </c>
      <c r="C522" s="282"/>
      <c r="D522" s="25"/>
      <c r="E522" s="13"/>
      <c r="F522" s="13">
        <v>139</v>
      </c>
      <c r="G522" s="13">
        <f>F522-D521</f>
        <v>116.9</v>
      </c>
      <c r="H522" s="5"/>
    </row>
    <row r="523" spans="2:8">
      <c r="B523" s="13" t="s">
        <v>357</v>
      </c>
      <c r="C523" s="282"/>
      <c r="D523" s="14">
        <v>38</v>
      </c>
      <c r="E523" s="13"/>
      <c r="F523" s="13">
        <v>53</v>
      </c>
      <c r="G523" s="13">
        <f>F523-D523</f>
        <v>15</v>
      </c>
      <c r="H523" s="5"/>
    </row>
    <row r="524" spans="2:8">
      <c r="B524" s="13" t="s">
        <v>358</v>
      </c>
      <c r="C524" s="283"/>
      <c r="D524" s="14">
        <v>38</v>
      </c>
      <c r="E524" s="13"/>
      <c r="F524" s="13">
        <v>136.5</v>
      </c>
      <c r="G524" s="13">
        <f>F524-D524</f>
        <v>98.5</v>
      </c>
      <c r="H524" s="13" t="s">
        <v>13</v>
      </c>
    </row>
    <row r="525" spans="2:8">
      <c r="B525" s="1" t="s">
        <v>354</v>
      </c>
      <c r="C525" s="43" t="s">
        <v>352</v>
      </c>
      <c r="D525" s="14">
        <v>27</v>
      </c>
      <c r="E525" s="13">
        <v>22</v>
      </c>
      <c r="F525" s="13"/>
      <c r="G525" s="13">
        <f>E525-D525</f>
        <v>-5</v>
      </c>
      <c r="H525" s="5"/>
    </row>
    <row r="526" spans="2:8">
      <c r="B526" s="13" t="s">
        <v>354</v>
      </c>
      <c r="C526" s="281" t="s">
        <v>347</v>
      </c>
      <c r="D526" s="14">
        <v>96.6</v>
      </c>
      <c r="E526" s="13"/>
      <c r="F526" s="13">
        <v>109</v>
      </c>
      <c r="G526" s="13">
        <f>F526-D526</f>
        <v>12.400000000000006</v>
      </c>
      <c r="H526" s="5"/>
    </row>
    <row r="527" spans="2:8">
      <c r="B527" s="1"/>
      <c r="C527" s="282"/>
      <c r="D527" s="14">
        <v>102</v>
      </c>
      <c r="E527" s="13">
        <v>91</v>
      </c>
      <c r="F527" s="13"/>
      <c r="G527" s="13">
        <f>E527-D527</f>
        <v>-11</v>
      </c>
      <c r="H527" s="5"/>
    </row>
    <row r="528" spans="2:8">
      <c r="B528" s="1"/>
      <c r="C528" s="282"/>
      <c r="D528" s="14">
        <v>86</v>
      </c>
      <c r="E528" s="13"/>
      <c r="F528" s="13">
        <v>109</v>
      </c>
      <c r="G528" s="13">
        <f>F528-D528</f>
        <v>23</v>
      </c>
      <c r="H528" s="5"/>
    </row>
    <row r="529" spans="2:8">
      <c r="B529" s="1"/>
      <c r="C529" s="282"/>
      <c r="D529" s="14">
        <v>87</v>
      </c>
      <c r="E529" s="13"/>
      <c r="F529" s="13">
        <v>133</v>
      </c>
      <c r="G529" s="13">
        <f>F529-D529</f>
        <v>46</v>
      </c>
      <c r="H529" s="5"/>
    </row>
    <row r="530" spans="2:8">
      <c r="B530" s="1"/>
      <c r="C530" s="282"/>
      <c r="D530" s="14">
        <v>129</v>
      </c>
      <c r="E530" s="13">
        <v>126</v>
      </c>
      <c r="F530" s="13"/>
      <c r="G530" s="13">
        <f>E530-D530</f>
        <v>-3</v>
      </c>
      <c r="H530" s="5"/>
    </row>
    <row r="531" spans="2:8">
      <c r="B531" s="1"/>
      <c r="C531" s="282"/>
      <c r="D531" s="14">
        <v>106.8</v>
      </c>
      <c r="E531" s="13">
        <v>118</v>
      </c>
      <c r="F531" s="13"/>
      <c r="G531" s="13">
        <f>E531-D531</f>
        <v>11.200000000000003</v>
      </c>
      <c r="H531" s="13" t="s">
        <v>6</v>
      </c>
    </row>
    <row r="532" spans="2:8">
      <c r="B532" s="1"/>
      <c r="C532" s="282"/>
      <c r="D532" s="14">
        <v>104.5</v>
      </c>
      <c r="E532" s="13">
        <v>114</v>
      </c>
      <c r="F532" s="13"/>
      <c r="G532" s="13">
        <f>E532-D532</f>
        <v>9.5</v>
      </c>
      <c r="H532" s="13" t="s">
        <v>6</v>
      </c>
    </row>
    <row r="533" spans="2:8">
      <c r="B533" s="1"/>
      <c r="C533" s="282"/>
      <c r="D533" s="14">
        <v>94</v>
      </c>
      <c r="E533" s="13">
        <v>101</v>
      </c>
      <c r="F533" s="13"/>
      <c r="G533" s="13">
        <f>E533-D533</f>
        <v>7</v>
      </c>
      <c r="H533" s="13" t="s">
        <v>6</v>
      </c>
    </row>
    <row r="534" spans="2:8">
      <c r="B534" s="1"/>
      <c r="C534" s="282"/>
      <c r="D534" s="14">
        <v>74</v>
      </c>
      <c r="E534" s="13">
        <v>90</v>
      </c>
      <c r="F534" s="13"/>
      <c r="G534" s="13">
        <f>E534-D534</f>
        <v>16</v>
      </c>
      <c r="H534" s="13" t="s">
        <v>6</v>
      </c>
    </row>
    <row r="535" spans="2:8">
      <c r="B535" s="1"/>
      <c r="C535" s="282"/>
      <c r="D535" s="14"/>
      <c r="E535" s="13">
        <v>91</v>
      </c>
      <c r="F535" s="13"/>
      <c r="G535" s="13"/>
      <c r="H535" s="13" t="s">
        <v>13</v>
      </c>
    </row>
    <row r="536" spans="2:8">
      <c r="B536" s="1" t="s">
        <v>357</v>
      </c>
      <c r="C536" s="283"/>
      <c r="D536" s="14">
        <v>61</v>
      </c>
      <c r="E536" s="13"/>
      <c r="F536" s="13"/>
      <c r="G536" s="13">
        <f>E535-D536</f>
        <v>30</v>
      </c>
      <c r="H536" s="13" t="s">
        <v>6</v>
      </c>
    </row>
    <row r="537" spans="2:8">
      <c r="B537" s="1" t="s">
        <v>354</v>
      </c>
      <c r="C537" s="43" t="s">
        <v>356</v>
      </c>
      <c r="D537" s="14">
        <v>77</v>
      </c>
      <c r="E537" s="13"/>
      <c r="F537" s="13">
        <v>101</v>
      </c>
      <c r="G537" s="13">
        <f>F537-D537</f>
        <v>24</v>
      </c>
      <c r="H537" s="5"/>
    </row>
    <row r="538" spans="2:8">
      <c r="B538" s="13" t="s">
        <v>354</v>
      </c>
      <c r="C538" s="281" t="s">
        <v>356</v>
      </c>
      <c r="D538" s="14">
        <v>77</v>
      </c>
      <c r="E538" s="5"/>
      <c r="F538" s="5"/>
      <c r="G538" s="5"/>
      <c r="H538" s="13" t="s">
        <v>13</v>
      </c>
    </row>
    <row r="539" spans="2:8">
      <c r="B539" s="13" t="s">
        <v>357</v>
      </c>
      <c r="C539" s="282"/>
      <c r="D539" s="14"/>
      <c r="E539" s="13"/>
      <c r="F539" s="13">
        <v>116</v>
      </c>
      <c r="G539" s="13">
        <v>39</v>
      </c>
      <c r="H539" s="13"/>
    </row>
    <row r="540" spans="2:8">
      <c r="B540" s="13" t="s">
        <v>354</v>
      </c>
      <c r="C540" s="282"/>
      <c r="D540" s="14">
        <v>77</v>
      </c>
      <c r="E540" s="13"/>
      <c r="F540" s="13"/>
      <c r="G540" s="13"/>
      <c r="H540" s="13" t="s">
        <v>13</v>
      </c>
    </row>
    <row r="541" spans="2:8">
      <c r="B541" s="13" t="s">
        <v>358</v>
      </c>
      <c r="C541" s="282"/>
      <c r="D541" s="25"/>
      <c r="E541" s="13"/>
      <c r="F541" s="13">
        <v>172</v>
      </c>
      <c r="G541" s="13">
        <f>F541-D540</f>
        <v>95</v>
      </c>
      <c r="H541" s="5"/>
    </row>
    <row r="542" spans="2:8">
      <c r="B542" s="13" t="s">
        <v>357</v>
      </c>
      <c r="C542" s="283"/>
      <c r="D542" s="14">
        <v>101.6</v>
      </c>
      <c r="E542" s="13"/>
      <c r="F542" s="13">
        <v>115</v>
      </c>
      <c r="G542" s="13">
        <f>F542-D542</f>
        <v>13.400000000000006</v>
      </c>
      <c r="H542" s="5"/>
    </row>
    <row r="543" spans="2:8">
      <c r="B543" s="13" t="s">
        <v>357</v>
      </c>
      <c r="C543" s="281" t="s">
        <v>347</v>
      </c>
      <c r="D543" s="14">
        <v>60.6</v>
      </c>
      <c r="E543" s="13">
        <v>77</v>
      </c>
      <c r="F543" s="13"/>
      <c r="G543" s="13">
        <f>E543-D543</f>
        <v>16.399999999999999</v>
      </c>
      <c r="H543" s="281" t="s">
        <v>6</v>
      </c>
    </row>
    <row r="544" spans="2:8">
      <c r="B544" s="5"/>
      <c r="C544" s="282"/>
      <c r="D544" s="14">
        <v>64</v>
      </c>
      <c r="E544" s="13">
        <v>77</v>
      </c>
      <c r="F544" s="13"/>
      <c r="G544" s="13">
        <f>E544-D544</f>
        <v>13</v>
      </c>
      <c r="H544" s="282"/>
    </row>
    <row r="545" spans="2:8">
      <c r="B545" s="5"/>
      <c r="C545" s="282"/>
      <c r="D545" s="14">
        <v>60.8</v>
      </c>
      <c r="E545" s="13">
        <v>78</v>
      </c>
      <c r="F545" s="13"/>
      <c r="G545" s="13">
        <f>E545-D545</f>
        <v>17.200000000000003</v>
      </c>
      <c r="H545" s="282"/>
    </row>
    <row r="546" spans="2:8">
      <c r="B546" s="5"/>
      <c r="C546" s="283"/>
      <c r="D546" s="14">
        <v>56</v>
      </c>
      <c r="E546" s="13">
        <v>78</v>
      </c>
      <c r="F546" s="13"/>
      <c r="G546" s="13">
        <f>E546-D546</f>
        <v>22</v>
      </c>
      <c r="H546" s="283"/>
    </row>
    <row r="547" spans="2:8">
      <c r="B547" s="1" t="s">
        <v>358</v>
      </c>
      <c r="C547" s="268" t="s">
        <v>360</v>
      </c>
      <c r="D547" s="14">
        <v>30</v>
      </c>
      <c r="E547" s="13">
        <v>24</v>
      </c>
      <c r="F547" s="13"/>
      <c r="G547" s="13">
        <f>E547-D547</f>
        <v>-6</v>
      </c>
      <c r="H547" s="41"/>
    </row>
    <row r="548" spans="2:8">
      <c r="B548" s="5"/>
      <c r="C548" s="277"/>
      <c r="D548" s="14">
        <v>22.4</v>
      </c>
      <c r="E548" s="13"/>
      <c r="F548" s="13">
        <v>42</v>
      </c>
      <c r="G548" s="13">
        <f>F548-D548</f>
        <v>19.600000000000001</v>
      </c>
      <c r="H548" s="41"/>
    </row>
    <row r="549" spans="2:8">
      <c r="B549" s="5"/>
      <c r="C549" s="277"/>
      <c r="D549" s="14">
        <v>18</v>
      </c>
      <c r="E549" s="13"/>
      <c r="F549" s="13">
        <v>38.799999999999997</v>
      </c>
      <c r="G549" s="13">
        <f>F549-D549</f>
        <v>20.799999999999997</v>
      </c>
      <c r="H549" s="41"/>
    </row>
    <row r="550" spans="2:8">
      <c r="B550" s="5"/>
      <c r="C550" s="277"/>
      <c r="D550" s="14">
        <v>15</v>
      </c>
      <c r="E550" s="13"/>
      <c r="F550" s="13">
        <v>30.2</v>
      </c>
      <c r="G550" s="13">
        <f>F550-D550</f>
        <v>15.2</v>
      </c>
      <c r="H550" s="41"/>
    </row>
    <row r="551" spans="2:8">
      <c r="B551" s="5"/>
      <c r="C551" s="269"/>
      <c r="D551" s="14">
        <v>14</v>
      </c>
      <c r="E551" s="13"/>
      <c r="F551" s="13">
        <v>26.5</v>
      </c>
      <c r="G551" s="13">
        <f>F551-D551</f>
        <v>12.5</v>
      </c>
      <c r="H551" s="41"/>
    </row>
    <row r="552" spans="2:8">
      <c r="B552" s="13" t="s">
        <v>358</v>
      </c>
      <c r="C552" s="43" t="s">
        <v>360</v>
      </c>
      <c r="D552" s="14">
        <v>24</v>
      </c>
      <c r="E552" s="13"/>
      <c r="F552" s="13"/>
      <c r="G552" s="13"/>
      <c r="H552" s="41" t="s">
        <v>13</v>
      </c>
    </row>
    <row r="553" spans="2:8">
      <c r="B553" s="13"/>
      <c r="C553" s="43"/>
      <c r="D553" s="14"/>
      <c r="E553" s="13">
        <v>16</v>
      </c>
      <c r="F553" s="13"/>
      <c r="G553" s="13">
        <f>E553-D552</f>
        <v>-8</v>
      </c>
      <c r="H553" s="41"/>
    </row>
    <row r="554" spans="2:8">
      <c r="B554" s="13" t="s">
        <v>358</v>
      </c>
      <c r="C554" s="43" t="s">
        <v>361</v>
      </c>
      <c r="D554" s="14">
        <v>50</v>
      </c>
      <c r="E554" s="13"/>
      <c r="F554" s="13"/>
      <c r="G554" s="13"/>
      <c r="H554" s="41" t="s">
        <v>13</v>
      </c>
    </row>
    <row r="555" spans="2:8">
      <c r="B555" s="13"/>
      <c r="C555" s="43"/>
      <c r="D555" s="14"/>
      <c r="E555" s="13">
        <v>49</v>
      </c>
      <c r="F555" s="13"/>
      <c r="G555" s="13">
        <f>E555-D554</f>
        <v>-1</v>
      </c>
      <c r="H555" s="35"/>
    </row>
    <row r="556" spans="2:8">
      <c r="B556" s="13" t="s">
        <v>362</v>
      </c>
      <c r="C556" s="43" t="s">
        <v>363</v>
      </c>
      <c r="D556" s="14">
        <v>80.2</v>
      </c>
      <c r="E556" s="13"/>
      <c r="F556" s="13">
        <v>87</v>
      </c>
      <c r="G556" s="13">
        <f>F556-D556</f>
        <v>6.7999999999999972</v>
      </c>
      <c r="H556" s="35"/>
    </row>
    <row r="557" spans="2:8">
      <c r="B557" s="5"/>
      <c r="C557" s="43"/>
      <c r="D557" s="14">
        <v>80</v>
      </c>
      <c r="E557" s="13"/>
      <c r="F557" s="13">
        <v>106</v>
      </c>
      <c r="G557" s="13">
        <f>F557-D557</f>
        <v>26</v>
      </c>
      <c r="H557" s="35"/>
    </row>
    <row r="558" spans="2:8">
      <c r="B558" s="5"/>
      <c r="C558" s="43"/>
      <c r="D558" s="14">
        <v>88</v>
      </c>
      <c r="E558" s="13"/>
      <c r="F558" s="13">
        <v>108</v>
      </c>
      <c r="G558" s="13">
        <f>F558-D558</f>
        <v>20</v>
      </c>
      <c r="H558" s="35"/>
    </row>
    <row r="559" spans="2:8">
      <c r="B559" s="5"/>
      <c r="C559" s="43"/>
      <c r="D559" s="14">
        <v>102.3</v>
      </c>
      <c r="E559" s="13"/>
      <c r="F559" s="13">
        <v>107</v>
      </c>
      <c r="G559" s="13">
        <f>F559-D559</f>
        <v>4.7000000000000028</v>
      </c>
      <c r="H559" s="35"/>
    </row>
    <row r="560" spans="2:8">
      <c r="B560" s="5"/>
      <c r="C560" s="43"/>
      <c r="D560" s="14">
        <v>97</v>
      </c>
      <c r="E560" s="13"/>
      <c r="F560" s="13">
        <v>107</v>
      </c>
      <c r="G560" s="13">
        <f>F560-D560</f>
        <v>10</v>
      </c>
      <c r="H560" s="35"/>
    </row>
    <row r="561" spans="2:8">
      <c r="B561" s="5"/>
      <c r="C561" s="43"/>
      <c r="D561" s="14">
        <v>112</v>
      </c>
      <c r="E561" s="13">
        <v>105</v>
      </c>
      <c r="F561" s="13"/>
      <c r="G561" s="13">
        <f>E561-D561</f>
        <v>-7</v>
      </c>
      <c r="H561" s="35"/>
    </row>
    <row r="562" spans="2:8">
      <c r="B562" s="5"/>
      <c r="C562" s="43"/>
      <c r="D562" s="14">
        <v>110</v>
      </c>
      <c r="E562" s="13"/>
      <c r="F562" s="13">
        <v>120</v>
      </c>
      <c r="G562" s="13">
        <f>F562-D562</f>
        <v>10</v>
      </c>
      <c r="H562" s="35"/>
    </row>
    <row r="563" spans="2:8">
      <c r="B563" s="13" t="s">
        <v>362</v>
      </c>
      <c r="C563" s="41" t="s">
        <v>365</v>
      </c>
      <c r="D563" s="14">
        <v>87</v>
      </c>
      <c r="E563" s="13"/>
      <c r="F563" s="13">
        <v>95</v>
      </c>
      <c r="G563" s="13">
        <f>F563-D563</f>
        <v>8</v>
      </c>
      <c r="H563" s="35"/>
    </row>
    <row r="564" spans="2:8">
      <c r="B564" s="13"/>
      <c r="C564" s="41"/>
      <c r="D564" s="14">
        <v>87</v>
      </c>
      <c r="E564" s="13"/>
      <c r="F564" s="13">
        <v>90</v>
      </c>
      <c r="G564" s="13">
        <f>F564-D564</f>
        <v>3</v>
      </c>
      <c r="H564" s="35"/>
    </row>
    <row r="565" spans="2:8">
      <c r="B565" s="13" t="s">
        <v>362</v>
      </c>
      <c r="C565" s="41" t="s">
        <v>364</v>
      </c>
      <c r="D565" s="14">
        <v>86</v>
      </c>
      <c r="E565" s="13"/>
      <c r="F565" s="13"/>
      <c r="G565" s="13"/>
      <c r="H565" s="41" t="s">
        <v>13</v>
      </c>
    </row>
    <row r="566" spans="2:8">
      <c r="B566" s="13" t="s">
        <v>367</v>
      </c>
      <c r="C566" s="41"/>
      <c r="D566" s="14"/>
      <c r="E566" s="13">
        <v>72.5</v>
      </c>
      <c r="F566" s="13"/>
      <c r="G566" s="13">
        <f>E566-D565</f>
        <v>-13.5</v>
      </c>
      <c r="H566" s="41"/>
    </row>
    <row r="567" spans="2:8">
      <c r="B567" s="13" t="s">
        <v>366</v>
      </c>
      <c r="C567" s="41" t="s">
        <v>364</v>
      </c>
      <c r="D567" s="14">
        <v>77</v>
      </c>
      <c r="E567" s="13"/>
      <c r="F567" s="13"/>
      <c r="G567" s="13"/>
      <c r="H567" s="41" t="s">
        <v>13</v>
      </c>
    </row>
    <row r="568" spans="2:8">
      <c r="B568" s="13" t="s">
        <v>367</v>
      </c>
      <c r="C568" s="41"/>
      <c r="D568" s="14"/>
      <c r="E568" s="13">
        <v>72.5</v>
      </c>
      <c r="F568" s="13"/>
      <c r="G568" s="13">
        <f>E568-D567</f>
        <v>-4.5</v>
      </c>
      <c r="H568" s="41"/>
    </row>
    <row r="569" spans="2:8">
      <c r="B569" s="13" t="s">
        <v>367</v>
      </c>
      <c r="C569" s="41" t="s">
        <v>365</v>
      </c>
      <c r="D569" s="14">
        <v>95.35</v>
      </c>
      <c r="E569" s="13"/>
      <c r="F569" s="13">
        <v>101.7</v>
      </c>
      <c r="G569" s="13">
        <f>F569-D569</f>
        <v>6.3500000000000085</v>
      </c>
      <c r="H569" s="35"/>
    </row>
    <row r="570" spans="2:8">
      <c r="B570" s="13" t="s">
        <v>367</v>
      </c>
      <c r="C570" s="41"/>
      <c r="D570" s="14">
        <v>95</v>
      </c>
      <c r="E570" s="13"/>
      <c r="F570" s="13">
        <v>102</v>
      </c>
      <c r="G570" s="13">
        <f>F570-D570</f>
        <v>7</v>
      </c>
      <c r="H570" s="35"/>
    </row>
    <row r="571" spans="2:8">
      <c r="B571" s="13" t="s">
        <v>367</v>
      </c>
      <c r="C571" s="41" t="s">
        <v>365</v>
      </c>
      <c r="D571" s="14">
        <v>94</v>
      </c>
      <c r="E571" s="13"/>
      <c r="F571" s="13"/>
      <c r="G571" s="13"/>
      <c r="H571" s="35"/>
    </row>
    <row r="572" spans="2:8">
      <c r="B572" s="13" t="s">
        <v>368</v>
      </c>
      <c r="C572" s="41"/>
      <c r="D572" s="14"/>
      <c r="E572" s="13">
        <v>86</v>
      </c>
      <c r="F572" s="13"/>
      <c r="G572" s="13">
        <f>E572-D571</f>
        <v>-8</v>
      </c>
      <c r="H572" s="35"/>
    </row>
    <row r="573" spans="2:8">
      <c r="B573" s="13" t="s">
        <v>368</v>
      </c>
      <c r="C573" s="41" t="s">
        <v>365</v>
      </c>
      <c r="D573" s="14">
        <v>84.6</v>
      </c>
      <c r="E573" s="13"/>
      <c r="F573" s="13">
        <v>93</v>
      </c>
      <c r="G573" s="13">
        <f>F573-D573</f>
        <v>8.4000000000000057</v>
      </c>
      <c r="H573" s="35"/>
    </row>
    <row r="574" spans="2:8">
      <c r="B574" s="1" t="s">
        <v>368</v>
      </c>
      <c r="C574" s="43" t="s">
        <v>364</v>
      </c>
      <c r="D574" s="14">
        <v>79</v>
      </c>
      <c r="E574" s="13">
        <v>75</v>
      </c>
      <c r="F574" s="13"/>
      <c r="G574" s="13">
        <f>E574-D574</f>
        <v>-4</v>
      </c>
      <c r="H574" s="35"/>
    </row>
    <row r="575" spans="2:8">
      <c r="B575" s="13"/>
      <c r="C575" s="13"/>
      <c r="D575" s="13"/>
      <c r="E575" s="13"/>
      <c r="F575" s="13"/>
      <c r="G575" s="5">
        <f>SUM(G431:G574)</f>
        <v>1138.9000000000001</v>
      </c>
      <c r="H575" s="5">
        <f>G575*75</f>
        <v>85417.5</v>
      </c>
    </row>
    <row r="579" spans="2:8">
      <c r="B579" s="5" t="s">
        <v>369</v>
      </c>
      <c r="C579" s="5">
        <v>2017</v>
      </c>
      <c r="D579" s="13"/>
      <c r="E579" s="13"/>
      <c r="F579" s="13"/>
      <c r="G579" s="13"/>
      <c r="H579" s="13"/>
    </row>
    <row r="580" spans="2:8">
      <c r="B580" s="13"/>
      <c r="C580" s="13"/>
      <c r="D580" s="13"/>
      <c r="E580" s="20"/>
      <c r="F580" s="20"/>
      <c r="G580" s="20" t="s">
        <v>4</v>
      </c>
      <c r="H580" s="21" t="s">
        <v>9</v>
      </c>
    </row>
    <row r="581" spans="2:8">
      <c r="B581" s="2" t="s">
        <v>0</v>
      </c>
      <c r="C581" s="2" t="s">
        <v>1</v>
      </c>
      <c r="D581" s="2" t="s">
        <v>10</v>
      </c>
      <c r="E581" s="2" t="s">
        <v>7</v>
      </c>
      <c r="F581" s="2" t="s">
        <v>11</v>
      </c>
      <c r="G581" s="2" t="s">
        <v>12</v>
      </c>
      <c r="H581" s="22"/>
    </row>
    <row r="582" spans="2:8">
      <c r="B582" s="13" t="s">
        <v>368</v>
      </c>
      <c r="C582" s="281" t="s">
        <v>365</v>
      </c>
      <c r="D582" s="14">
        <v>88</v>
      </c>
      <c r="E582" s="13"/>
      <c r="F582" s="13"/>
      <c r="G582" s="13"/>
      <c r="H582" s="26" t="s">
        <v>13</v>
      </c>
    </row>
    <row r="583" spans="2:8">
      <c r="B583" s="13" t="s">
        <v>370</v>
      </c>
      <c r="C583" s="282"/>
      <c r="D583" s="14"/>
      <c r="E583" s="13"/>
      <c r="F583" s="13">
        <v>115</v>
      </c>
      <c r="G583" s="13">
        <f>F583-D582</f>
        <v>27</v>
      </c>
      <c r="H583" s="26"/>
    </row>
    <row r="584" spans="2:8">
      <c r="B584" s="13" t="s">
        <v>368</v>
      </c>
      <c r="C584" s="282"/>
      <c r="D584" s="14">
        <v>84.8</v>
      </c>
      <c r="E584" s="13"/>
      <c r="F584" s="13"/>
      <c r="G584" s="13"/>
      <c r="H584" s="26" t="s">
        <v>13</v>
      </c>
    </row>
    <row r="585" spans="2:8">
      <c r="B585" s="14" t="s">
        <v>370</v>
      </c>
      <c r="C585" s="282"/>
      <c r="D585" s="13"/>
      <c r="E585" s="13"/>
      <c r="F585" s="13">
        <v>106</v>
      </c>
      <c r="G585" s="13">
        <f>F585-D584</f>
        <v>21.200000000000003</v>
      </c>
      <c r="H585" s="13"/>
    </row>
    <row r="586" spans="2:8">
      <c r="B586" s="13" t="s">
        <v>368</v>
      </c>
      <c r="C586" s="282"/>
      <c r="D586" s="13">
        <v>84.8</v>
      </c>
      <c r="E586" s="13"/>
      <c r="F586" s="13"/>
      <c r="G586" s="13"/>
      <c r="H586" s="13"/>
    </row>
    <row r="587" spans="2:8">
      <c r="B587" s="14" t="s">
        <v>370</v>
      </c>
      <c r="C587" s="282"/>
      <c r="D587" s="13"/>
      <c r="E587" s="13"/>
      <c r="F587" s="13">
        <v>118.5</v>
      </c>
      <c r="G587" s="13">
        <f>F587-D586</f>
        <v>33.700000000000003</v>
      </c>
      <c r="H587" s="13"/>
    </row>
    <row r="588" spans="2:8">
      <c r="B588" s="14" t="s">
        <v>370</v>
      </c>
      <c r="C588" s="282"/>
      <c r="D588" s="13">
        <v>122</v>
      </c>
      <c r="E588" s="13"/>
      <c r="F588" s="14">
        <v>127</v>
      </c>
      <c r="G588" s="13">
        <f t="shared" ref="G588:G593" si="5">F588-D588</f>
        <v>5</v>
      </c>
      <c r="H588" s="13"/>
    </row>
    <row r="589" spans="2:8">
      <c r="B589" s="13"/>
      <c r="C589" s="283"/>
      <c r="D589" s="14">
        <v>130</v>
      </c>
      <c r="E589" s="13"/>
      <c r="F589" s="14">
        <v>138.5</v>
      </c>
      <c r="G589" s="13">
        <f t="shared" si="5"/>
        <v>8.5</v>
      </c>
      <c r="H589" s="13"/>
    </row>
    <row r="590" spans="2:8">
      <c r="B590" s="14" t="s">
        <v>370</v>
      </c>
      <c r="C590" s="268" t="s">
        <v>371</v>
      </c>
      <c r="D590" s="14">
        <v>103.8</v>
      </c>
      <c r="E590" s="13"/>
      <c r="F590" s="14">
        <v>111</v>
      </c>
      <c r="G590" s="13">
        <f t="shared" si="5"/>
        <v>7.2000000000000028</v>
      </c>
      <c r="H590" s="13"/>
    </row>
    <row r="591" spans="2:8">
      <c r="B591" s="13"/>
      <c r="C591" s="277"/>
      <c r="D591" s="14">
        <v>107</v>
      </c>
      <c r="E591" s="13"/>
      <c r="F591" s="14">
        <v>115.65</v>
      </c>
      <c r="G591" s="13">
        <f t="shared" si="5"/>
        <v>8.6500000000000057</v>
      </c>
      <c r="H591" s="13"/>
    </row>
    <row r="592" spans="2:8">
      <c r="B592" s="13"/>
      <c r="C592" s="277"/>
      <c r="D592" s="14">
        <v>103</v>
      </c>
      <c r="E592" s="13"/>
      <c r="F592" s="14">
        <v>111.25</v>
      </c>
      <c r="G592" s="13">
        <f t="shared" si="5"/>
        <v>8.25</v>
      </c>
      <c r="H592" s="13"/>
    </row>
    <row r="593" spans="2:8">
      <c r="B593" s="13"/>
      <c r="C593" s="269"/>
      <c r="D593" s="14">
        <v>103</v>
      </c>
      <c r="E593" s="13"/>
      <c r="F593" s="14">
        <v>114</v>
      </c>
      <c r="G593" s="13">
        <f t="shared" si="5"/>
        <v>11</v>
      </c>
      <c r="H593" s="13"/>
    </row>
    <row r="594" spans="2:8">
      <c r="B594" s="27" t="s">
        <v>370</v>
      </c>
      <c r="C594" s="281" t="s">
        <v>364</v>
      </c>
      <c r="D594" s="14">
        <v>53.75</v>
      </c>
      <c r="E594" s="13">
        <v>50</v>
      </c>
      <c r="F594" s="14"/>
      <c r="G594" s="13">
        <f>E594-D594</f>
        <v>-3.75</v>
      </c>
      <c r="H594" s="13"/>
    </row>
    <row r="595" spans="2:8">
      <c r="B595" s="27" t="s">
        <v>370</v>
      </c>
      <c r="C595" s="282"/>
      <c r="D595" s="14">
        <v>51</v>
      </c>
      <c r="E595" s="13">
        <v>49</v>
      </c>
      <c r="F595" s="14"/>
      <c r="G595" s="13">
        <f>E595-D595</f>
        <v>-2</v>
      </c>
      <c r="H595" s="13"/>
    </row>
    <row r="596" spans="2:8">
      <c r="B596" s="27" t="s">
        <v>370</v>
      </c>
      <c r="C596" s="282"/>
      <c r="D596" s="14">
        <v>48.9</v>
      </c>
      <c r="E596" s="13"/>
      <c r="F596" s="14"/>
      <c r="G596" s="13"/>
      <c r="H596" s="13" t="s">
        <v>13</v>
      </c>
    </row>
    <row r="597" spans="2:8">
      <c r="B597" s="28" t="s">
        <v>372</v>
      </c>
      <c r="C597" s="282"/>
      <c r="D597" s="14"/>
      <c r="E597" s="13">
        <v>48</v>
      </c>
      <c r="F597" s="14"/>
      <c r="G597" s="13">
        <f>E597-D596</f>
        <v>-0.89999999999999858</v>
      </c>
      <c r="H597" s="13"/>
    </row>
    <row r="598" spans="2:8">
      <c r="B598" s="29"/>
      <c r="C598" s="283"/>
      <c r="D598" s="14">
        <v>49.5</v>
      </c>
      <c r="E598" s="13"/>
      <c r="F598" s="14"/>
      <c r="G598" s="13"/>
      <c r="H598" s="13" t="s">
        <v>13</v>
      </c>
    </row>
    <row r="599" spans="2:8">
      <c r="B599" s="281" t="s">
        <v>372</v>
      </c>
      <c r="C599" s="281" t="s">
        <v>364</v>
      </c>
      <c r="D599" s="14"/>
      <c r="E599" s="13">
        <v>48</v>
      </c>
      <c r="F599" s="14"/>
      <c r="G599" s="13">
        <f>E599-D598</f>
        <v>-1.5</v>
      </c>
      <c r="H599" s="13"/>
    </row>
    <row r="600" spans="2:8">
      <c r="B600" s="282"/>
      <c r="C600" s="282"/>
      <c r="D600" s="14">
        <v>49</v>
      </c>
      <c r="E600" s="13"/>
      <c r="F600" s="14">
        <v>53.65</v>
      </c>
      <c r="G600" s="13">
        <f t="shared" ref="G600:G605" si="6">F600-D600</f>
        <v>4.6499999999999986</v>
      </c>
      <c r="H600" s="13"/>
    </row>
    <row r="601" spans="2:8">
      <c r="B601" s="283"/>
      <c r="C601" s="283"/>
      <c r="D601" s="14">
        <v>49</v>
      </c>
      <c r="E601" s="13"/>
      <c r="F601" s="14">
        <v>50</v>
      </c>
      <c r="G601" s="13">
        <f t="shared" si="6"/>
        <v>1</v>
      </c>
      <c r="H601" s="13"/>
    </row>
    <row r="602" spans="2:8">
      <c r="B602" s="281" t="s">
        <v>372</v>
      </c>
      <c r="C602" s="281" t="s">
        <v>371</v>
      </c>
      <c r="D602" s="14">
        <v>97</v>
      </c>
      <c r="E602" s="13"/>
      <c r="F602" s="14">
        <v>94</v>
      </c>
      <c r="G602" s="13">
        <f t="shared" si="6"/>
        <v>-3</v>
      </c>
      <c r="H602" s="13"/>
    </row>
    <row r="603" spans="2:8">
      <c r="B603" s="282"/>
      <c r="C603" s="282"/>
      <c r="D603" s="14">
        <v>95</v>
      </c>
      <c r="E603" s="13"/>
      <c r="F603" s="14">
        <v>94</v>
      </c>
      <c r="G603" s="13">
        <f t="shared" si="6"/>
        <v>-1</v>
      </c>
      <c r="H603" s="13"/>
    </row>
    <row r="604" spans="2:8">
      <c r="B604" s="282"/>
      <c r="C604" s="282"/>
      <c r="D604" s="14">
        <v>86.7</v>
      </c>
      <c r="E604" s="13"/>
      <c r="F604" s="14">
        <v>99.5</v>
      </c>
      <c r="G604" s="13">
        <f t="shared" si="6"/>
        <v>12.799999999999997</v>
      </c>
      <c r="H604" s="13"/>
    </row>
    <row r="605" spans="2:8">
      <c r="B605" s="283"/>
      <c r="C605" s="283"/>
      <c r="D605" s="14">
        <v>84.25</v>
      </c>
      <c r="E605" s="13"/>
      <c r="F605" s="14">
        <v>93.15</v>
      </c>
      <c r="G605" s="13">
        <f t="shared" si="6"/>
        <v>8.9000000000000057</v>
      </c>
      <c r="H605" s="13"/>
    </row>
    <row r="606" spans="2:8">
      <c r="B606" s="268" t="s">
        <v>373</v>
      </c>
      <c r="C606" s="268" t="s">
        <v>371</v>
      </c>
      <c r="D606" s="14">
        <v>99</v>
      </c>
      <c r="E606" s="13">
        <v>89</v>
      </c>
      <c r="F606" s="14"/>
      <c r="G606" s="13">
        <f>E606-D606</f>
        <v>-10</v>
      </c>
      <c r="H606" s="13"/>
    </row>
    <row r="607" spans="2:8">
      <c r="B607" s="277"/>
      <c r="C607" s="277"/>
      <c r="D607" s="14">
        <v>88</v>
      </c>
      <c r="E607" s="13"/>
      <c r="F607" s="14">
        <v>95</v>
      </c>
      <c r="G607" s="13">
        <f t="shared" ref="G607:G612" si="7">F607-D607</f>
        <v>7</v>
      </c>
      <c r="H607" s="13"/>
    </row>
    <row r="608" spans="2:8">
      <c r="B608" s="277"/>
      <c r="C608" s="277"/>
      <c r="D608" s="14">
        <v>88</v>
      </c>
      <c r="E608" s="13"/>
      <c r="F608" s="14">
        <v>97</v>
      </c>
      <c r="G608" s="13">
        <f t="shared" si="7"/>
        <v>9</v>
      </c>
      <c r="H608" s="13"/>
    </row>
    <row r="609" spans="2:8">
      <c r="B609" s="277"/>
      <c r="C609" s="277"/>
      <c r="D609" s="14">
        <v>91.9</v>
      </c>
      <c r="E609" s="13"/>
      <c r="F609" s="14">
        <v>99</v>
      </c>
      <c r="G609" s="13">
        <f t="shared" si="7"/>
        <v>7.0999999999999943</v>
      </c>
      <c r="H609" s="13"/>
    </row>
    <row r="610" spans="2:8">
      <c r="B610" s="277"/>
      <c r="C610" s="277"/>
      <c r="D610" s="14">
        <v>92</v>
      </c>
      <c r="E610" s="13"/>
      <c r="F610" s="14">
        <v>101</v>
      </c>
      <c r="G610" s="13">
        <f t="shared" si="7"/>
        <v>9</v>
      </c>
      <c r="H610" s="13"/>
    </row>
    <row r="611" spans="2:8">
      <c r="B611" s="269"/>
      <c r="C611" s="269"/>
      <c r="D611" s="14">
        <v>99.8</v>
      </c>
      <c r="E611" s="13"/>
      <c r="F611" s="14">
        <v>105</v>
      </c>
      <c r="G611" s="13">
        <f t="shared" si="7"/>
        <v>5.2000000000000028</v>
      </c>
      <c r="H611" s="13"/>
    </row>
    <row r="612" spans="2:8">
      <c r="B612" s="268" t="s">
        <v>373</v>
      </c>
      <c r="C612" s="268" t="s">
        <v>375</v>
      </c>
      <c r="D612" s="14">
        <v>96</v>
      </c>
      <c r="E612" s="13"/>
      <c r="F612" s="14">
        <v>109</v>
      </c>
      <c r="G612" s="13">
        <f t="shared" si="7"/>
        <v>13</v>
      </c>
      <c r="H612" s="13"/>
    </row>
    <row r="613" spans="2:8">
      <c r="B613" s="269"/>
      <c r="C613" s="269"/>
      <c r="D613" s="14">
        <v>103</v>
      </c>
      <c r="E613" s="13">
        <v>100</v>
      </c>
      <c r="F613" s="14"/>
      <c r="G613" s="13">
        <f>E613-D613</f>
        <v>-3</v>
      </c>
      <c r="H613" s="13"/>
    </row>
    <row r="614" spans="2:8">
      <c r="B614" s="41" t="s">
        <v>373</v>
      </c>
      <c r="C614" s="281" t="s">
        <v>375</v>
      </c>
      <c r="D614" s="14">
        <v>84.4</v>
      </c>
      <c r="E614" s="13"/>
      <c r="F614" s="14"/>
      <c r="G614" s="13"/>
      <c r="H614" s="13" t="s">
        <v>13</v>
      </c>
    </row>
    <row r="615" spans="2:8">
      <c r="B615" s="41" t="s">
        <v>376</v>
      </c>
      <c r="C615" s="282"/>
      <c r="D615" s="14"/>
      <c r="E615" s="13"/>
      <c r="F615" s="14">
        <v>94.5</v>
      </c>
      <c r="G615" s="13">
        <f>F615-D614</f>
        <v>10.099999999999994</v>
      </c>
      <c r="H615" s="13"/>
    </row>
    <row r="616" spans="2:8">
      <c r="B616" s="41" t="s">
        <v>373</v>
      </c>
      <c r="C616" s="282"/>
      <c r="D616" s="14">
        <v>83</v>
      </c>
      <c r="E616" s="13"/>
      <c r="F616" s="14"/>
      <c r="G616" s="13"/>
      <c r="H616" s="13" t="s">
        <v>13</v>
      </c>
    </row>
    <row r="617" spans="2:8">
      <c r="B617" s="281" t="s">
        <v>376</v>
      </c>
      <c r="C617" s="282"/>
      <c r="D617" s="14"/>
      <c r="E617" s="13"/>
      <c r="F617" s="14">
        <v>98.7</v>
      </c>
      <c r="G617" s="13">
        <f>F617-D616</f>
        <v>15.700000000000003</v>
      </c>
      <c r="H617" s="13"/>
    </row>
    <row r="618" spans="2:8">
      <c r="B618" s="282"/>
      <c r="C618" s="282"/>
      <c r="D618" s="14">
        <v>91.8</v>
      </c>
      <c r="E618" s="13"/>
      <c r="F618" s="14"/>
      <c r="G618" s="13"/>
      <c r="H618" s="13"/>
    </row>
    <row r="619" spans="2:8">
      <c r="B619" s="282"/>
      <c r="C619" s="282"/>
      <c r="D619" s="14"/>
      <c r="E619" s="13">
        <v>83</v>
      </c>
      <c r="F619" s="14"/>
      <c r="G619" s="13">
        <f>E619-D618</f>
        <v>-8.7999999999999972</v>
      </c>
      <c r="H619" s="13"/>
    </row>
    <row r="620" spans="2:8">
      <c r="B620" s="283"/>
      <c r="C620" s="283"/>
      <c r="D620" s="14">
        <v>76.2</v>
      </c>
      <c r="E620" s="13"/>
      <c r="F620" s="14">
        <v>78</v>
      </c>
      <c r="G620" s="13">
        <f>F620-D620</f>
        <v>1.7999999999999972</v>
      </c>
      <c r="H620" s="13"/>
    </row>
    <row r="621" spans="2:8">
      <c r="B621" s="281" t="s">
        <v>376</v>
      </c>
      <c r="C621" s="281" t="s">
        <v>371</v>
      </c>
      <c r="D621" s="14">
        <v>95.2</v>
      </c>
      <c r="E621" s="13"/>
      <c r="F621" s="14">
        <v>103.1</v>
      </c>
      <c r="G621" s="13">
        <f>F621-D621</f>
        <v>7.8999999999999915</v>
      </c>
      <c r="H621" s="13"/>
    </row>
    <row r="622" spans="2:8">
      <c r="B622" s="282"/>
      <c r="C622" s="282"/>
      <c r="D622" s="14">
        <v>96</v>
      </c>
      <c r="E622" s="13"/>
      <c r="F622" s="14">
        <v>105.1</v>
      </c>
      <c r="G622" s="13">
        <f>F622-D622</f>
        <v>9.0999999999999943</v>
      </c>
      <c r="H622" s="13"/>
    </row>
    <row r="623" spans="2:8">
      <c r="B623" s="282"/>
      <c r="C623" s="282"/>
      <c r="D623" s="14">
        <v>109</v>
      </c>
      <c r="E623" s="13"/>
      <c r="F623" s="14">
        <v>119</v>
      </c>
      <c r="G623" s="13">
        <f>F623-D623</f>
        <v>10</v>
      </c>
      <c r="H623" s="13"/>
    </row>
    <row r="624" spans="2:8">
      <c r="B624" s="282"/>
      <c r="C624" s="282"/>
      <c r="D624" s="14">
        <v>114.15</v>
      </c>
      <c r="E624" s="13"/>
      <c r="F624" s="14">
        <v>126</v>
      </c>
      <c r="G624" s="13">
        <f>F624-D624</f>
        <v>11.849999999999994</v>
      </c>
      <c r="H624" s="13"/>
    </row>
    <row r="625" spans="2:8">
      <c r="B625" s="283"/>
      <c r="C625" s="283"/>
      <c r="D625" s="14">
        <v>124</v>
      </c>
      <c r="E625" s="13">
        <v>118</v>
      </c>
      <c r="F625" s="14"/>
      <c r="G625" s="13">
        <f>E625-D625</f>
        <v>-6</v>
      </c>
      <c r="H625" s="13"/>
    </row>
    <row r="626" spans="2:8">
      <c r="B626" s="281" t="s">
        <v>376</v>
      </c>
      <c r="C626" s="281" t="s">
        <v>375</v>
      </c>
      <c r="D626" s="14">
        <v>76</v>
      </c>
      <c r="E626" s="13">
        <v>74.3</v>
      </c>
      <c r="F626" s="14"/>
      <c r="G626" s="13">
        <f>E626-D626</f>
        <v>-1.7000000000000028</v>
      </c>
      <c r="H626" s="13"/>
    </row>
    <row r="627" spans="2:8">
      <c r="B627" s="282"/>
      <c r="C627" s="282"/>
      <c r="D627" s="14">
        <v>76</v>
      </c>
      <c r="E627" s="13"/>
      <c r="F627" s="14"/>
      <c r="G627" s="13">
        <v>85.15</v>
      </c>
      <c r="H627" s="13"/>
    </row>
    <row r="628" spans="2:8">
      <c r="B628" s="283"/>
      <c r="C628" s="283"/>
      <c r="D628" s="14">
        <v>79</v>
      </c>
      <c r="E628" s="13"/>
      <c r="F628" s="14"/>
      <c r="G628" s="13"/>
      <c r="H628" s="13" t="s">
        <v>13</v>
      </c>
    </row>
    <row r="629" spans="2:8">
      <c r="B629" s="281" t="s">
        <v>377</v>
      </c>
      <c r="C629" s="281" t="s">
        <v>375</v>
      </c>
      <c r="D629" s="14"/>
      <c r="E629" s="13"/>
      <c r="F629" s="14">
        <v>91.8</v>
      </c>
      <c r="G629" s="13">
        <f>F629-D628</f>
        <v>12.799999999999997</v>
      </c>
      <c r="H629" s="5"/>
    </row>
    <row r="630" spans="2:8">
      <c r="B630" s="282"/>
      <c r="C630" s="282"/>
      <c r="D630" s="14">
        <v>79</v>
      </c>
      <c r="E630" s="13"/>
      <c r="F630" s="14">
        <v>97.5</v>
      </c>
      <c r="G630" s="13">
        <f>F630-D630</f>
        <v>18.5</v>
      </c>
      <c r="H630" s="5"/>
    </row>
    <row r="631" spans="2:8">
      <c r="B631" s="283"/>
      <c r="C631" s="283"/>
      <c r="D631" s="14">
        <v>85</v>
      </c>
      <c r="E631" s="13"/>
      <c r="F631" s="14">
        <v>105</v>
      </c>
      <c r="G631" s="13">
        <f>F631-D631</f>
        <v>20</v>
      </c>
      <c r="H631" s="5"/>
    </row>
    <row r="632" spans="2:8">
      <c r="B632" s="281" t="s">
        <v>377</v>
      </c>
      <c r="C632" s="281" t="s">
        <v>371</v>
      </c>
      <c r="D632" s="14">
        <v>121</v>
      </c>
      <c r="E632" s="13">
        <v>116</v>
      </c>
      <c r="F632" s="14"/>
      <c r="G632" s="13">
        <f>E632-D632</f>
        <v>-5</v>
      </c>
      <c r="H632" s="5"/>
    </row>
    <row r="633" spans="2:8">
      <c r="B633" s="282"/>
      <c r="C633" s="283"/>
      <c r="D633" s="14">
        <v>96</v>
      </c>
      <c r="E633" s="13">
        <v>92</v>
      </c>
      <c r="F633" s="14"/>
      <c r="G633" s="13">
        <f>E633-D633</f>
        <v>-4</v>
      </c>
      <c r="H633" s="5"/>
    </row>
    <row r="634" spans="2:8">
      <c r="B634" s="282"/>
      <c r="C634" s="281" t="s">
        <v>375</v>
      </c>
      <c r="D634" s="14">
        <v>101</v>
      </c>
      <c r="E634" s="13">
        <v>88</v>
      </c>
      <c r="F634" s="14"/>
      <c r="G634" s="13">
        <f>E634-D634</f>
        <v>-13</v>
      </c>
      <c r="H634" s="5"/>
    </row>
    <row r="635" spans="2:8">
      <c r="B635" s="282"/>
      <c r="C635" s="282"/>
      <c r="D635" s="14">
        <v>95.2</v>
      </c>
      <c r="E635" s="13"/>
      <c r="F635" s="14">
        <v>105.4</v>
      </c>
      <c r="G635" s="13">
        <f>F635-D635</f>
        <v>10.200000000000003</v>
      </c>
      <c r="H635" s="5"/>
    </row>
    <row r="636" spans="2:8">
      <c r="B636" s="282"/>
      <c r="C636" s="282"/>
      <c r="D636" s="14">
        <v>95.2</v>
      </c>
      <c r="E636" s="13"/>
      <c r="F636" s="14">
        <v>109</v>
      </c>
      <c r="G636" s="13">
        <f>F636-D636</f>
        <v>13.799999999999997</v>
      </c>
      <c r="H636" s="5"/>
    </row>
    <row r="637" spans="2:8">
      <c r="B637" s="282"/>
      <c r="C637" s="282"/>
      <c r="D637" s="14">
        <v>96</v>
      </c>
      <c r="E637" s="13"/>
      <c r="F637" s="14">
        <v>115.6</v>
      </c>
      <c r="G637" s="13">
        <f>F637-D637</f>
        <v>19.599999999999994</v>
      </c>
      <c r="H637" s="5"/>
    </row>
    <row r="638" spans="2:8">
      <c r="B638" s="282"/>
      <c r="C638" s="282"/>
      <c r="D638" s="14">
        <v>112</v>
      </c>
      <c r="E638" s="13"/>
      <c r="F638" s="14">
        <v>121.25</v>
      </c>
      <c r="G638" s="13">
        <f>F638-D638</f>
        <v>9.25</v>
      </c>
      <c r="H638" s="5"/>
    </row>
    <row r="639" spans="2:8">
      <c r="B639" s="282"/>
      <c r="C639" s="283"/>
      <c r="D639" s="14">
        <v>122</v>
      </c>
      <c r="E639" s="13">
        <v>117</v>
      </c>
      <c r="F639" s="14"/>
      <c r="G639" s="13">
        <f>E639-D639</f>
        <v>-5</v>
      </c>
      <c r="H639" s="5"/>
    </row>
    <row r="640" spans="2:8">
      <c r="B640" s="282"/>
      <c r="C640" s="281" t="s">
        <v>371</v>
      </c>
      <c r="D640" s="14">
        <v>70.5</v>
      </c>
      <c r="E640" s="13">
        <v>62</v>
      </c>
      <c r="F640" s="14"/>
      <c r="G640" s="13">
        <f>E640-D640</f>
        <v>-8.5</v>
      </c>
      <c r="H640" s="5"/>
    </row>
    <row r="641" spans="2:8">
      <c r="B641" s="283"/>
      <c r="C641" s="283"/>
      <c r="D641" s="14">
        <v>68</v>
      </c>
      <c r="E641" s="13"/>
      <c r="F641" s="14">
        <v>76.3</v>
      </c>
      <c r="G641" s="13">
        <f>F641-D641</f>
        <v>8.2999999999999972</v>
      </c>
      <c r="H641" s="5"/>
    </row>
    <row r="642" spans="2:8">
      <c r="B642" s="268" t="s">
        <v>378</v>
      </c>
      <c r="C642" s="268" t="s">
        <v>379</v>
      </c>
      <c r="D642" s="14">
        <v>116</v>
      </c>
      <c r="E642" s="13">
        <v>112</v>
      </c>
      <c r="F642" s="14"/>
      <c r="G642" s="13">
        <f>E642-D642</f>
        <v>-4</v>
      </c>
      <c r="H642" s="5"/>
    </row>
    <row r="643" spans="2:8">
      <c r="B643" s="277"/>
      <c r="C643" s="277"/>
      <c r="D643" s="14">
        <v>109.4</v>
      </c>
      <c r="E643" s="13"/>
      <c r="F643" s="14">
        <v>122.1</v>
      </c>
      <c r="G643" s="13">
        <f t="shared" ref="G643:G651" si="8">F643-D643</f>
        <v>12.699999999999989</v>
      </c>
      <c r="H643" s="5"/>
    </row>
    <row r="644" spans="2:8">
      <c r="B644" s="277"/>
      <c r="C644" s="277"/>
      <c r="D644" s="14">
        <v>109.4</v>
      </c>
      <c r="E644" s="13"/>
      <c r="F644" s="14">
        <v>124</v>
      </c>
      <c r="G644" s="13">
        <f t="shared" si="8"/>
        <v>14.599999999999994</v>
      </c>
      <c r="H644" s="5"/>
    </row>
    <row r="645" spans="2:8">
      <c r="B645" s="277"/>
      <c r="C645" s="277"/>
      <c r="D645" s="14">
        <v>109.4</v>
      </c>
      <c r="E645" s="13"/>
      <c r="F645" s="14">
        <v>128.69999999999999</v>
      </c>
      <c r="G645" s="13">
        <f t="shared" si="8"/>
        <v>19.299999999999983</v>
      </c>
      <c r="H645" s="5"/>
    </row>
    <row r="646" spans="2:8">
      <c r="B646" s="277"/>
      <c r="C646" s="277"/>
      <c r="D646" s="14">
        <v>109.9</v>
      </c>
      <c r="E646" s="13"/>
      <c r="F646" s="14">
        <v>120.25</v>
      </c>
      <c r="G646" s="13">
        <f t="shared" si="8"/>
        <v>10.349999999999994</v>
      </c>
      <c r="H646" s="5"/>
    </row>
    <row r="647" spans="2:8">
      <c r="B647" s="277"/>
      <c r="C647" s="277"/>
      <c r="D647" s="14">
        <v>109.9</v>
      </c>
      <c r="E647" s="13"/>
      <c r="F647" s="14">
        <v>123</v>
      </c>
      <c r="G647" s="13">
        <f t="shared" si="8"/>
        <v>13.099999999999994</v>
      </c>
      <c r="H647" s="5"/>
    </row>
    <row r="648" spans="2:8">
      <c r="B648" s="277"/>
      <c r="C648" s="277"/>
      <c r="D648" s="14">
        <v>120.8</v>
      </c>
      <c r="E648" s="13"/>
      <c r="F648" s="14">
        <v>129.4</v>
      </c>
      <c r="G648" s="13">
        <f t="shared" si="8"/>
        <v>8.6000000000000085</v>
      </c>
      <c r="H648" s="5"/>
    </row>
    <row r="649" spans="2:8">
      <c r="B649" s="277"/>
      <c r="C649" s="277"/>
      <c r="D649" s="14">
        <v>115</v>
      </c>
      <c r="E649" s="13"/>
      <c r="F649" s="14">
        <v>133.19999999999999</v>
      </c>
      <c r="G649" s="13">
        <f t="shared" si="8"/>
        <v>18.199999999999989</v>
      </c>
      <c r="H649" s="5"/>
    </row>
    <row r="650" spans="2:8">
      <c r="B650" s="277"/>
      <c r="C650" s="277"/>
      <c r="D650" s="14">
        <v>115</v>
      </c>
      <c r="E650" s="13"/>
      <c r="F650" s="14">
        <v>136.1</v>
      </c>
      <c r="G650" s="13">
        <f t="shared" si="8"/>
        <v>21.099999999999994</v>
      </c>
      <c r="H650" s="5"/>
    </row>
    <row r="651" spans="2:8">
      <c r="B651" s="269"/>
      <c r="C651" s="269"/>
      <c r="D651" s="14">
        <v>138</v>
      </c>
      <c r="E651" s="13"/>
      <c r="F651" s="14">
        <v>143</v>
      </c>
      <c r="G651" s="13">
        <f t="shared" si="8"/>
        <v>5</v>
      </c>
      <c r="H651" s="5"/>
    </row>
    <row r="652" spans="2:8">
      <c r="B652" s="281" t="s">
        <v>378</v>
      </c>
      <c r="C652" s="281" t="s">
        <v>371</v>
      </c>
      <c r="D652" s="14">
        <v>75</v>
      </c>
      <c r="E652" s="13">
        <v>70</v>
      </c>
      <c r="F652" s="14"/>
      <c r="G652" s="13">
        <f>E652-D652</f>
        <v>-5</v>
      </c>
      <c r="H652" s="5"/>
    </row>
    <row r="653" spans="2:8">
      <c r="B653" s="282"/>
      <c r="C653" s="282"/>
      <c r="D653" s="14">
        <v>70</v>
      </c>
      <c r="E653" s="13">
        <v>62</v>
      </c>
      <c r="F653" s="14"/>
      <c r="G653" s="13">
        <f>E653-D653</f>
        <v>-8</v>
      </c>
      <c r="H653" s="5"/>
    </row>
    <row r="654" spans="2:8">
      <c r="B654" s="282"/>
      <c r="C654" s="282"/>
      <c r="D654" s="14">
        <v>68.5</v>
      </c>
      <c r="E654" s="13">
        <v>63</v>
      </c>
      <c r="F654" s="14"/>
      <c r="G654" s="13">
        <f>E654-D654</f>
        <v>-5.5</v>
      </c>
      <c r="H654" s="5"/>
    </row>
    <row r="655" spans="2:8">
      <c r="B655" s="283"/>
      <c r="C655" s="282"/>
      <c r="D655" s="14">
        <v>46.9</v>
      </c>
      <c r="E655" s="13"/>
      <c r="F655" s="14"/>
      <c r="G655" s="13"/>
      <c r="H655" s="13" t="s">
        <v>13</v>
      </c>
    </row>
    <row r="656" spans="2:8">
      <c r="B656" s="281" t="s">
        <v>380</v>
      </c>
      <c r="C656" s="283"/>
      <c r="D656" s="14"/>
      <c r="E656" s="13"/>
      <c r="F656" s="14">
        <v>61</v>
      </c>
      <c r="G656" s="13">
        <f>F656-D655</f>
        <v>14.100000000000001</v>
      </c>
      <c r="H656" s="5"/>
    </row>
    <row r="657" spans="2:8">
      <c r="B657" s="282"/>
      <c r="C657" s="281" t="s">
        <v>375</v>
      </c>
      <c r="D657" s="14">
        <v>114.6</v>
      </c>
      <c r="E657" s="13"/>
      <c r="F657" s="14">
        <v>121.2</v>
      </c>
      <c r="G657" s="13">
        <f t="shared" ref="G657:G664" si="9">F657-D657</f>
        <v>6.6000000000000085</v>
      </c>
      <c r="H657" s="5"/>
    </row>
    <row r="658" spans="2:8">
      <c r="B658" s="282"/>
      <c r="C658" s="282"/>
      <c r="D658" s="14">
        <v>115</v>
      </c>
      <c r="E658" s="13"/>
      <c r="F658" s="14">
        <v>125.5</v>
      </c>
      <c r="G658" s="13">
        <f t="shared" si="9"/>
        <v>10.5</v>
      </c>
      <c r="H658" s="5"/>
    </row>
    <row r="659" spans="2:8">
      <c r="B659" s="282"/>
      <c r="C659" s="282"/>
      <c r="D659" s="14">
        <v>109.7</v>
      </c>
      <c r="E659" s="13"/>
      <c r="F659" s="14">
        <v>125.5</v>
      </c>
      <c r="G659" s="13">
        <f t="shared" si="9"/>
        <v>15.799999999999997</v>
      </c>
      <c r="H659" s="5"/>
    </row>
    <row r="660" spans="2:8">
      <c r="B660" s="282"/>
      <c r="C660" s="282"/>
      <c r="D660" s="14">
        <v>110</v>
      </c>
      <c r="E660" s="13"/>
      <c r="F660" s="14">
        <v>118</v>
      </c>
      <c r="G660" s="13">
        <f t="shared" si="9"/>
        <v>8</v>
      </c>
      <c r="H660" s="5"/>
    </row>
    <row r="661" spans="2:8">
      <c r="B661" s="282"/>
      <c r="C661" s="282"/>
      <c r="D661" s="14">
        <v>124</v>
      </c>
      <c r="E661" s="13"/>
      <c r="F661" s="14">
        <v>134.5</v>
      </c>
      <c r="G661" s="13">
        <f t="shared" si="9"/>
        <v>10.5</v>
      </c>
      <c r="H661" s="5"/>
    </row>
    <row r="662" spans="2:8">
      <c r="B662" s="282"/>
      <c r="C662" s="282"/>
      <c r="D662" s="14">
        <v>124</v>
      </c>
      <c r="E662" s="13"/>
      <c r="F662" s="14">
        <v>138</v>
      </c>
      <c r="G662" s="13">
        <f t="shared" si="9"/>
        <v>14</v>
      </c>
      <c r="H662" s="5"/>
    </row>
    <row r="663" spans="2:8">
      <c r="B663" s="282"/>
      <c r="C663" s="282"/>
      <c r="D663" s="14">
        <v>128</v>
      </c>
      <c r="E663" s="13"/>
      <c r="F663" s="14">
        <v>137.85</v>
      </c>
      <c r="G663" s="13">
        <f t="shared" si="9"/>
        <v>9.8499999999999943</v>
      </c>
      <c r="H663" s="5"/>
    </row>
    <row r="664" spans="2:8">
      <c r="B664" s="282"/>
      <c r="C664" s="282"/>
      <c r="D664" s="14">
        <v>128</v>
      </c>
      <c r="E664" s="13"/>
      <c r="F664" s="14">
        <v>148.15</v>
      </c>
      <c r="G664" s="13">
        <f t="shared" si="9"/>
        <v>20.150000000000006</v>
      </c>
      <c r="H664" s="5"/>
    </row>
    <row r="665" spans="2:8">
      <c r="B665" s="282"/>
      <c r="C665" s="283"/>
      <c r="D665" s="14">
        <v>153</v>
      </c>
      <c r="E665" s="13">
        <v>148</v>
      </c>
      <c r="F665" s="14"/>
      <c r="G665" s="13">
        <f>E665-D665</f>
        <v>-5</v>
      </c>
      <c r="H665" s="5"/>
    </row>
    <row r="666" spans="2:8">
      <c r="B666" s="282"/>
      <c r="C666" s="281" t="s">
        <v>371</v>
      </c>
      <c r="D666" s="14">
        <v>41</v>
      </c>
      <c r="E666" s="13"/>
      <c r="F666" s="14">
        <v>47.5</v>
      </c>
      <c r="G666" s="13">
        <f>F666-D666</f>
        <v>6.5</v>
      </c>
      <c r="H666" s="5"/>
    </row>
    <row r="667" spans="2:8">
      <c r="B667" s="283"/>
      <c r="C667" s="282"/>
      <c r="D667" s="14">
        <v>41</v>
      </c>
      <c r="E667" s="13"/>
      <c r="F667" s="14"/>
      <c r="G667" s="13"/>
      <c r="H667" s="13" t="s">
        <v>13</v>
      </c>
    </row>
    <row r="668" spans="2:8">
      <c r="B668" s="281" t="s">
        <v>381</v>
      </c>
      <c r="C668" s="282"/>
      <c r="D668" s="14"/>
      <c r="E668" s="13">
        <v>40</v>
      </c>
      <c r="F668" s="14"/>
      <c r="G668" s="13">
        <f>E668-D667</f>
        <v>-1</v>
      </c>
      <c r="H668" s="5"/>
    </row>
    <row r="669" spans="2:8">
      <c r="B669" s="282"/>
      <c r="C669" s="282"/>
      <c r="D669" s="14">
        <v>38.799999999999997</v>
      </c>
      <c r="E669" s="13"/>
      <c r="F669" s="14">
        <v>51</v>
      </c>
      <c r="G669" s="13">
        <f>F669-D669</f>
        <v>12.200000000000003</v>
      </c>
      <c r="H669" s="5"/>
    </row>
    <row r="670" spans="2:8">
      <c r="B670" s="282"/>
      <c r="C670" s="283"/>
      <c r="D670" s="14">
        <v>40</v>
      </c>
      <c r="E670" s="13"/>
      <c r="F670" s="14">
        <v>46</v>
      </c>
      <c r="G670" s="13">
        <f>F670-D670</f>
        <v>6</v>
      </c>
      <c r="H670" s="5"/>
    </row>
    <row r="671" spans="2:8">
      <c r="B671" s="282"/>
      <c r="C671" s="281" t="s">
        <v>379</v>
      </c>
      <c r="D671" s="14">
        <v>141</v>
      </c>
      <c r="E671" s="13"/>
      <c r="F671" s="14">
        <v>151.30000000000001</v>
      </c>
      <c r="G671" s="13">
        <f>F671-D671</f>
        <v>10.300000000000011</v>
      </c>
      <c r="H671" s="5"/>
    </row>
    <row r="672" spans="2:8">
      <c r="B672" s="282"/>
      <c r="C672" s="282"/>
      <c r="D672" s="14">
        <v>141</v>
      </c>
      <c r="E672" s="13">
        <v>140</v>
      </c>
      <c r="F672" s="14"/>
      <c r="G672" s="13">
        <f>E672-D672</f>
        <v>-1</v>
      </c>
      <c r="H672" s="5"/>
    </row>
    <row r="673" spans="2:8">
      <c r="B673" s="282"/>
      <c r="C673" s="282"/>
      <c r="D673" s="14">
        <v>138</v>
      </c>
      <c r="E673" s="13"/>
      <c r="F673" s="14">
        <v>155</v>
      </c>
      <c r="G673" s="13">
        <f>F673-D673</f>
        <v>17</v>
      </c>
      <c r="H673" s="5"/>
    </row>
    <row r="674" spans="2:8">
      <c r="B674" s="282"/>
      <c r="C674" s="282"/>
      <c r="D674" s="14">
        <v>138</v>
      </c>
      <c r="E674" s="13"/>
      <c r="F674" s="14">
        <v>165</v>
      </c>
      <c r="G674" s="13">
        <f>F674-D674</f>
        <v>27</v>
      </c>
      <c r="H674" s="5"/>
    </row>
    <row r="675" spans="2:8">
      <c r="B675" s="282"/>
      <c r="C675" s="283"/>
      <c r="D675" s="14">
        <v>138</v>
      </c>
      <c r="E675" s="13"/>
      <c r="F675" s="14">
        <v>169</v>
      </c>
      <c r="G675" s="13">
        <f>F675-D675</f>
        <v>31</v>
      </c>
      <c r="H675" s="5"/>
    </row>
    <row r="676" spans="2:8">
      <c r="B676" s="282"/>
      <c r="C676" s="281" t="s">
        <v>371</v>
      </c>
      <c r="D676" s="14">
        <v>32.799999999999997</v>
      </c>
      <c r="E676" s="13"/>
      <c r="F676" s="14">
        <v>41.4</v>
      </c>
      <c r="G676" s="13">
        <f>F676-D676</f>
        <v>8.6000000000000014</v>
      </c>
      <c r="H676" s="5"/>
    </row>
    <row r="677" spans="2:8">
      <c r="B677" s="282"/>
      <c r="C677" s="282"/>
      <c r="D677" s="14">
        <v>32.799999999999997</v>
      </c>
      <c r="E677" s="13"/>
      <c r="F677" s="14"/>
      <c r="G677" s="13"/>
      <c r="H677" s="13" t="s">
        <v>13</v>
      </c>
    </row>
    <row r="678" spans="2:8">
      <c r="B678" s="30" t="s">
        <v>382</v>
      </c>
      <c r="C678" s="282"/>
      <c r="D678" s="14"/>
      <c r="E678" s="13">
        <v>35</v>
      </c>
      <c r="F678" s="14"/>
      <c r="G678" s="13">
        <f>E678-D677</f>
        <v>2.2000000000000028</v>
      </c>
      <c r="H678" s="13"/>
    </row>
    <row r="679" spans="2:8">
      <c r="B679" s="31" t="s">
        <v>381</v>
      </c>
      <c r="C679" s="282"/>
      <c r="D679" s="14">
        <v>33</v>
      </c>
      <c r="E679" s="13"/>
      <c r="F679" s="14"/>
      <c r="G679" s="13"/>
      <c r="H679" s="13" t="s">
        <v>13</v>
      </c>
    </row>
    <row r="680" spans="2:8">
      <c r="B680" s="32" t="s">
        <v>382</v>
      </c>
      <c r="C680" s="283"/>
      <c r="D680" s="25"/>
      <c r="E680" s="13">
        <v>35</v>
      </c>
      <c r="F680" s="14"/>
      <c r="G680" s="13">
        <f>E680-D679</f>
        <v>2</v>
      </c>
      <c r="H680" s="5"/>
    </row>
    <row r="681" spans="2:8">
      <c r="B681" s="268" t="s">
        <v>382</v>
      </c>
      <c r="C681" s="268" t="s">
        <v>379</v>
      </c>
      <c r="D681" s="14">
        <v>141</v>
      </c>
      <c r="E681" s="13"/>
      <c r="F681" s="14">
        <v>152</v>
      </c>
      <c r="G681" s="13">
        <f t="shared" ref="G681:G687" si="10">F681-D681</f>
        <v>11</v>
      </c>
      <c r="H681" s="5"/>
    </row>
    <row r="682" spans="2:8">
      <c r="B682" s="282"/>
      <c r="C682" s="277"/>
      <c r="D682" s="14">
        <v>141</v>
      </c>
      <c r="E682" s="13"/>
      <c r="F682" s="14">
        <v>164</v>
      </c>
      <c r="G682" s="13">
        <f t="shared" si="10"/>
        <v>23</v>
      </c>
      <c r="H682" s="5"/>
    </row>
    <row r="683" spans="2:8">
      <c r="B683" s="282"/>
      <c r="C683" s="277"/>
      <c r="D683" s="14">
        <v>148</v>
      </c>
      <c r="E683" s="13"/>
      <c r="F683" s="14">
        <v>162.5</v>
      </c>
      <c r="G683" s="13">
        <f t="shared" si="10"/>
        <v>14.5</v>
      </c>
      <c r="H683" s="5"/>
    </row>
    <row r="684" spans="2:8">
      <c r="B684" s="282"/>
      <c r="C684" s="277"/>
      <c r="D684" s="14">
        <v>148</v>
      </c>
      <c r="E684" s="13"/>
      <c r="F684" s="14">
        <v>164</v>
      </c>
      <c r="G684" s="13">
        <f t="shared" si="10"/>
        <v>16</v>
      </c>
      <c r="H684" s="5"/>
    </row>
    <row r="685" spans="2:8">
      <c r="B685" s="282"/>
      <c r="C685" s="277"/>
      <c r="D685" s="14">
        <v>150</v>
      </c>
      <c r="E685" s="13"/>
      <c r="F685" s="14">
        <v>159</v>
      </c>
      <c r="G685" s="13">
        <f t="shared" si="10"/>
        <v>9</v>
      </c>
      <c r="H685" s="5"/>
    </row>
    <row r="686" spans="2:8">
      <c r="B686" s="282"/>
      <c r="C686" s="277"/>
      <c r="D686" s="14">
        <v>150</v>
      </c>
      <c r="E686" s="13"/>
      <c r="F686" s="14">
        <v>163.5</v>
      </c>
      <c r="G686" s="13">
        <f t="shared" si="10"/>
        <v>13.5</v>
      </c>
      <c r="H686" s="5"/>
    </row>
    <row r="687" spans="2:8">
      <c r="B687" s="283"/>
      <c r="C687" s="269"/>
      <c r="D687" s="14">
        <v>150</v>
      </c>
      <c r="E687" s="13"/>
      <c r="F687" s="14">
        <v>171.5</v>
      </c>
      <c r="G687" s="13">
        <f t="shared" si="10"/>
        <v>21.5</v>
      </c>
      <c r="H687" s="5"/>
    </row>
    <row r="688" spans="2:8">
      <c r="B688" s="43" t="s">
        <v>383</v>
      </c>
      <c r="C688" s="43" t="s">
        <v>384</v>
      </c>
      <c r="D688" s="14">
        <v>124</v>
      </c>
      <c r="E688" s="13">
        <v>117</v>
      </c>
      <c r="F688" s="14"/>
      <c r="G688" s="13">
        <f>E688-D688</f>
        <v>-7</v>
      </c>
      <c r="H688" s="5"/>
    </row>
    <row r="689" spans="2:8">
      <c r="B689" s="35"/>
      <c r="C689" s="41"/>
      <c r="D689" s="14">
        <v>124</v>
      </c>
      <c r="E689" s="13">
        <v>117</v>
      </c>
      <c r="F689" s="14"/>
      <c r="G689" s="13">
        <f>E689-D689</f>
        <v>-7</v>
      </c>
      <c r="H689" s="5"/>
    </row>
    <row r="690" spans="2:8">
      <c r="B690" s="35"/>
      <c r="C690" s="41"/>
      <c r="D690" s="14">
        <v>111.8</v>
      </c>
      <c r="E690" s="13"/>
      <c r="F690" s="14">
        <v>130</v>
      </c>
      <c r="G690" s="13">
        <f t="shared" ref="G690:G696" si="11">F690-D690</f>
        <v>18.200000000000003</v>
      </c>
      <c r="H690" s="5"/>
    </row>
    <row r="691" spans="2:8">
      <c r="B691" s="35"/>
      <c r="C691" s="41"/>
      <c r="D691" s="14">
        <v>111.8</v>
      </c>
      <c r="E691" s="13"/>
      <c r="F691" s="14">
        <v>120</v>
      </c>
      <c r="G691" s="13">
        <f t="shared" si="11"/>
        <v>8.2000000000000028</v>
      </c>
      <c r="H691" s="5"/>
    </row>
    <row r="692" spans="2:8">
      <c r="B692" s="35"/>
      <c r="C692" s="41"/>
      <c r="D692" s="14">
        <v>123</v>
      </c>
      <c r="E692" s="13"/>
      <c r="F692" s="14">
        <v>129.5</v>
      </c>
      <c r="G692" s="13">
        <f t="shared" si="11"/>
        <v>6.5</v>
      </c>
      <c r="H692" s="5"/>
    </row>
    <row r="693" spans="2:8">
      <c r="B693" s="35"/>
      <c r="C693" s="41"/>
      <c r="D693" s="14">
        <v>123</v>
      </c>
      <c r="E693" s="13"/>
      <c r="F693" s="14">
        <v>133</v>
      </c>
      <c r="G693" s="13">
        <f t="shared" si="11"/>
        <v>10</v>
      </c>
      <c r="H693" s="5"/>
    </row>
    <row r="694" spans="2:8">
      <c r="B694" s="35"/>
      <c r="C694" s="41"/>
      <c r="D694" s="14">
        <v>123</v>
      </c>
      <c r="E694" s="13"/>
      <c r="F694" s="14">
        <v>135</v>
      </c>
      <c r="G694" s="13">
        <f t="shared" si="11"/>
        <v>12</v>
      </c>
      <c r="H694" s="5"/>
    </row>
    <row r="695" spans="2:8">
      <c r="B695" s="35"/>
      <c r="C695" s="41"/>
      <c r="D695" s="14">
        <v>130.5</v>
      </c>
      <c r="E695" s="13"/>
      <c r="F695" s="14">
        <v>136.9</v>
      </c>
      <c r="G695" s="13">
        <f t="shared" si="11"/>
        <v>6.4000000000000057</v>
      </c>
      <c r="H695" s="5"/>
    </row>
    <row r="696" spans="2:8">
      <c r="B696" s="35"/>
      <c r="C696" s="41"/>
      <c r="D696" s="14">
        <v>130.5</v>
      </c>
      <c r="E696" s="13"/>
      <c r="F696" s="14">
        <v>134</v>
      </c>
      <c r="G696" s="13">
        <f t="shared" si="11"/>
        <v>3.5</v>
      </c>
      <c r="H696" s="5"/>
    </row>
    <row r="697" spans="2:8">
      <c r="B697" s="41" t="s">
        <v>383</v>
      </c>
      <c r="C697" s="281" t="s">
        <v>371</v>
      </c>
      <c r="D697" s="14">
        <v>20</v>
      </c>
      <c r="E697" s="13"/>
      <c r="F697" s="14"/>
      <c r="G697" s="13"/>
      <c r="H697" s="13" t="s">
        <v>13</v>
      </c>
    </row>
    <row r="698" spans="2:8">
      <c r="B698" s="281" t="s">
        <v>385</v>
      </c>
      <c r="C698" s="282"/>
      <c r="D698" s="14"/>
      <c r="E698" s="13">
        <v>12</v>
      </c>
      <c r="F698" s="14"/>
      <c r="G698" s="13">
        <f>E698-D697</f>
        <v>-8</v>
      </c>
      <c r="H698" s="13"/>
    </row>
    <row r="699" spans="2:8">
      <c r="B699" s="282"/>
      <c r="C699" s="282"/>
      <c r="D699" s="14">
        <v>18.25</v>
      </c>
      <c r="E699" s="13"/>
      <c r="F699" s="14"/>
      <c r="G699" s="13"/>
      <c r="H699" s="13" t="s">
        <v>13</v>
      </c>
    </row>
    <row r="700" spans="2:8">
      <c r="B700" s="282"/>
      <c r="C700" s="282"/>
      <c r="D700" s="14"/>
      <c r="E700" s="13">
        <v>12</v>
      </c>
      <c r="F700" s="14"/>
      <c r="G700" s="13">
        <f>E700-D699</f>
        <v>-6.25</v>
      </c>
      <c r="H700" s="13"/>
    </row>
    <row r="701" spans="2:8">
      <c r="B701" s="282"/>
      <c r="C701" s="282"/>
      <c r="D701" s="14">
        <v>13.8</v>
      </c>
      <c r="E701" s="13"/>
      <c r="F701" s="14"/>
      <c r="G701" s="13"/>
      <c r="H701" s="13" t="s">
        <v>13</v>
      </c>
    </row>
    <row r="702" spans="2:8">
      <c r="B702" s="40" t="s">
        <v>387</v>
      </c>
      <c r="C702" s="282"/>
      <c r="D702" s="25"/>
      <c r="E702" s="13"/>
      <c r="F702" s="14">
        <v>33</v>
      </c>
      <c r="G702" s="13">
        <f>F702-D701</f>
        <v>19.2</v>
      </c>
      <c r="H702" s="5"/>
    </row>
    <row r="703" spans="2:8">
      <c r="B703" s="40" t="s">
        <v>385</v>
      </c>
      <c r="C703" s="282"/>
      <c r="D703" s="14">
        <v>13.8</v>
      </c>
      <c r="E703" s="13"/>
      <c r="F703" s="14"/>
      <c r="G703" s="13"/>
      <c r="H703" s="13" t="s">
        <v>13</v>
      </c>
    </row>
    <row r="704" spans="2:8">
      <c r="B704" s="44" t="s">
        <v>388</v>
      </c>
      <c r="C704" s="282"/>
      <c r="D704" s="25"/>
      <c r="E704" s="13"/>
      <c r="F704" s="14">
        <v>24.5</v>
      </c>
      <c r="G704" s="13">
        <f>F704-D703</f>
        <v>10.7</v>
      </c>
      <c r="H704" s="5"/>
    </row>
    <row r="705" spans="2:8">
      <c r="B705" s="41" t="s">
        <v>385</v>
      </c>
      <c r="C705" s="282"/>
      <c r="D705" s="14">
        <v>8.6</v>
      </c>
      <c r="E705" s="13"/>
      <c r="F705" s="14"/>
      <c r="G705" s="13"/>
      <c r="H705" s="13" t="s">
        <v>13</v>
      </c>
    </row>
    <row r="706" spans="2:8">
      <c r="B706" s="41" t="s">
        <v>386</v>
      </c>
      <c r="C706" s="282"/>
      <c r="D706" s="25"/>
      <c r="E706" s="13"/>
      <c r="F706" s="14">
        <v>13.3</v>
      </c>
      <c r="G706" s="13">
        <f>F706-D705</f>
        <v>4.7000000000000011</v>
      </c>
      <c r="H706" s="5"/>
    </row>
    <row r="707" spans="2:8">
      <c r="B707" s="40" t="s">
        <v>385</v>
      </c>
      <c r="C707" s="282"/>
      <c r="D707" s="14">
        <v>8.6</v>
      </c>
      <c r="E707" s="13"/>
      <c r="F707" s="14"/>
      <c r="G707" s="13"/>
      <c r="H707" s="13" t="s">
        <v>13</v>
      </c>
    </row>
    <row r="708" spans="2:8">
      <c r="B708" s="40" t="s">
        <v>386</v>
      </c>
      <c r="C708" s="283"/>
      <c r="D708" s="25"/>
      <c r="E708" s="13"/>
      <c r="F708" s="14">
        <v>16.7</v>
      </c>
      <c r="G708" s="13">
        <f>F708-D707</f>
        <v>8.1</v>
      </c>
      <c r="H708" s="5"/>
    </row>
    <row r="709" spans="2:8">
      <c r="B709" s="281" t="s">
        <v>385</v>
      </c>
      <c r="C709" s="268" t="s">
        <v>384</v>
      </c>
      <c r="D709" s="14">
        <v>151</v>
      </c>
      <c r="E709" s="13"/>
      <c r="F709" s="14">
        <v>161</v>
      </c>
      <c r="G709" s="13">
        <f>F709-D709</f>
        <v>10</v>
      </c>
      <c r="H709" s="5"/>
    </row>
    <row r="710" spans="2:8">
      <c r="B710" s="282"/>
      <c r="C710" s="277"/>
      <c r="D710" s="14">
        <v>151</v>
      </c>
      <c r="E710" s="13"/>
      <c r="F710" s="14">
        <v>155</v>
      </c>
      <c r="G710" s="13">
        <f>F710-D710</f>
        <v>4</v>
      </c>
      <c r="H710" s="5"/>
    </row>
    <row r="711" spans="2:8">
      <c r="B711" s="282"/>
      <c r="C711" s="277"/>
      <c r="D711" s="14">
        <v>156</v>
      </c>
      <c r="E711" s="13"/>
      <c r="F711" s="14">
        <v>163</v>
      </c>
      <c r="G711" s="13">
        <f>F711-D711</f>
        <v>7</v>
      </c>
      <c r="H711" s="5"/>
    </row>
    <row r="712" spans="2:8">
      <c r="B712" s="282"/>
      <c r="C712" s="277"/>
      <c r="D712" s="14">
        <v>156</v>
      </c>
      <c r="E712" s="13">
        <v>155</v>
      </c>
      <c r="F712" s="14"/>
      <c r="G712" s="13">
        <f>E712-D712</f>
        <v>-1</v>
      </c>
      <c r="H712" s="5"/>
    </row>
    <row r="713" spans="2:8">
      <c r="B713" s="282"/>
      <c r="C713" s="277"/>
      <c r="D713" s="14">
        <v>164</v>
      </c>
      <c r="E713" s="13"/>
      <c r="F713" s="14">
        <v>177</v>
      </c>
      <c r="G713" s="13">
        <f>F713-D713</f>
        <v>13</v>
      </c>
      <c r="H713" s="5"/>
    </row>
    <row r="714" spans="2:8">
      <c r="B714" s="282"/>
      <c r="C714" s="277"/>
      <c r="D714" s="14">
        <v>164</v>
      </c>
      <c r="E714" s="13"/>
      <c r="F714" s="14">
        <v>181.55</v>
      </c>
      <c r="G714" s="13">
        <f>F714-D714</f>
        <v>17.550000000000011</v>
      </c>
      <c r="H714" s="5"/>
    </row>
    <row r="715" spans="2:8">
      <c r="B715" s="283"/>
      <c r="C715" s="269"/>
      <c r="D715" s="25"/>
      <c r="E715" s="13"/>
      <c r="F715" s="14"/>
      <c r="G715" s="13"/>
      <c r="H715" s="5"/>
    </row>
    <row r="716" spans="2:8">
      <c r="B716" s="41" t="s">
        <v>385</v>
      </c>
      <c r="C716" s="281" t="s">
        <v>356</v>
      </c>
      <c r="D716" s="14">
        <v>56</v>
      </c>
      <c r="E716" s="13">
        <v>50</v>
      </c>
      <c r="F716" s="14"/>
      <c r="G716" s="13">
        <f>E716-D716</f>
        <v>-6</v>
      </c>
      <c r="H716" s="5"/>
    </row>
    <row r="717" spans="2:8">
      <c r="B717" s="41"/>
      <c r="C717" s="282"/>
      <c r="D717" s="14">
        <v>39</v>
      </c>
      <c r="E717" s="13"/>
      <c r="F717" s="14"/>
      <c r="G717" s="13"/>
      <c r="H717" s="13" t="s">
        <v>13</v>
      </c>
    </row>
    <row r="718" spans="2:8">
      <c r="B718" s="41" t="s">
        <v>386</v>
      </c>
      <c r="C718" s="282"/>
      <c r="D718" s="14"/>
      <c r="E718" s="13"/>
      <c r="F718" s="14">
        <v>47</v>
      </c>
      <c r="G718" s="13">
        <f>F718-D717</f>
        <v>8</v>
      </c>
      <c r="H718" s="13"/>
    </row>
    <row r="719" spans="2:8">
      <c r="B719" s="41"/>
      <c r="C719" s="282"/>
      <c r="D719" s="14">
        <v>35</v>
      </c>
      <c r="E719" s="13"/>
      <c r="F719" s="14"/>
      <c r="G719" s="13"/>
      <c r="H719" s="13" t="s">
        <v>13</v>
      </c>
    </row>
    <row r="720" spans="2:8">
      <c r="B720" s="41" t="s">
        <v>386</v>
      </c>
      <c r="C720" s="283"/>
      <c r="D720" s="14"/>
      <c r="E720" s="13"/>
      <c r="F720" s="14">
        <v>52.1</v>
      </c>
      <c r="G720" s="13">
        <f>F720-D719</f>
        <v>17.100000000000001</v>
      </c>
      <c r="H720" s="13"/>
    </row>
    <row r="721" spans="2:8">
      <c r="B721" s="35"/>
      <c r="C721" s="35"/>
      <c r="D721" s="14">
        <v>35</v>
      </c>
      <c r="E721" s="13"/>
      <c r="F721" s="14"/>
      <c r="G721" s="13"/>
      <c r="H721" s="13"/>
    </row>
    <row r="722" spans="2:8">
      <c r="B722" s="35"/>
      <c r="C722" s="35"/>
      <c r="D722" s="14"/>
      <c r="E722" s="13"/>
      <c r="F722" s="14">
        <v>58.5</v>
      </c>
      <c r="G722" s="13">
        <f>F722-D721</f>
        <v>23.5</v>
      </c>
      <c r="H722" s="13"/>
    </row>
    <row r="723" spans="2:8">
      <c r="B723" s="41" t="s">
        <v>385</v>
      </c>
      <c r="C723" s="43" t="s">
        <v>384</v>
      </c>
      <c r="D723" s="14">
        <v>171</v>
      </c>
      <c r="E723" s="13"/>
      <c r="F723" s="14"/>
      <c r="G723" s="13"/>
      <c r="H723" s="13" t="s">
        <v>13</v>
      </c>
    </row>
    <row r="724" spans="2:8">
      <c r="B724" s="41" t="s">
        <v>386</v>
      </c>
      <c r="C724" s="43"/>
      <c r="D724" s="14"/>
      <c r="E724" s="13">
        <v>163</v>
      </c>
      <c r="F724" s="14"/>
      <c r="G724" s="13">
        <f>E724-D723</f>
        <v>-8</v>
      </c>
      <c r="H724" s="5"/>
    </row>
    <row r="725" spans="2:8">
      <c r="B725" s="41" t="s">
        <v>386</v>
      </c>
      <c r="C725" s="43" t="s">
        <v>364</v>
      </c>
      <c r="D725" s="14">
        <v>90</v>
      </c>
      <c r="E725" s="13">
        <v>85</v>
      </c>
      <c r="F725" s="14"/>
      <c r="G725" s="13">
        <f>E725-D725</f>
        <v>-5</v>
      </c>
      <c r="H725" s="5"/>
    </row>
    <row r="726" spans="2:8">
      <c r="B726" s="281" t="s">
        <v>386</v>
      </c>
      <c r="C726" s="268" t="s">
        <v>356</v>
      </c>
      <c r="D726" s="14">
        <v>53.65</v>
      </c>
      <c r="E726" s="13"/>
      <c r="F726" s="14">
        <v>58.6</v>
      </c>
      <c r="G726" s="13">
        <f>F726-D726</f>
        <v>4.9500000000000028</v>
      </c>
      <c r="H726" s="5"/>
    </row>
    <row r="727" spans="2:8">
      <c r="B727" s="282"/>
      <c r="C727" s="277"/>
      <c r="D727" s="14">
        <v>54</v>
      </c>
      <c r="E727" s="13"/>
      <c r="F727" s="14">
        <v>61</v>
      </c>
      <c r="G727" s="13">
        <f>F727-D727</f>
        <v>7</v>
      </c>
      <c r="H727" s="5"/>
    </row>
    <row r="728" spans="2:8">
      <c r="B728" s="282"/>
      <c r="C728" s="277"/>
      <c r="D728" s="14">
        <v>50</v>
      </c>
      <c r="E728" s="13"/>
      <c r="F728" s="14">
        <v>68</v>
      </c>
      <c r="G728" s="13">
        <f>F728-D728</f>
        <v>18</v>
      </c>
      <c r="H728" s="5"/>
    </row>
    <row r="729" spans="2:8">
      <c r="B729" s="283"/>
      <c r="C729" s="269"/>
      <c r="D729" s="14">
        <v>50</v>
      </c>
      <c r="E729" s="13"/>
      <c r="F729" s="14"/>
      <c r="G729" s="13"/>
      <c r="H729" s="13" t="s">
        <v>13</v>
      </c>
    </row>
    <row r="730" spans="2:8">
      <c r="B730" s="41" t="s">
        <v>387</v>
      </c>
      <c r="C730" s="268" t="s">
        <v>356</v>
      </c>
      <c r="D730" s="25"/>
      <c r="E730" s="13"/>
      <c r="F730" s="14">
        <v>116</v>
      </c>
      <c r="G730" s="13">
        <f>F730-D729</f>
        <v>66</v>
      </c>
      <c r="H730" s="5"/>
    </row>
    <row r="731" spans="2:8">
      <c r="B731" s="41" t="s">
        <v>387</v>
      </c>
      <c r="C731" s="269"/>
      <c r="D731" s="14">
        <v>113</v>
      </c>
      <c r="E731" s="13"/>
      <c r="F731" s="14">
        <v>124.1</v>
      </c>
      <c r="G731" s="13">
        <f>F731-D731</f>
        <v>11.099999999999994</v>
      </c>
      <c r="H731" s="5"/>
    </row>
    <row r="732" spans="2:8">
      <c r="B732" s="281" t="s">
        <v>387</v>
      </c>
      <c r="C732" s="268" t="s">
        <v>384</v>
      </c>
      <c r="D732" s="14">
        <v>61.2</v>
      </c>
      <c r="E732" s="13">
        <v>53</v>
      </c>
      <c r="F732" s="14"/>
      <c r="G732" s="13">
        <f>E732-D732</f>
        <v>-8.2000000000000028</v>
      </c>
      <c r="H732" s="5"/>
    </row>
    <row r="733" spans="2:8">
      <c r="B733" s="282"/>
      <c r="C733" s="277"/>
      <c r="D733" s="14">
        <v>63</v>
      </c>
      <c r="E733" s="13"/>
      <c r="F733" s="14">
        <v>77</v>
      </c>
      <c r="G733" s="13">
        <f>F733-D733</f>
        <v>14</v>
      </c>
      <c r="H733" s="5"/>
    </row>
    <row r="734" spans="2:8">
      <c r="B734" s="283"/>
      <c r="C734" s="269"/>
      <c r="D734" s="14">
        <v>62.6</v>
      </c>
      <c r="E734" s="13"/>
      <c r="F734" s="14">
        <v>80</v>
      </c>
      <c r="G734" s="13">
        <f>F734-D734</f>
        <v>17.399999999999999</v>
      </c>
      <c r="H734" s="5"/>
    </row>
    <row r="735" spans="2:8">
      <c r="B735" s="41" t="s">
        <v>387</v>
      </c>
      <c r="C735" s="43" t="s">
        <v>356</v>
      </c>
      <c r="D735" s="14">
        <v>112</v>
      </c>
      <c r="E735" s="13">
        <v>105</v>
      </c>
      <c r="F735" s="14"/>
      <c r="G735" s="13">
        <f>E735-D735</f>
        <v>-7</v>
      </c>
      <c r="H735" s="5"/>
    </row>
    <row r="736" spans="2:8">
      <c r="B736" s="41" t="s">
        <v>387</v>
      </c>
      <c r="C736" s="41" t="s">
        <v>356</v>
      </c>
      <c r="D736" s="14">
        <v>91</v>
      </c>
      <c r="E736" s="13"/>
      <c r="F736" s="14"/>
      <c r="G736" s="13"/>
      <c r="H736" s="13" t="s">
        <v>13</v>
      </c>
    </row>
    <row r="737" spans="2:8">
      <c r="B737" s="41" t="s">
        <v>389</v>
      </c>
      <c r="C737" s="35"/>
      <c r="D737" s="25"/>
      <c r="E737" s="13"/>
      <c r="F737" s="14">
        <v>119.5</v>
      </c>
      <c r="G737" s="13">
        <f>F737-D736</f>
        <v>28.5</v>
      </c>
      <c r="H737" s="5"/>
    </row>
    <row r="738" spans="2:8">
      <c r="B738" s="41" t="s">
        <v>387</v>
      </c>
      <c r="C738" s="43" t="s">
        <v>356</v>
      </c>
      <c r="D738" s="14">
        <v>80</v>
      </c>
      <c r="E738" s="13"/>
      <c r="F738" s="14"/>
      <c r="G738" s="13"/>
      <c r="H738" s="13" t="s">
        <v>13</v>
      </c>
    </row>
    <row r="739" spans="2:8">
      <c r="B739" s="41" t="s">
        <v>388</v>
      </c>
      <c r="C739" s="43"/>
      <c r="D739" s="25"/>
      <c r="E739" s="13"/>
      <c r="F739" s="14">
        <v>98</v>
      </c>
      <c r="G739" s="13">
        <f>F739-D738</f>
        <v>18</v>
      </c>
      <c r="H739" s="5"/>
    </row>
    <row r="740" spans="2:8">
      <c r="B740" s="41" t="s">
        <v>387</v>
      </c>
      <c r="C740" s="43" t="s">
        <v>371</v>
      </c>
      <c r="D740" s="14">
        <v>22.5</v>
      </c>
      <c r="E740" s="13"/>
      <c r="F740" s="14"/>
      <c r="G740" s="13"/>
      <c r="H740" s="13" t="s">
        <v>13</v>
      </c>
    </row>
    <row r="741" spans="2:8">
      <c r="B741" s="41" t="s">
        <v>389</v>
      </c>
      <c r="C741" s="43"/>
      <c r="D741" s="25"/>
      <c r="E741" s="13">
        <v>22.6</v>
      </c>
      <c r="F741" s="14"/>
      <c r="G741" s="13">
        <f>E741-D740</f>
        <v>0.10000000000000142</v>
      </c>
      <c r="H741" s="5"/>
    </row>
    <row r="742" spans="2:8">
      <c r="B742" s="41" t="s">
        <v>388</v>
      </c>
      <c r="C742" s="43" t="s">
        <v>371</v>
      </c>
      <c r="D742" s="14">
        <v>16</v>
      </c>
      <c r="E742" s="13"/>
      <c r="F742" s="14">
        <v>24.5</v>
      </c>
      <c r="G742" s="13">
        <f>F742-D742</f>
        <v>8.5</v>
      </c>
      <c r="H742" s="5"/>
    </row>
    <row r="743" spans="2:8">
      <c r="B743" s="41" t="s">
        <v>388</v>
      </c>
      <c r="C743" s="268" t="s">
        <v>371</v>
      </c>
      <c r="D743" s="14">
        <v>16.100000000000001</v>
      </c>
      <c r="E743" s="13"/>
      <c r="F743" s="14"/>
      <c r="G743" s="13"/>
      <c r="H743" s="13" t="s">
        <v>13</v>
      </c>
    </row>
    <row r="744" spans="2:8">
      <c r="B744" s="41" t="s">
        <v>389</v>
      </c>
      <c r="C744" s="269"/>
      <c r="D744" s="25"/>
      <c r="E744" s="13"/>
      <c r="F744" s="14">
        <v>29.7</v>
      </c>
      <c r="G744" s="13"/>
      <c r="H744" s="5"/>
    </row>
    <row r="745" spans="2:8">
      <c r="B745" s="41" t="s">
        <v>388</v>
      </c>
      <c r="C745" s="268" t="s">
        <v>356</v>
      </c>
      <c r="D745" s="14">
        <v>76</v>
      </c>
      <c r="E745" s="13"/>
      <c r="F745" s="14">
        <v>95.5</v>
      </c>
      <c r="G745" s="13">
        <f>F745-D745</f>
        <v>19.5</v>
      </c>
      <c r="H745" s="5"/>
    </row>
    <row r="746" spans="2:8">
      <c r="B746" s="41" t="s">
        <v>388</v>
      </c>
      <c r="C746" s="269"/>
      <c r="D746" s="14">
        <v>76</v>
      </c>
      <c r="E746" s="13"/>
      <c r="F746" s="14"/>
      <c r="G746" s="13"/>
      <c r="H746" s="13" t="s">
        <v>13</v>
      </c>
    </row>
    <row r="747" spans="2:8">
      <c r="B747" s="41" t="s">
        <v>389</v>
      </c>
      <c r="C747" s="43"/>
      <c r="D747" s="25"/>
      <c r="E747" s="13"/>
      <c r="F747" s="14">
        <v>108.15</v>
      </c>
      <c r="G747" s="13">
        <f>F747-D746</f>
        <v>32.150000000000006</v>
      </c>
      <c r="H747" s="5"/>
    </row>
    <row r="748" spans="2:8">
      <c r="B748" s="41" t="s">
        <v>388</v>
      </c>
      <c r="C748" s="43" t="s">
        <v>356</v>
      </c>
      <c r="D748" s="14">
        <v>80</v>
      </c>
      <c r="E748" s="13"/>
      <c r="F748" s="14">
        <v>98</v>
      </c>
      <c r="G748" s="13">
        <f>F748-D748</f>
        <v>18</v>
      </c>
      <c r="H748" s="5"/>
    </row>
    <row r="749" spans="2:8">
      <c r="B749" s="41" t="s">
        <v>388</v>
      </c>
      <c r="C749" s="43" t="s">
        <v>384</v>
      </c>
      <c r="D749" s="14">
        <v>82</v>
      </c>
      <c r="E749" s="13">
        <v>74</v>
      </c>
      <c r="F749" s="14"/>
      <c r="G749" s="13">
        <f>E749-D749</f>
        <v>-8</v>
      </c>
      <c r="H749" s="5"/>
    </row>
    <row r="750" spans="2:8">
      <c r="B750" s="41" t="s">
        <v>388</v>
      </c>
      <c r="C750" s="43" t="s">
        <v>384</v>
      </c>
      <c r="D750" s="14">
        <v>62</v>
      </c>
      <c r="E750" s="13"/>
      <c r="F750" s="14">
        <v>68</v>
      </c>
      <c r="G750" s="13">
        <f>F750-D750</f>
        <v>6</v>
      </c>
      <c r="H750" s="5"/>
    </row>
    <row r="751" spans="2:8">
      <c r="B751" s="41" t="s">
        <v>388</v>
      </c>
      <c r="C751" s="268" t="s">
        <v>384</v>
      </c>
      <c r="D751" s="14">
        <v>62</v>
      </c>
      <c r="E751" s="13"/>
      <c r="F751" s="14"/>
      <c r="G751" s="13"/>
      <c r="H751" s="13" t="s">
        <v>13</v>
      </c>
    </row>
    <row r="752" spans="2:8">
      <c r="B752" s="41" t="s">
        <v>389</v>
      </c>
      <c r="C752" s="269"/>
      <c r="D752" s="25"/>
      <c r="E752" s="13">
        <v>50</v>
      </c>
      <c r="F752" s="14"/>
      <c r="G752" s="13">
        <f>E752-D751</f>
        <v>-12</v>
      </c>
      <c r="H752" s="5"/>
    </row>
    <row r="753" spans="2:8">
      <c r="B753" s="281" t="s">
        <v>389</v>
      </c>
      <c r="C753" s="268" t="s">
        <v>356</v>
      </c>
      <c r="D753" s="14">
        <v>105</v>
      </c>
      <c r="E753" s="13"/>
      <c r="F753" s="14">
        <v>122</v>
      </c>
      <c r="G753" s="13">
        <f>F753-D753</f>
        <v>17</v>
      </c>
      <c r="H753" s="5"/>
    </row>
    <row r="754" spans="2:8">
      <c r="B754" s="282"/>
      <c r="C754" s="277"/>
      <c r="D754" s="14">
        <v>113.6</v>
      </c>
      <c r="E754" s="13"/>
      <c r="F754" s="14">
        <v>121.2</v>
      </c>
      <c r="G754" s="13"/>
      <c r="H754" s="5"/>
    </row>
    <row r="755" spans="2:8">
      <c r="B755" s="282"/>
      <c r="C755" s="277"/>
      <c r="D755" s="14">
        <v>110.2</v>
      </c>
      <c r="E755" s="13"/>
      <c r="F755" s="14">
        <v>117.6</v>
      </c>
      <c r="G755" s="13"/>
      <c r="H755" s="5"/>
    </row>
    <row r="756" spans="2:8">
      <c r="B756" s="282"/>
      <c r="C756" s="277"/>
      <c r="D756" s="14">
        <v>110.6</v>
      </c>
      <c r="E756" s="13"/>
      <c r="F756" s="14">
        <v>123</v>
      </c>
      <c r="G756" s="13"/>
      <c r="H756" s="5"/>
    </row>
    <row r="757" spans="2:8">
      <c r="B757" s="282"/>
      <c r="C757" s="277"/>
      <c r="D757" s="14">
        <v>111</v>
      </c>
      <c r="E757" s="13">
        <v>103</v>
      </c>
      <c r="F757" s="14"/>
      <c r="G757" s="13">
        <f>E757-D757</f>
        <v>-8</v>
      </c>
      <c r="H757" s="5"/>
    </row>
    <row r="758" spans="2:8">
      <c r="B758" s="282"/>
      <c r="C758" s="277"/>
      <c r="D758" s="14">
        <v>108</v>
      </c>
      <c r="E758" s="13">
        <v>103</v>
      </c>
      <c r="F758" s="14"/>
      <c r="G758" s="13">
        <f>E758-D758</f>
        <v>-5</v>
      </c>
      <c r="H758" s="5"/>
    </row>
    <row r="759" spans="2:8">
      <c r="B759" s="283"/>
      <c r="C759" s="269"/>
      <c r="D759" s="14">
        <v>101</v>
      </c>
      <c r="E759" s="13">
        <v>97</v>
      </c>
      <c r="F759" s="14"/>
      <c r="G759" s="13">
        <f>E759-D759</f>
        <v>-4</v>
      </c>
      <c r="H759" s="5"/>
    </row>
    <row r="760" spans="2:8">
      <c r="B760" s="41" t="s">
        <v>389</v>
      </c>
      <c r="C760" s="43" t="s">
        <v>379</v>
      </c>
      <c r="D760" s="14">
        <v>93.8</v>
      </c>
      <c r="E760" s="13"/>
      <c r="F760" s="14">
        <v>101.2</v>
      </c>
      <c r="G760" s="13">
        <f>F760-D760</f>
        <v>7.4000000000000057</v>
      </c>
      <c r="H760" s="5"/>
    </row>
    <row r="761" spans="2:8">
      <c r="B761" s="41" t="s">
        <v>389</v>
      </c>
      <c r="C761" s="41" t="s">
        <v>379</v>
      </c>
      <c r="D761" s="14">
        <v>94</v>
      </c>
      <c r="E761" s="13"/>
      <c r="F761" s="14"/>
      <c r="G761" s="13"/>
      <c r="H761" s="13" t="s">
        <v>13</v>
      </c>
    </row>
    <row r="762" spans="2:8">
      <c r="B762" s="41" t="s">
        <v>390</v>
      </c>
      <c r="C762" s="41"/>
      <c r="D762" s="14"/>
      <c r="E762" s="13">
        <v>86</v>
      </c>
      <c r="F762" s="14"/>
      <c r="G762" s="13">
        <f>E762-D761</f>
        <v>-8</v>
      </c>
      <c r="H762" s="5"/>
    </row>
    <row r="763" spans="2:8">
      <c r="B763" s="41" t="s">
        <v>390</v>
      </c>
      <c r="C763" s="41" t="s">
        <v>356</v>
      </c>
      <c r="D763" s="14">
        <v>113</v>
      </c>
      <c r="E763" s="13">
        <v>110</v>
      </c>
      <c r="F763" s="14"/>
      <c r="G763" s="13">
        <f>E763-D763</f>
        <v>-3</v>
      </c>
      <c r="H763" s="5"/>
    </row>
    <row r="764" spans="2:8">
      <c r="B764" s="41" t="s">
        <v>390</v>
      </c>
      <c r="C764" s="41" t="s">
        <v>379</v>
      </c>
      <c r="D764" s="14">
        <v>82</v>
      </c>
      <c r="E764" s="13"/>
      <c r="F764" s="14">
        <v>93.3</v>
      </c>
      <c r="G764" s="13">
        <f t="shared" ref="G764:G769" si="12">F764-D764</f>
        <v>11.299999999999997</v>
      </c>
      <c r="H764" s="5"/>
    </row>
    <row r="765" spans="2:8">
      <c r="B765" s="41"/>
      <c r="C765" s="41"/>
      <c r="D765" s="14">
        <v>83</v>
      </c>
      <c r="E765" s="13"/>
      <c r="F765" s="14">
        <v>99.2</v>
      </c>
      <c r="G765" s="13">
        <f t="shared" si="12"/>
        <v>16.200000000000003</v>
      </c>
      <c r="H765" s="5"/>
    </row>
    <row r="766" spans="2:8">
      <c r="B766" s="41"/>
      <c r="C766" s="41"/>
      <c r="D766" s="14">
        <v>83</v>
      </c>
      <c r="E766" s="13"/>
      <c r="F766" s="14">
        <v>106</v>
      </c>
      <c r="G766" s="13">
        <f t="shared" si="12"/>
        <v>23</v>
      </c>
      <c r="H766" s="5"/>
    </row>
    <row r="767" spans="2:8">
      <c r="B767" s="41"/>
      <c r="C767" s="41"/>
      <c r="D767" s="14">
        <v>97</v>
      </c>
      <c r="E767" s="13"/>
      <c r="F767" s="14">
        <v>109.8</v>
      </c>
      <c r="G767" s="13">
        <f t="shared" si="12"/>
        <v>12.799999999999997</v>
      </c>
      <c r="H767" s="5"/>
    </row>
    <row r="768" spans="2:8">
      <c r="B768" s="41" t="s">
        <v>390</v>
      </c>
      <c r="C768" s="41" t="s">
        <v>356</v>
      </c>
      <c r="D768" s="14">
        <v>94.5</v>
      </c>
      <c r="E768" s="13"/>
      <c r="F768" s="14">
        <v>108.5</v>
      </c>
      <c r="G768" s="13">
        <f t="shared" si="12"/>
        <v>14</v>
      </c>
      <c r="H768" s="5"/>
    </row>
    <row r="769" spans="2:8">
      <c r="B769" s="41"/>
      <c r="C769" s="41"/>
      <c r="D769" s="14">
        <v>95</v>
      </c>
      <c r="E769" s="13"/>
      <c r="F769" s="14">
        <v>98</v>
      </c>
      <c r="G769" s="13">
        <f t="shared" si="12"/>
        <v>3</v>
      </c>
      <c r="H769" s="5"/>
    </row>
    <row r="770" spans="2:8">
      <c r="B770" s="41"/>
      <c r="C770" s="41" t="s">
        <v>379</v>
      </c>
      <c r="D770" s="14">
        <v>92.2</v>
      </c>
      <c r="E770" s="13">
        <v>86</v>
      </c>
      <c r="F770" s="14"/>
      <c r="G770" s="13">
        <f>E770-D770</f>
        <v>-6.2000000000000028</v>
      </c>
      <c r="H770" s="5"/>
    </row>
    <row r="771" spans="2:8">
      <c r="B771" s="41"/>
      <c r="C771" s="41" t="s">
        <v>356</v>
      </c>
      <c r="D771" s="14">
        <v>102.8</v>
      </c>
      <c r="E771" s="13">
        <v>98</v>
      </c>
      <c r="F771" s="14"/>
      <c r="G771" s="13">
        <f>E771-D771</f>
        <v>-4.7999999999999972</v>
      </c>
      <c r="H771" s="5"/>
    </row>
    <row r="772" spans="2:8">
      <c r="B772" s="41" t="s">
        <v>391</v>
      </c>
      <c r="C772" s="41" t="s">
        <v>379</v>
      </c>
      <c r="D772" s="14">
        <v>79.7</v>
      </c>
      <c r="E772" s="13">
        <v>75</v>
      </c>
      <c r="F772" s="14"/>
      <c r="G772" s="13">
        <f>E772-D772</f>
        <v>-4.7000000000000028</v>
      </c>
      <c r="H772" s="5"/>
    </row>
    <row r="773" spans="2:8">
      <c r="B773" s="41"/>
      <c r="C773" s="41" t="s">
        <v>356</v>
      </c>
      <c r="D773" s="14">
        <v>108</v>
      </c>
      <c r="E773" s="13">
        <v>100</v>
      </c>
      <c r="F773" s="14"/>
      <c r="G773" s="13">
        <f>E773-D773</f>
        <v>-8</v>
      </c>
      <c r="H773" s="5"/>
    </row>
    <row r="774" spans="2:8">
      <c r="B774" s="41" t="s">
        <v>391</v>
      </c>
      <c r="C774" s="41" t="s">
        <v>379</v>
      </c>
      <c r="D774" s="14">
        <v>90</v>
      </c>
      <c r="E774" s="13"/>
      <c r="F774" s="14">
        <v>100.9</v>
      </c>
      <c r="G774" s="13">
        <f>F774-D774</f>
        <v>10.900000000000006</v>
      </c>
      <c r="H774" s="5"/>
    </row>
    <row r="775" spans="2:8">
      <c r="B775" s="41"/>
      <c r="C775" s="41"/>
      <c r="D775" s="14">
        <v>90.5</v>
      </c>
      <c r="E775" s="13"/>
      <c r="F775" s="14">
        <v>109.25</v>
      </c>
      <c r="G775" s="13">
        <f>F775-D775</f>
        <v>18.75</v>
      </c>
      <c r="H775" s="5"/>
    </row>
    <row r="776" spans="2:8">
      <c r="B776" s="41"/>
      <c r="C776" s="41"/>
      <c r="D776" s="14">
        <v>89.8</v>
      </c>
      <c r="E776" s="13"/>
      <c r="F776" s="14">
        <v>96.5</v>
      </c>
      <c r="G776" s="13">
        <f>F776-D776</f>
        <v>6.7000000000000028</v>
      </c>
      <c r="H776" s="5"/>
    </row>
    <row r="777" spans="2:8">
      <c r="B777" s="41"/>
      <c r="C777" s="41" t="s">
        <v>356</v>
      </c>
      <c r="D777" s="14">
        <v>72.400000000000006</v>
      </c>
      <c r="E777" s="13"/>
      <c r="F777" s="14">
        <v>78</v>
      </c>
      <c r="G777" s="13">
        <f>F777-D777</f>
        <v>5.5999999999999943</v>
      </c>
      <c r="H777" s="5"/>
    </row>
    <row r="778" spans="2:8">
      <c r="B778" s="41"/>
      <c r="C778" s="41" t="s">
        <v>379</v>
      </c>
      <c r="D778" s="14">
        <v>108.8</v>
      </c>
      <c r="E778" s="13">
        <v>103</v>
      </c>
      <c r="F778" s="14"/>
      <c r="G778" s="13">
        <f>E778-D778</f>
        <v>-5.7999999999999972</v>
      </c>
      <c r="H778" s="5"/>
    </row>
    <row r="779" spans="2:8">
      <c r="B779" s="41" t="s">
        <v>391</v>
      </c>
      <c r="C779" s="41" t="s">
        <v>356</v>
      </c>
      <c r="D779" s="14">
        <v>78.8</v>
      </c>
      <c r="E779" s="13"/>
      <c r="F779" s="14">
        <v>87.65</v>
      </c>
      <c r="G779" s="13">
        <f>F779-D779</f>
        <v>8.8500000000000085</v>
      </c>
      <c r="H779" s="5"/>
    </row>
    <row r="780" spans="2:8">
      <c r="B780" s="41"/>
      <c r="C780" s="41" t="s">
        <v>356</v>
      </c>
      <c r="D780" s="14">
        <v>93</v>
      </c>
      <c r="E780" s="13"/>
      <c r="F780" s="14"/>
      <c r="G780" s="13"/>
      <c r="H780" s="13" t="s">
        <v>13</v>
      </c>
    </row>
    <row r="781" spans="2:8">
      <c r="B781" s="41" t="s">
        <v>392</v>
      </c>
      <c r="C781" s="41"/>
      <c r="D781" s="14"/>
      <c r="E781" s="13"/>
      <c r="F781" s="14">
        <v>110</v>
      </c>
      <c r="G781" s="13">
        <f>F781-D780</f>
        <v>17</v>
      </c>
      <c r="H781" s="5"/>
    </row>
    <row r="782" spans="2:8">
      <c r="B782" s="41"/>
      <c r="C782" s="41"/>
      <c r="D782" s="14">
        <v>92.2</v>
      </c>
      <c r="E782" s="13"/>
      <c r="F782" s="14"/>
      <c r="G782" s="13"/>
      <c r="H782" s="13" t="s">
        <v>13</v>
      </c>
    </row>
    <row r="783" spans="2:8">
      <c r="B783" s="41" t="s">
        <v>392</v>
      </c>
      <c r="C783" s="41"/>
      <c r="D783" s="14"/>
      <c r="E783" s="13"/>
      <c r="F783" s="14">
        <v>116</v>
      </c>
      <c r="G783" s="13">
        <f>F783-D782</f>
        <v>23.799999999999997</v>
      </c>
      <c r="H783" s="5"/>
    </row>
    <row r="784" spans="2:8">
      <c r="B784" s="281" t="s">
        <v>392</v>
      </c>
      <c r="C784" s="281" t="s">
        <v>356</v>
      </c>
      <c r="D784" s="14">
        <v>113</v>
      </c>
      <c r="E784" s="13"/>
      <c r="F784" s="14">
        <v>122</v>
      </c>
      <c r="G784" s="13">
        <f>F784-D784</f>
        <v>9</v>
      </c>
      <c r="H784" s="5"/>
    </row>
    <row r="785" spans="2:8">
      <c r="B785" s="282"/>
      <c r="C785" s="282"/>
      <c r="D785" s="14">
        <v>113</v>
      </c>
      <c r="E785" s="13"/>
      <c r="F785" s="14">
        <v>126.75</v>
      </c>
      <c r="G785" s="13">
        <f>F785-D785</f>
        <v>13.75</v>
      </c>
      <c r="H785" s="5"/>
    </row>
    <row r="786" spans="2:8">
      <c r="B786" s="282"/>
      <c r="C786" s="282"/>
      <c r="D786" s="14">
        <v>122.2</v>
      </c>
      <c r="E786" s="13"/>
      <c r="F786" s="14">
        <v>133</v>
      </c>
      <c r="G786" s="13">
        <f>F786-D786</f>
        <v>10.799999999999997</v>
      </c>
      <c r="H786" s="5"/>
    </row>
    <row r="787" spans="2:8">
      <c r="B787" s="282"/>
      <c r="C787" s="282"/>
      <c r="D787" s="14">
        <v>123</v>
      </c>
      <c r="E787" s="13"/>
      <c r="F787" s="14">
        <v>135</v>
      </c>
      <c r="G787" s="13">
        <f>F787-D787</f>
        <v>12</v>
      </c>
      <c r="H787" s="5"/>
    </row>
    <row r="788" spans="2:8">
      <c r="B788" s="283"/>
      <c r="C788" s="283"/>
      <c r="D788" s="14">
        <v>122</v>
      </c>
      <c r="E788" s="13"/>
      <c r="F788" s="14"/>
      <c r="G788" s="13"/>
      <c r="H788" s="13" t="s">
        <v>13</v>
      </c>
    </row>
    <row r="789" spans="2:8">
      <c r="B789" s="41" t="s">
        <v>393</v>
      </c>
      <c r="C789" s="35"/>
      <c r="D789" s="25"/>
      <c r="E789" s="13"/>
      <c r="F789" s="14">
        <v>133</v>
      </c>
      <c r="G789" s="13">
        <f>F789-D788</f>
        <v>11</v>
      </c>
      <c r="H789" s="5"/>
    </row>
    <row r="790" spans="2:8">
      <c r="B790" s="41" t="s">
        <v>392</v>
      </c>
      <c r="C790" s="41" t="s">
        <v>356</v>
      </c>
      <c r="D790" s="14">
        <v>122</v>
      </c>
      <c r="E790" s="13"/>
      <c r="F790" s="14"/>
      <c r="G790" s="13"/>
      <c r="H790" s="13" t="s">
        <v>13</v>
      </c>
    </row>
    <row r="791" spans="2:8">
      <c r="B791" s="41" t="s">
        <v>393</v>
      </c>
      <c r="C791" s="35"/>
      <c r="D791" s="25"/>
      <c r="E791" s="13"/>
      <c r="F791" s="14">
        <v>133</v>
      </c>
      <c r="G791" s="13">
        <f>F791-D790</f>
        <v>11</v>
      </c>
      <c r="H791" s="5"/>
    </row>
    <row r="792" spans="2:8">
      <c r="B792" s="281" t="s">
        <v>393</v>
      </c>
      <c r="C792" s="281" t="s">
        <v>356</v>
      </c>
      <c r="D792" s="14">
        <v>88</v>
      </c>
      <c r="E792" s="13"/>
      <c r="F792" s="14">
        <v>100.4</v>
      </c>
      <c r="G792" s="13">
        <f>F792-D792</f>
        <v>12.400000000000006</v>
      </c>
      <c r="H792" s="5"/>
    </row>
    <row r="793" spans="2:8">
      <c r="B793" s="282"/>
      <c r="C793" s="282"/>
      <c r="D793" s="14">
        <v>89</v>
      </c>
      <c r="E793" s="13"/>
      <c r="F793" s="14">
        <v>108</v>
      </c>
      <c r="G793" s="13">
        <f>F793-D793</f>
        <v>19</v>
      </c>
      <c r="H793" s="5"/>
    </row>
    <row r="794" spans="2:8">
      <c r="B794" s="283"/>
      <c r="C794" s="283"/>
      <c r="D794" s="14">
        <v>85</v>
      </c>
      <c r="E794" s="13"/>
      <c r="F794" s="14">
        <v>115</v>
      </c>
      <c r="G794" s="13">
        <f>F794-D794</f>
        <v>30</v>
      </c>
      <c r="H794" s="5"/>
    </row>
    <row r="795" spans="2:8">
      <c r="B795" s="41"/>
      <c r="C795" s="41"/>
      <c r="D795" s="14">
        <v>112.8</v>
      </c>
      <c r="E795" s="13"/>
      <c r="F795" s="14">
        <v>125.7</v>
      </c>
      <c r="G795" s="13">
        <f>F795-D795</f>
        <v>12.900000000000006</v>
      </c>
      <c r="H795" s="5"/>
    </row>
    <row r="796" spans="2:8">
      <c r="B796" s="41"/>
      <c r="C796" s="41"/>
      <c r="D796" s="14">
        <v>113.05</v>
      </c>
      <c r="E796" s="13"/>
      <c r="F796" s="14">
        <v>127</v>
      </c>
      <c r="G796" s="13">
        <f>F796-D796</f>
        <v>13.950000000000003</v>
      </c>
      <c r="H796" s="5"/>
    </row>
    <row r="797" spans="2:8">
      <c r="B797" s="41" t="s">
        <v>393</v>
      </c>
      <c r="C797" s="41" t="s">
        <v>356</v>
      </c>
      <c r="D797" s="14">
        <v>127.7</v>
      </c>
      <c r="E797" s="13"/>
      <c r="F797" s="14"/>
      <c r="G797" s="13"/>
      <c r="H797" s="13" t="s">
        <v>13</v>
      </c>
    </row>
    <row r="798" spans="2:8">
      <c r="B798" s="41" t="s">
        <v>395</v>
      </c>
      <c r="C798" s="41"/>
      <c r="D798" s="14"/>
      <c r="E798" s="13"/>
      <c r="F798" s="14">
        <v>131</v>
      </c>
      <c r="G798" s="13">
        <f>F798-D797</f>
        <v>3.2999999999999972</v>
      </c>
      <c r="H798" s="13"/>
    </row>
    <row r="799" spans="2:8">
      <c r="B799" s="41" t="s">
        <v>393</v>
      </c>
      <c r="C799" s="41"/>
      <c r="D799" s="14">
        <v>128</v>
      </c>
      <c r="E799" s="13"/>
      <c r="F799" s="14"/>
      <c r="G799" s="13"/>
      <c r="H799" s="13" t="s">
        <v>13</v>
      </c>
    </row>
    <row r="800" spans="2:8">
      <c r="B800" s="41" t="s">
        <v>397</v>
      </c>
      <c r="C800" s="41"/>
      <c r="D800" s="14"/>
      <c r="E800" s="13"/>
      <c r="F800" s="14">
        <v>94</v>
      </c>
      <c r="G800" s="13">
        <f>F800-D799</f>
        <v>-34</v>
      </c>
      <c r="H800" s="13"/>
    </row>
    <row r="801" spans="2:8">
      <c r="B801" s="281" t="s">
        <v>395</v>
      </c>
      <c r="C801" s="281" t="s">
        <v>356</v>
      </c>
      <c r="D801" s="14">
        <v>114</v>
      </c>
      <c r="E801" s="13"/>
      <c r="F801" s="14">
        <v>121</v>
      </c>
      <c r="G801" s="13">
        <f>F801-D801</f>
        <v>7</v>
      </c>
      <c r="H801" s="13"/>
    </row>
    <row r="802" spans="2:8">
      <c r="B802" s="282"/>
      <c r="C802" s="282"/>
      <c r="D802" s="14">
        <v>110</v>
      </c>
      <c r="E802" s="13"/>
      <c r="F802" s="14">
        <v>121</v>
      </c>
      <c r="G802" s="13">
        <f>F802-D802</f>
        <v>11</v>
      </c>
      <c r="H802" s="13"/>
    </row>
    <row r="803" spans="2:8">
      <c r="B803" s="282"/>
      <c r="C803" s="282"/>
      <c r="D803" s="14">
        <v>109</v>
      </c>
      <c r="E803" s="13"/>
      <c r="F803" s="14">
        <v>121</v>
      </c>
      <c r="G803" s="13">
        <f>F803-D803</f>
        <v>12</v>
      </c>
      <c r="H803" s="13"/>
    </row>
    <row r="804" spans="2:8">
      <c r="B804" s="282"/>
      <c r="C804" s="282"/>
      <c r="D804" s="14">
        <v>110</v>
      </c>
      <c r="E804" s="13"/>
      <c r="F804" s="14">
        <v>124.2</v>
      </c>
      <c r="G804" s="13">
        <f>F804-D804</f>
        <v>14.200000000000003</v>
      </c>
      <c r="H804" s="13"/>
    </row>
    <row r="805" spans="2:8">
      <c r="B805" s="282"/>
      <c r="C805" s="282"/>
      <c r="D805" s="14">
        <v>109</v>
      </c>
      <c r="E805" s="13"/>
      <c r="F805" s="14">
        <v>131</v>
      </c>
      <c r="G805" s="13">
        <f>F805-D805</f>
        <v>22</v>
      </c>
      <c r="H805" s="13"/>
    </row>
    <row r="806" spans="2:8">
      <c r="B806" s="282"/>
      <c r="C806" s="282"/>
      <c r="D806" s="14">
        <v>100</v>
      </c>
      <c r="E806" s="13">
        <v>85</v>
      </c>
      <c r="F806" s="14"/>
      <c r="G806" s="13">
        <f>E806-D806</f>
        <v>-15</v>
      </c>
      <c r="H806" s="13"/>
    </row>
    <row r="807" spans="2:8">
      <c r="B807" s="283"/>
      <c r="C807" s="283"/>
      <c r="D807" s="14">
        <v>90</v>
      </c>
      <c r="E807" s="13">
        <v>85</v>
      </c>
      <c r="F807" s="14"/>
      <c r="G807" s="13">
        <f>E807-D807</f>
        <v>-5</v>
      </c>
      <c r="H807" s="13"/>
    </row>
    <row r="808" spans="2:8">
      <c r="B808" s="41" t="s">
        <v>395</v>
      </c>
      <c r="C808" s="41"/>
      <c r="D808" s="14">
        <v>88</v>
      </c>
      <c r="E808" s="13"/>
      <c r="F808" s="14"/>
      <c r="G808" s="13"/>
      <c r="H808" s="13" t="s">
        <v>13</v>
      </c>
    </row>
    <row r="809" spans="2:8">
      <c r="B809" s="41" t="s">
        <v>397</v>
      </c>
      <c r="C809" s="41"/>
      <c r="D809" s="14"/>
      <c r="E809" s="13"/>
      <c r="F809" s="14">
        <v>105</v>
      </c>
      <c r="G809" s="13">
        <f>F809-D808</f>
        <v>17</v>
      </c>
      <c r="H809" s="13"/>
    </row>
    <row r="810" spans="2:8">
      <c r="B810" s="41" t="s">
        <v>395</v>
      </c>
      <c r="C810" s="41"/>
      <c r="D810" s="14">
        <v>98</v>
      </c>
      <c r="E810" s="13"/>
      <c r="F810" s="14"/>
      <c r="G810" s="13"/>
      <c r="H810" s="13" t="s">
        <v>13</v>
      </c>
    </row>
    <row r="811" spans="2:8">
      <c r="B811" s="41" t="s">
        <v>397</v>
      </c>
      <c r="C811" s="41"/>
      <c r="D811" s="14"/>
      <c r="E811" s="13">
        <v>94</v>
      </c>
      <c r="F811" s="14"/>
      <c r="G811" s="13">
        <f>E811-D810</f>
        <v>-4</v>
      </c>
      <c r="H811" s="13"/>
    </row>
    <row r="812" spans="2:8">
      <c r="B812" s="41" t="s">
        <v>395</v>
      </c>
      <c r="C812" s="41"/>
      <c r="D812" s="14">
        <v>88.75</v>
      </c>
      <c r="E812" s="13"/>
      <c r="F812" s="14"/>
      <c r="G812" s="13"/>
      <c r="H812" s="13" t="s">
        <v>13</v>
      </c>
    </row>
    <row r="813" spans="2:8">
      <c r="B813" s="41" t="s">
        <v>397</v>
      </c>
      <c r="C813" s="41"/>
      <c r="D813" s="14"/>
      <c r="E813" s="13"/>
      <c r="F813" s="14">
        <v>105</v>
      </c>
      <c r="G813" s="13">
        <f>F813-D812</f>
        <v>16.25</v>
      </c>
      <c r="H813" s="13"/>
    </row>
    <row r="814" spans="2:8">
      <c r="B814" s="281" t="s">
        <v>395</v>
      </c>
      <c r="C814" s="281" t="s">
        <v>396</v>
      </c>
      <c r="D814" s="14">
        <v>116.5</v>
      </c>
      <c r="E814" s="13"/>
      <c r="F814" s="14">
        <v>133</v>
      </c>
      <c r="G814" s="13">
        <f t="shared" ref="G814:G820" si="13">F814-D814</f>
        <v>16.5</v>
      </c>
      <c r="H814" s="13"/>
    </row>
    <row r="815" spans="2:8">
      <c r="B815" s="282"/>
      <c r="C815" s="282"/>
      <c r="D815" s="14">
        <v>120</v>
      </c>
      <c r="E815" s="13"/>
      <c r="F815" s="14">
        <v>133</v>
      </c>
      <c r="G815" s="13">
        <f t="shared" si="13"/>
        <v>13</v>
      </c>
      <c r="H815" s="13"/>
    </row>
    <row r="816" spans="2:8">
      <c r="B816" s="282"/>
      <c r="C816" s="282"/>
      <c r="D816" s="14">
        <v>124</v>
      </c>
      <c r="E816" s="13"/>
      <c r="F816" s="14">
        <v>138</v>
      </c>
      <c r="G816" s="13">
        <f t="shared" si="13"/>
        <v>14</v>
      </c>
      <c r="H816" s="13"/>
    </row>
    <row r="817" spans="2:8">
      <c r="B817" s="282"/>
      <c r="C817" s="282"/>
      <c r="D817" s="14">
        <v>118.7</v>
      </c>
      <c r="E817" s="13"/>
      <c r="F817" s="14">
        <v>131</v>
      </c>
      <c r="G817" s="13">
        <f t="shared" si="13"/>
        <v>12.299999999999997</v>
      </c>
      <c r="H817" s="13"/>
    </row>
    <row r="818" spans="2:8">
      <c r="B818" s="282"/>
      <c r="C818" s="282"/>
      <c r="D818" s="14">
        <v>119</v>
      </c>
      <c r="E818" s="13"/>
      <c r="F818" s="14">
        <v>122</v>
      </c>
      <c r="G818" s="13">
        <f t="shared" si="13"/>
        <v>3</v>
      </c>
      <c r="H818" s="13"/>
    </row>
    <row r="819" spans="2:8">
      <c r="B819" s="283"/>
      <c r="C819" s="283"/>
      <c r="D819" s="14">
        <v>119.8</v>
      </c>
      <c r="E819" s="13"/>
      <c r="F819" s="14">
        <v>124.5</v>
      </c>
      <c r="G819" s="13">
        <f t="shared" si="13"/>
        <v>4.7000000000000028</v>
      </c>
      <c r="H819" s="13"/>
    </row>
    <row r="820" spans="2:8">
      <c r="B820" s="281" t="s">
        <v>397</v>
      </c>
      <c r="C820" s="281" t="s">
        <v>396</v>
      </c>
      <c r="D820" s="14">
        <v>113</v>
      </c>
      <c r="E820" s="13"/>
      <c r="F820" s="14">
        <v>121</v>
      </c>
      <c r="G820" s="13">
        <f t="shared" si="13"/>
        <v>8</v>
      </c>
      <c r="H820" s="13"/>
    </row>
    <row r="821" spans="2:8">
      <c r="B821" s="282"/>
      <c r="C821" s="282"/>
      <c r="D821" s="14">
        <v>117</v>
      </c>
      <c r="E821" s="13">
        <v>113</v>
      </c>
      <c r="F821" s="14"/>
      <c r="G821" s="13">
        <f>E821-D821</f>
        <v>-4</v>
      </c>
      <c r="H821" s="13"/>
    </row>
    <row r="822" spans="2:8">
      <c r="B822" s="282"/>
      <c r="C822" s="282"/>
      <c r="D822" s="14">
        <v>103</v>
      </c>
      <c r="E822" s="13"/>
      <c r="F822" s="14">
        <v>108</v>
      </c>
      <c r="G822" s="13">
        <f>F822-D822</f>
        <v>5</v>
      </c>
      <c r="H822" s="13"/>
    </row>
    <row r="823" spans="2:8">
      <c r="B823" s="282"/>
      <c r="C823" s="283"/>
      <c r="D823" s="14"/>
      <c r="E823" s="13"/>
      <c r="F823" s="14"/>
      <c r="G823" s="13"/>
      <c r="H823" s="13"/>
    </row>
    <row r="824" spans="2:8">
      <c r="B824" s="283"/>
      <c r="C824" s="281" t="s">
        <v>356</v>
      </c>
      <c r="D824" s="14">
        <v>90</v>
      </c>
      <c r="E824" s="13"/>
      <c r="F824" s="14">
        <v>102</v>
      </c>
      <c r="G824" s="13">
        <f>F824-D824</f>
        <v>12</v>
      </c>
      <c r="H824" s="13"/>
    </row>
    <row r="825" spans="2:8">
      <c r="B825" s="41" t="s">
        <v>398</v>
      </c>
      <c r="C825" s="282"/>
      <c r="D825" s="14">
        <v>90</v>
      </c>
      <c r="E825" s="13">
        <v>25</v>
      </c>
      <c r="F825" s="14"/>
      <c r="G825" s="13">
        <f>E825-D825</f>
        <v>-65</v>
      </c>
      <c r="H825" s="13"/>
    </row>
    <row r="826" spans="2:8">
      <c r="B826" s="41" t="s">
        <v>397</v>
      </c>
      <c r="C826" s="282"/>
      <c r="D826" s="14">
        <v>91</v>
      </c>
      <c r="E826" s="13"/>
      <c r="F826" s="14">
        <v>111</v>
      </c>
      <c r="G826" s="13">
        <f>F826-D826</f>
        <v>20</v>
      </c>
      <c r="H826" s="13"/>
    </row>
    <row r="827" spans="2:8">
      <c r="B827" s="41" t="s">
        <v>397</v>
      </c>
      <c r="C827" s="283"/>
      <c r="D827" s="14">
        <v>91</v>
      </c>
      <c r="E827" s="13">
        <v>97</v>
      </c>
      <c r="F827" s="14"/>
      <c r="G827" s="13">
        <f>E827-D827</f>
        <v>6</v>
      </c>
      <c r="H827" s="13"/>
    </row>
    <row r="828" spans="2:8">
      <c r="B828" s="281" t="s">
        <v>398</v>
      </c>
      <c r="C828" s="281" t="s">
        <v>396</v>
      </c>
      <c r="D828" s="14">
        <v>181.65</v>
      </c>
      <c r="E828" s="13"/>
      <c r="F828" s="14">
        <v>196</v>
      </c>
      <c r="G828" s="13">
        <f t="shared" ref="G828:G854" si="14">F828-D828</f>
        <v>14.349999999999994</v>
      </c>
      <c r="H828" s="13"/>
    </row>
    <row r="829" spans="2:8">
      <c r="B829" s="282"/>
      <c r="C829" s="282"/>
      <c r="D829" s="14">
        <v>181.65</v>
      </c>
      <c r="E829" s="13"/>
      <c r="F829" s="14">
        <v>201</v>
      </c>
      <c r="G829" s="13">
        <f t="shared" si="14"/>
        <v>19.349999999999994</v>
      </c>
      <c r="H829" s="13"/>
    </row>
    <row r="830" spans="2:8">
      <c r="B830" s="282"/>
      <c r="C830" s="282"/>
      <c r="D830" s="14">
        <v>182</v>
      </c>
      <c r="E830" s="13"/>
      <c r="F830" s="14">
        <v>210</v>
      </c>
      <c r="G830" s="13">
        <f t="shared" si="14"/>
        <v>28</v>
      </c>
      <c r="H830" s="13"/>
    </row>
    <row r="831" spans="2:8">
      <c r="B831" s="282"/>
      <c r="C831" s="282"/>
      <c r="D831" s="14">
        <v>182</v>
      </c>
      <c r="E831" s="13"/>
      <c r="F831" s="14">
        <v>216</v>
      </c>
      <c r="G831" s="13">
        <f t="shared" si="14"/>
        <v>34</v>
      </c>
      <c r="H831" s="13"/>
    </row>
    <row r="832" spans="2:8">
      <c r="B832" s="282"/>
      <c r="C832" s="282"/>
      <c r="D832" s="14">
        <v>204</v>
      </c>
      <c r="E832" s="13"/>
      <c r="F832" s="14">
        <v>213</v>
      </c>
      <c r="G832" s="13">
        <f t="shared" si="14"/>
        <v>9</v>
      </c>
      <c r="H832" s="13"/>
    </row>
    <row r="833" spans="2:8">
      <c r="B833" s="282"/>
      <c r="C833" s="282"/>
      <c r="D833" s="14">
        <v>202</v>
      </c>
      <c r="E833" s="13"/>
      <c r="F833" s="14">
        <v>221</v>
      </c>
      <c r="G833" s="13">
        <f t="shared" si="14"/>
        <v>19</v>
      </c>
      <c r="H833" s="13"/>
    </row>
    <row r="834" spans="2:8">
      <c r="B834" s="282"/>
      <c r="C834" s="282"/>
      <c r="D834" s="14">
        <v>202</v>
      </c>
      <c r="E834" s="13"/>
      <c r="F834" s="14">
        <v>228</v>
      </c>
      <c r="G834" s="13">
        <f t="shared" si="14"/>
        <v>26</v>
      </c>
      <c r="H834" s="13"/>
    </row>
    <row r="835" spans="2:8">
      <c r="B835" s="283"/>
      <c r="C835" s="283"/>
      <c r="D835" s="14">
        <v>204</v>
      </c>
      <c r="E835" s="13"/>
      <c r="F835" s="14">
        <v>234.5</v>
      </c>
      <c r="G835" s="13">
        <f t="shared" si="14"/>
        <v>30.5</v>
      </c>
      <c r="H835" s="13"/>
    </row>
    <row r="836" spans="2:8">
      <c r="B836" s="281" t="s">
        <v>398</v>
      </c>
      <c r="C836" s="281" t="s">
        <v>384</v>
      </c>
      <c r="D836" s="14">
        <v>27</v>
      </c>
      <c r="E836" s="13"/>
      <c r="F836" s="14">
        <v>36</v>
      </c>
      <c r="G836" s="13">
        <f t="shared" si="14"/>
        <v>9</v>
      </c>
      <c r="H836" s="13"/>
    </row>
    <row r="837" spans="2:8">
      <c r="B837" s="282"/>
      <c r="C837" s="282"/>
      <c r="D837" s="14">
        <v>27</v>
      </c>
      <c r="E837" s="13"/>
      <c r="F837" s="14">
        <v>42</v>
      </c>
      <c r="G837" s="13">
        <f t="shared" si="14"/>
        <v>15</v>
      </c>
      <c r="H837" s="13"/>
    </row>
    <row r="838" spans="2:8">
      <c r="B838" s="282"/>
      <c r="C838" s="282"/>
      <c r="D838" s="14">
        <v>27</v>
      </c>
      <c r="E838" s="13"/>
      <c r="F838" s="14">
        <v>45</v>
      </c>
      <c r="G838" s="13">
        <f t="shared" si="14"/>
        <v>18</v>
      </c>
      <c r="H838" s="13"/>
    </row>
    <row r="839" spans="2:8">
      <c r="B839" s="283"/>
      <c r="C839" s="283"/>
      <c r="D839" s="14">
        <v>27</v>
      </c>
      <c r="E839" s="13"/>
      <c r="F839" s="14">
        <v>35</v>
      </c>
      <c r="G839" s="13">
        <f t="shared" si="14"/>
        <v>8</v>
      </c>
      <c r="H839" s="13"/>
    </row>
    <row r="840" spans="2:8">
      <c r="B840" s="281" t="s">
        <v>398</v>
      </c>
      <c r="C840" s="281" t="s">
        <v>356</v>
      </c>
      <c r="D840" s="14">
        <v>6.95</v>
      </c>
      <c r="E840" s="13"/>
      <c r="F840" s="14">
        <v>11.3</v>
      </c>
      <c r="G840" s="13">
        <f t="shared" si="14"/>
        <v>4.3500000000000005</v>
      </c>
      <c r="H840" s="13"/>
    </row>
    <row r="841" spans="2:8">
      <c r="B841" s="282"/>
      <c r="C841" s="282"/>
      <c r="D841" s="14">
        <v>6.95</v>
      </c>
      <c r="E841" s="13"/>
      <c r="F841" s="14">
        <v>11.3</v>
      </c>
      <c r="G841" s="13">
        <f t="shared" si="14"/>
        <v>4.3500000000000005</v>
      </c>
      <c r="H841" s="13"/>
    </row>
    <row r="842" spans="2:8">
      <c r="B842" s="282"/>
      <c r="C842" s="282"/>
      <c r="D842" s="14">
        <v>6.95</v>
      </c>
      <c r="E842" s="13"/>
      <c r="F842" s="14">
        <v>11.3</v>
      </c>
      <c r="G842" s="13">
        <f t="shared" si="14"/>
        <v>4.3500000000000005</v>
      </c>
      <c r="H842" s="13"/>
    </row>
    <row r="843" spans="2:8">
      <c r="B843" s="282"/>
      <c r="C843" s="282"/>
      <c r="D843" s="14">
        <v>6.95</v>
      </c>
      <c r="E843" s="13"/>
      <c r="F843" s="14">
        <v>11.3</v>
      </c>
      <c r="G843" s="13">
        <f t="shared" si="14"/>
        <v>4.3500000000000005</v>
      </c>
      <c r="H843" s="13"/>
    </row>
    <row r="844" spans="2:8">
      <c r="B844" s="282"/>
      <c r="C844" s="282"/>
      <c r="D844" s="14">
        <v>6.95</v>
      </c>
      <c r="E844" s="13"/>
      <c r="F844" s="14">
        <v>11.3</v>
      </c>
      <c r="G844" s="13">
        <f t="shared" si="14"/>
        <v>4.3500000000000005</v>
      </c>
      <c r="H844" s="13"/>
    </row>
    <row r="845" spans="2:8">
      <c r="B845" s="282"/>
      <c r="C845" s="282"/>
      <c r="D845" s="14">
        <v>6.95</v>
      </c>
      <c r="E845" s="13"/>
      <c r="F845" s="14">
        <v>13.65</v>
      </c>
      <c r="G845" s="13">
        <f t="shared" si="14"/>
        <v>6.7</v>
      </c>
      <c r="H845" s="13"/>
    </row>
    <row r="846" spans="2:8">
      <c r="B846" s="282"/>
      <c r="C846" s="282"/>
      <c r="D846" s="14">
        <v>6.95</v>
      </c>
      <c r="E846" s="13"/>
      <c r="F846" s="14">
        <v>13.65</v>
      </c>
      <c r="G846" s="13">
        <f t="shared" si="14"/>
        <v>6.7</v>
      </c>
      <c r="H846" s="13"/>
    </row>
    <row r="847" spans="2:8">
      <c r="B847" s="282"/>
      <c r="C847" s="282"/>
      <c r="D847" s="14">
        <v>6.95</v>
      </c>
      <c r="E847" s="13"/>
      <c r="F847" s="14">
        <v>13.65</v>
      </c>
      <c r="G847" s="13">
        <f t="shared" si="14"/>
        <v>6.7</v>
      </c>
      <c r="H847" s="13"/>
    </row>
    <row r="848" spans="2:8">
      <c r="B848" s="282"/>
      <c r="C848" s="282"/>
      <c r="D848" s="14">
        <v>6.95</v>
      </c>
      <c r="E848" s="13"/>
      <c r="F848" s="14">
        <v>13.65</v>
      </c>
      <c r="G848" s="13">
        <f t="shared" si="14"/>
        <v>6.7</v>
      </c>
      <c r="H848" s="13"/>
    </row>
    <row r="849" spans="2:8">
      <c r="B849" s="282"/>
      <c r="C849" s="282"/>
      <c r="D849" s="14">
        <v>6.95</v>
      </c>
      <c r="E849" s="13"/>
      <c r="F849" s="14">
        <v>13.65</v>
      </c>
      <c r="G849" s="13">
        <f t="shared" si="14"/>
        <v>6.7</v>
      </c>
      <c r="H849" s="13"/>
    </row>
    <row r="850" spans="2:8">
      <c r="B850" s="282"/>
      <c r="C850" s="282"/>
      <c r="D850" s="14">
        <v>6.95</v>
      </c>
      <c r="E850" s="13"/>
      <c r="F850" s="14">
        <v>15.3</v>
      </c>
      <c r="G850" s="13">
        <f t="shared" si="14"/>
        <v>8.3500000000000014</v>
      </c>
      <c r="H850" s="13"/>
    </row>
    <row r="851" spans="2:8">
      <c r="B851" s="282"/>
      <c r="C851" s="282"/>
      <c r="D851" s="14">
        <v>6.95</v>
      </c>
      <c r="E851" s="13"/>
      <c r="F851" s="14">
        <v>16.75</v>
      </c>
      <c r="G851" s="13">
        <f t="shared" si="14"/>
        <v>9.8000000000000007</v>
      </c>
      <c r="H851" s="13"/>
    </row>
    <row r="852" spans="2:8">
      <c r="B852" s="282"/>
      <c r="C852" s="282"/>
      <c r="D852" s="14">
        <v>6.95</v>
      </c>
      <c r="E852" s="13"/>
      <c r="F852" s="14">
        <v>17.399999999999999</v>
      </c>
      <c r="G852" s="13">
        <f t="shared" si="14"/>
        <v>10.45</v>
      </c>
      <c r="H852" s="13"/>
    </row>
    <row r="853" spans="2:8">
      <c r="B853" s="282"/>
      <c r="C853" s="282"/>
      <c r="D853" s="14">
        <v>6.95</v>
      </c>
      <c r="E853" s="13"/>
      <c r="F853" s="14">
        <v>19</v>
      </c>
      <c r="G853" s="13">
        <f t="shared" si="14"/>
        <v>12.05</v>
      </c>
      <c r="H853" s="13"/>
    </row>
    <row r="854" spans="2:8">
      <c r="B854" s="282"/>
      <c r="C854" s="282"/>
      <c r="D854" s="14">
        <v>6.95</v>
      </c>
      <c r="E854" s="13"/>
      <c r="F854" s="14">
        <v>21.4</v>
      </c>
      <c r="G854" s="13">
        <f t="shared" si="14"/>
        <v>14.45</v>
      </c>
      <c r="H854" s="13"/>
    </row>
    <row r="855" spans="2:8">
      <c r="B855" s="282"/>
      <c r="C855" s="282"/>
      <c r="D855" s="14">
        <v>17</v>
      </c>
      <c r="E855" s="13">
        <v>13</v>
      </c>
      <c r="F855" s="14"/>
      <c r="G855" s="13">
        <f>E855-D855</f>
        <v>-4</v>
      </c>
      <c r="H855" s="13"/>
    </row>
    <row r="856" spans="2:8">
      <c r="B856" s="283"/>
      <c r="C856" s="283"/>
      <c r="D856" s="14">
        <v>15.6</v>
      </c>
      <c r="E856" s="13">
        <v>13</v>
      </c>
      <c r="F856" s="14"/>
      <c r="G856" s="13">
        <f>E856-D856</f>
        <v>-2.5999999999999996</v>
      </c>
      <c r="H856" s="13"/>
    </row>
    <row r="857" spans="2:8">
      <c r="B857" s="41" t="s">
        <v>398</v>
      </c>
      <c r="C857" s="41" t="s">
        <v>396</v>
      </c>
      <c r="D857" s="14">
        <v>186</v>
      </c>
      <c r="E857" s="13"/>
      <c r="F857" s="14">
        <v>199</v>
      </c>
      <c r="G857" s="13">
        <f>F857-D857</f>
        <v>13</v>
      </c>
      <c r="H857" s="13" t="s">
        <v>6</v>
      </c>
    </row>
    <row r="858" spans="2:8">
      <c r="B858" s="41"/>
      <c r="C858" s="41" t="s">
        <v>396</v>
      </c>
      <c r="D858" s="14">
        <v>212</v>
      </c>
      <c r="E858" s="13"/>
      <c r="F858" s="14">
        <v>220.5</v>
      </c>
      <c r="G858" s="13">
        <f>F858-D858</f>
        <v>8.5</v>
      </c>
      <c r="H858" s="13"/>
    </row>
    <row r="859" spans="2:8">
      <c r="B859" s="41"/>
      <c r="C859" s="41"/>
      <c r="D859" s="14">
        <v>212</v>
      </c>
      <c r="E859" s="13"/>
      <c r="F859" s="14">
        <v>230</v>
      </c>
      <c r="G859" s="13">
        <f>F859-D859</f>
        <v>18</v>
      </c>
      <c r="H859" s="13"/>
    </row>
    <row r="860" spans="2:8">
      <c r="B860" s="41"/>
      <c r="C860" s="41" t="s">
        <v>384</v>
      </c>
      <c r="D860" s="14">
        <v>33</v>
      </c>
      <c r="E860" s="13"/>
      <c r="F860" s="14">
        <v>41</v>
      </c>
      <c r="G860" s="13">
        <f>F860-D860</f>
        <v>8</v>
      </c>
      <c r="H860" s="13"/>
    </row>
    <row r="861" spans="2:8">
      <c r="B861" s="41"/>
      <c r="C861" s="41"/>
      <c r="D861" s="14">
        <v>33</v>
      </c>
      <c r="E861" s="13">
        <v>30</v>
      </c>
      <c r="F861" s="14"/>
      <c r="G861" s="13">
        <f>E861-D861</f>
        <v>-3</v>
      </c>
      <c r="H861" s="13"/>
    </row>
    <row r="862" spans="2:8">
      <c r="B862" s="41"/>
      <c r="C862" s="41"/>
      <c r="D862" s="14">
        <v>38.5</v>
      </c>
      <c r="E862" s="13"/>
      <c r="F862" s="14">
        <v>48</v>
      </c>
      <c r="G862" s="13">
        <f>F862-D862</f>
        <v>9.5</v>
      </c>
      <c r="H862" s="13"/>
    </row>
    <row r="863" spans="2:8">
      <c r="B863" s="41"/>
      <c r="C863" s="41"/>
      <c r="D863" s="14">
        <v>38.5</v>
      </c>
      <c r="E863" s="13"/>
      <c r="F863" s="14">
        <v>56</v>
      </c>
      <c r="G863" s="13">
        <f>F863-D863</f>
        <v>17.5</v>
      </c>
      <c r="H863" s="13"/>
    </row>
    <row r="864" spans="2:8">
      <c r="B864" s="41" t="s">
        <v>398</v>
      </c>
      <c r="C864" s="41" t="s">
        <v>401</v>
      </c>
      <c r="D864" s="14">
        <v>40</v>
      </c>
      <c r="E864" s="13"/>
      <c r="F864" s="14">
        <v>50.2</v>
      </c>
      <c r="G864" s="13">
        <f>F864-D864</f>
        <v>10.200000000000003</v>
      </c>
      <c r="H864" s="13"/>
    </row>
    <row r="865" spans="2:8">
      <c r="B865" s="13"/>
      <c r="C865" s="13"/>
      <c r="D865" s="13"/>
      <c r="E865" s="13"/>
      <c r="F865" s="13"/>
      <c r="G865" s="5">
        <f>SUM(G583:G864)</f>
        <v>2023.2000000000003</v>
      </c>
      <c r="H865" s="5">
        <f>G865*75</f>
        <v>151740.00000000003</v>
      </c>
    </row>
    <row r="868" spans="2:8">
      <c r="B868" s="5" t="s">
        <v>402</v>
      </c>
      <c r="C868" s="5">
        <v>2017</v>
      </c>
      <c r="D868" s="13"/>
      <c r="E868" s="13"/>
      <c r="F868" s="13"/>
      <c r="G868" s="13"/>
      <c r="H868" s="13"/>
    </row>
    <row r="869" spans="2:8">
      <c r="B869" s="13"/>
      <c r="C869" s="13"/>
      <c r="D869" s="13"/>
      <c r="E869" s="20"/>
      <c r="F869" s="20"/>
      <c r="G869" s="20" t="s">
        <v>4</v>
      </c>
      <c r="H869" s="21" t="s">
        <v>9</v>
      </c>
    </row>
    <row r="870" spans="2:8">
      <c r="B870" s="2" t="s">
        <v>0</v>
      </c>
      <c r="C870" s="2" t="s">
        <v>1</v>
      </c>
      <c r="D870" s="2" t="s">
        <v>10</v>
      </c>
      <c r="E870" s="2" t="s">
        <v>7</v>
      </c>
      <c r="F870" s="2" t="s">
        <v>11</v>
      </c>
      <c r="G870" s="2" t="s">
        <v>12</v>
      </c>
      <c r="H870" s="22"/>
    </row>
    <row r="871" spans="2:8">
      <c r="B871" s="41" t="s">
        <v>398</v>
      </c>
      <c r="C871" s="41" t="s">
        <v>401</v>
      </c>
      <c r="D871" s="14">
        <v>40</v>
      </c>
      <c r="E871" s="13"/>
      <c r="F871" s="14"/>
      <c r="G871" s="13"/>
      <c r="H871" s="13" t="s">
        <v>13</v>
      </c>
    </row>
    <row r="872" spans="2:8">
      <c r="B872" s="41" t="s">
        <v>403</v>
      </c>
      <c r="C872" s="41"/>
      <c r="D872" s="14"/>
      <c r="E872" s="13"/>
      <c r="F872" s="14">
        <v>58</v>
      </c>
      <c r="G872" s="13">
        <f>F872-D871</f>
        <v>18</v>
      </c>
      <c r="H872" s="13"/>
    </row>
    <row r="873" spans="2:8">
      <c r="B873" s="41" t="s">
        <v>398</v>
      </c>
      <c r="C873" s="41"/>
      <c r="D873" s="14">
        <v>42</v>
      </c>
      <c r="E873" s="13"/>
      <c r="F873" s="14"/>
      <c r="G873" s="13"/>
      <c r="H873" s="13" t="s">
        <v>13</v>
      </c>
    </row>
    <row r="874" spans="2:8">
      <c r="B874" s="41" t="s">
        <v>403</v>
      </c>
      <c r="C874" s="41"/>
      <c r="D874" s="14"/>
      <c r="E874" s="13"/>
      <c r="F874" s="14">
        <v>64</v>
      </c>
      <c r="G874" s="13">
        <f>F874-D873</f>
        <v>22</v>
      </c>
      <c r="H874" s="13"/>
    </row>
    <row r="875" spans="2:8">
      <c r="B875" s="41" t="s">
        <v>398</v>
      </c>
      <c r="C875" s="41"/>
      <c r="D875" s="14">
        <v>42</v>
      </c>
      <c r="E875" s="13"/>
      <c r="F875" s="14"/>
      <c r="G875" s="13"/>
      <c r="H875" s="13"/>
    </row>
    <row r="876" spans="2:8">
      <c r="B876" s="41" t="s">
        <v>403</v>
      </c>
      <c r="C876" s="41"/>
      <c r="D876" s="14"/>
      <c r="E876" s="13"/>
      <c r="F876" s="14">
        <v>69</v>
      </c>
      <c r="G876" s="13">
        <f>F876-D875</f>
        <v>27</v>
      </c>
      <c r="H876" s="13"/>
    </row>
    <row r="877" spans="2:8">
      <c r="B877" s="41" t="s">
        <v>398</v>
      </c>
      <c r="C877" s="41" t="s">
        <v>400</v>
      </c>
      <c r="D877" s="14">
        <v>52</v>
      </c>
      <c r="E877" s="13"/>
      <c r="F877" s="14"/>
      <c r="G877" s="13"/>
      <c r="H877" s="13" t="s">
        <v>13</v>
      </c>
    </row>
    <row r="878" spans="2:8">
      <c r="B878" s="41" t="s">
        <v>403</v>
      </c>
      <c r="C878" s="41"/>
      <c r="D878" s="14"/>
      <c r="E878" s="13">
        <v>45</v>
      </c>
      <c r="F878" s="14"/>
      <c r="G878" s="13">
        <f>E878-D877</f>
        <v>-7</v>
      </c>
      <c r="H878" s="5"/>
    </row>
    <row r="879" spans="2:8">
      <c r="B879" s="41" t="s">
        <v>398</v>
      </c>
      <c r="C879" s="41"/>
      <c r="D879" s="14">
        <v>54</v>
      </c>
      <c r="E879" s="13"/>
      <c r="F879" s="14"/>
      <c r="G879" s="13"/>
      <c r="H879" s="5"/>
    </row>
    <row r="880" spans="2:8">
      <c r="B880" s="41" t="s">
        <v>403</v>
      </c>
      <c r="C880" s="41"/>
      <c r="D880" s="14"/>
      <c r="E880" s="13">
        <v>45</v>
      </c>
      <c r="F880" s="14"/>
      <c r="G880" s="13">
        <f>E880-D879</f>
        <v>-9</v>
      </c>
      <c r="H880" s="5"/>
    </row>
    <row r="881" spans="2:8">
      <c r="B881" s="281" t="s">
        <v>403</v>
      </c>
      <c r="C881" s="281" t="s">
        <v>401</v>
      </c>
      <c r="D881" s="14">
        <v>48</v>
      </c>
      <c r="E881" s="13"/>
      <c r="F881" s="14">
        <v>69</v>
      </c>
      <c r="G881" s="13">
        <f t="shared" ref="G881:G888" si="15">F881-D881</f>
        <v>21</v>
      </c>
      <c r="H881" s="5"/>
    </row>
    <row r="882" spans="2:8">
      <c r="B882" s="282"/>
      <c r="C882" s="282"/>
      <c r="D882" s="14">
        <v>64</v>
      </c>
      <c r="E882" s="13"/>
      <c r="F882" s="14">
        <v>74</v>
      </c>
      <c r="G882" s="13">
        <f t="shared" si="15"/>
        <v>10</v>
      </c>
      <c r="H882" s="5"/>
    </row>
    <row r="883" spans="2:8">
      <c r="B883" s="282"/>
      <c r="C883" s="282"/>
      <c r="D883" s="14">
        <v>64</v>
      </c>
      <c r="E883" s="13"/>
      <c r="F883" s="14">
        <v>81.650000000000006</v>
      </c>
      <c r="G883" s="13">
        <f t="shared" si="15"/>
        <v>17.650000000000006</v>
      </c>
      <c r="H883" s="5"/>
    </row>
    <row r="884" spans="2:8">
      <c r="B884" s="282"/>
      <c r="C884" s="282"/>
      <c r="D884" s="14">
        <v>82.65</v>
      </c>
      <c r="E884" s="13"/>
      <c r="F884" s="14">
        <v>93</v>
      </c>
      <c r="G884" s="13">
        <f t="shared" si="15"/>
        <v>10.349999999999994</v>
      </c>
      <c r="H884" s="5"/>
    </row>
    <row r="885" spans="2:8">
      <c r="B885" s="282"/>
      <c r="C885" s="282"/>
      <c r="D885" s="14">
        <v>82.65</v>
      </c>
      <c r="E885" s="13"/>
      <c r="F885" s="14">
        <v>94</v>
      </c>
      <c r="G885" s="13">
        <f t="shared" si="15"/>
        <v>11.349999999999994</v>
      </c>
      <c r="H885" s="5"/>
    </row>
    <row r="886" spans="2:8">
      <c r="B886" s="282"/>
      <c r="C886" s="282"/>
      <c r="D886" s="14">
        <v>87.5</v>
      </c>
      <c r="E886" s="13"/>
      <c r="F886" s="14">
        <v>99.3</v>
      </c>
      <c r="G886" s="13">
        <f t="shared" si="15"/>
        <v>11.799999999999997</v>
      </c>
      <c r="H886" s="5"/>
    </row>
    <row r="887" spans="2:8">
      <c r="B887" s="283"/>
      <c r="C887" s="283"/>
      <c r="D887" s="14">
        <v>87.5</v>
      </c>
      <c r="E887" s="13"/>
      <c r="F887" s="14">
        <v>99.3</v>
      </c>
      <c r="G887" s="13">
        <f t="shared" si="15"/>
        <v>11.799999999999997</v>
      </c>
      <c r="H887" s="5"/>
    </row>
    <row r="888" spans="2:8">
      <c r="B888" s="268" t="s">
        <v>405</v>
      </c>
      <c r="C888" s="268" t="s">
        <v>401</v>
      </c>
      <c r="D888" s="14">
        <v>90</v>
      </c>
      <c r="E888" s="13"/>
      <c r="F888" s="14">
        <v>101</v>
      </c>
      <c r="G888" s="13">
        <f t="shared" si="15"/>
        <v>11</v>
      </c>
      <c r="H888" s="5"/>
    </row>
    <row r="889" spans="2:8">
      <c r="B889" s="277"/>
      <c r="C889" s="277"/>
      <c r="D889" s="14">
        <v>90</v>
      </c>
      <c r="E889" s="13">
        <v>87</v>
      </c>
      <c r="F889" s="14"/>
      <c r="G889" s="13">
        <f>E889-D889</f>
        <v>-3</v>
      </c>
      <c r="H889" s="5"/>
    </row>
    <row r="890" spans="2:8">
      <c r="B890" s="277"/>
      <c r="C890" s="277"/>
      <c r="D890" s="14">
        <v>89</v>
      </c>
      <c r="E890" s="13"/>
      <c r="F890" s="14">
        <v>95.3</v>
      </c>
      <c r="G890" s="13">
        <f>F890-D890</f>
        <v>6.2999999999999972</v>
      </c>
      <c r="H890" s="5"/>
    </row>
    <row r="891" spans="2:8">
      <c r="B891" s="269"/>
      <c r="C891" s="269"/>
      <c r="D891" s="14">
        <v>89</v>
      </c>
      <c r="E891" s="13">
        <v>87</v>
      </c>
      <c r="F891" s="14"/>
      <c r="G891" s="13">
        <f>E891-D891</f>
        <v>-2</v>
      </c>
      <c r="H891" s="5"/>
    </row>
    <row r="892" spans="2:8">
      <c r="B892" s="268" t="s">
        <v>405</v>
      </c>
      <c r="C892" s="268" t="s">
        <v>406</v>
      </c>
      <c r="D892" s="14">
        <v>82.8</v>
      </c>
      <c r="E892" s="1">
        <v>78</v>
      </c>
      <c r="F892" s="14"/>
      <c r="G892" s="13">
        <f>E892-D892</f>
        <v>-4.7999999999999972</v>
      </c>
      <c r="H892" s="5"/>
    </row>
    <row r="893" spans="2:8">
      <c r="B893" s="269"/>
      <c r="C893" s="269"/>
      <c r="D893" s="14">
        <v>83</v>
      </c>
      <c r="E893" s="13">
        <v>78</v>
      </c>
      <c r="F893" s="14"/>
      <c r="G893" s="13">
        <f>E893-D893</f>
        <v>-5</v>
      </c>
      <c r="H893" s="5"/>
    </row>
    <row r="894" spans="2:8">
      <c r="B894" s="268" t="s">
        <v>407</v>
      </c>
      <c r="C894" s="268" t="s">
        <v>401</v>
      </c>
      <c r="D894" s="14">
        <v>95.7</v>
      </c>
      <c r="E894" s="13"/>
      <c r="F894" s="14">
        <v>103</v>
      </c>
      <c r="G894" s="13">
        <f>F894-D894</f>
        <v>7.2999999999999972</v>
      </c>
      <c r="H894" s="5"/>
    </row>
    <row r="895" spans="2:8">
      <c r="B895" s="277"/>
      <c r="C895" s="277"/>
      <c r="D895" s="14">
        <v>95.7</v>
      </c>
      <c r="E895" s="13"/>
      <c r="F895" s="14">
        <v>108.7</v>
      </c>
      <c r="G895" s="13">
        <f>F895-D895</f>
        <v>13</v>
      </c>
      <c r="H895" s="5"/>
    </row>
    <row r="896" spans="2:8">
      <c r="B896" s="277"/>
      <c r="C896" s="277"/>
      <c r="D896" s="14">
        <v>114</v>
      </c>
      <c r="E896" s="13">
        <v>102</v>
      </c>
      <c r="F896" s="14"/>
      <c r="G896" s="13">
        <f>E896-D896</f>
        <v>-12</v>
      </c>
      <c r="H896" s="5"/>
    </row>
    <row r="897" spans="2:8">
      <c r="B897" s="277"/>
      <c r="C897" s="277"/>
      <c r="D897" s="14">
        <v>114</v>
      </c>
      <c r="E897" s="13">
        <v>102</v>
      </c>
      <c r="F897" s="14"/>
      <c r="G897" s="13">
        <f>E897-D897</f>
        <v>-12</v>
      </c>
      <c r="H897" s="5"/>
    </row>
    <row r="898" spans="2:8">
      <c r="B898" s="277"/>
      <c r="C898" s="277"/>
      <c r="D898" s="14">
        <v>106</v>
      </c>
      <c r="E898" s="13">
        <v>101</v>
      </c>
      <c r="F898" s="14"/>
      <c r="G898" s="13">
        <f>E898-D898</f>
        <v>-5</v>
      </c>
      <c r="H898" s="5"/>
    </row>
    <row r="899" spans="2:8">
      <c r="B899" s="269"/>
      <c r="C899" s="269"/>
      <c r="D899" s="14">
        <v>106</v>
      </c>
      <c r="E899" s="13">
        <v>101</v>
      </c>
      <c r="F899" s="14"/>
      <c r="G899" s="13">
        <f>E899-D899</f>
        <v>-5</v>
      </c>
      <c r="H899" s="5"/>
    </row>
    <row r="900" spans="2:8">
      <c r="B900" s="268" t="s">
        <v>407</v>
      </c>
      <c r="C900" s="268" t="s">
        <v>408</v>
      </c>
      <c r="D900" s="14">
        <v>86.9</v>
      </c>
      <c r="E900" s="13"/>
      <c r="F900" s="14">
        <v>95.35</v>
      </c>
      <c r="G900" s="13">
        <f>F900-D900</f>
        <v>8.4499999999999886</v>
      </c>
      <c r="H900" s="5"/>
    </row>
    <row r="901" spans="2:8">
      <c r="B901" s="277"/>
      <c r="C901" s="277"/>
      <c r="D901" s="14">
        <v>87</v>
      </c>
      <c r="E901" s="13"/>
      <c r="F901" s="14">
        <v>95.35</v>
      </c>
      <c r="G901" s="13">
        <f>F901-D901</f>
        <v>8.3499999999999943</v>
      </c>
      <c r="H901" s="5"/>
    </row>
    <row r="902" spans="2:8">
      <c r="B902" s="277"/>
      <c r="C902" s="277"/>
      <c r="D902" s="14">
        <v>87</v>
      </c>
      <c r="E902" s="13"/>
      <c r="F902" s="14">
        <v>95.35</v>
      </c>
      <c r="G902" s="13">
        <f>F902-D902</f>
        <v>8.3499999999999943</v>
      </c>
      <c r="H902" s="5"/>
    </row>
    <row r="903" spans="2:8">
      <c r="B903" s="277"/>
      <c r="C903" s="277"/>
      <c r="D903" s="14">
        <v>87.15</v>
      </c>
      <c r="E903" s="13">
        <v>87</v>
      </c>
      <c r="F903" s="14"/>
      <c r="G903" s="13">
        <f>E903-D903</f>
        <v>-0.15000000000000568</v>
      </c>
      <c r="H903" s="5"/>
    </row>
    <row r="904" spans="2:8">
      <c r="B904" s="269"/>
      <c r="C904" s="269"/>
      <c r="D904" s="14">
        <v>87.15</v>
      </c>
      <c r="E904" s="13">
        <v>87</v>
      </c>
      <c r="F904" s="14"/>
      <c r="G904" s="13">
        <f>E904-D904</f>
        <v>-0.15000000000000568</v>
      </c>
      <c r="H904" s="5"/>
    </row>
    <row r="905" spans="2:8">
      <c r="B905" s="268" t="s">
        <v>407</v>
      </c>
      <c r="C905" s="268" t="s">
        <v>406</v>
      </c>
      <c r="D905" s="14">
        <v>62</v>
      </c>
      <c r="E905" s="13"/>
      <c r="F905" s="14">
        <v>71</v>
      </c>
      <c r="G905" s="13">
        <f>F905-D905</f>
        <v>9</v>
      </c>
      <c r="H905" s="5"/>
    </row>
    <row r="906" spans="2:8">
      <c r="B906" s="277"/>
      <c r="C906" s="277"/>
      <c r="D906" s="14">
        <v>62</v>
      </c>
      <c r="E906" s="13"/>
      <c r="F906" s="14">
        <v>76</v>
      </c>
      <c r="G906" s="13">
        <f>F906-D906</f>
        <v>14</v>
      </c>
      <c r="H906" s="5"/>
    </row>
    <row r="907" spans="2:8">
      <c r="B907" s="277"/>
      <c r="C907" s="277"/>
      <c r="D907" s="14">
        <v>61.8</v>
      </c>
      <c r="E907" s="13"/>
      <c r="F907" s="14">
        <v>82</v>
      </c>
      <c r="G907" s="13">
        <f>F907-D907</f>
        <v>20.200000000000003</v>
      </c>
      <c r="H907" s="5"/>
    </row>
    <row r="908" spans="2:8">
      <c r="B908" s="269"/>
      <c r="C908" s="269"/>
      <c r="D908" s="14">
        <v>62</v>
      </c>
      <c r="E908" s="13"/>
      <c r="F908" s="14">
        <v>82</v>
      </c>
      <c r="G908" s="13">
        <f>F908-D908</f>
        <v>20</v>
      </c>
      <c r="H908" s="5"/>
    </row>
    <row r="909" spans="2:8">
      <c r="B909" s="41" t="s">
        <v>407</v>
      </c>
      <c r="C909" s="281" t="s">
        <v>406</v>
      </c>
      <c r="D909" s="14">
        <v>72.650000000000006</v>
      </c>
      <c r="E909" s="13"/>
      <c r="F909" s="14"/>
      <c r="G909" s="13"/>
      <c r="H909" s="13" t="s">
        <v>13</v>
      </c>
    </row>
    <row r="910" spans="2:8">
      <c r="B910" s="41" t="s">
        <v>409</v>
      </c>
      <c r="C910" s="283"/>
      <c r="D910" s="14"/>
      <c r="E910" s="13">
        <v>55.85</v>
      </c>
      <c r="F910" s="14"/>
      <c r="G910" s="13">
        <f>E910-D909</f>
        <v>-16.800000000000004</v>
      </c>
      <c r="H910" s="13"/>
    </row>
    <row r="911" spans="2:8">
      <c r="B911" s="41" t="s">
        <v>407</v>
      </c>
      <c r="C911" s="281" t="s">
        <v>406</v>
      </c>
      <c r="D911" s="14">
        <v>72</v>
      </c>
      <c r="E911" s="13"/>
      <c r="F911" s="14"/>
      <c r="G911" s="13"/>
      <c r="H911" s="13" t="s">
        <v>13</v>
      </c>
    </row>
    <row r="912" spans="2:8">
      <c r="B912" s="281" t="s">
        <v>409</v>
      </c>
      <c r="C912" s="282"/>
      <c r="D912" s="14"/>
      <c r="E912" s="13">
        <v>55.85</v>
      </c>
      <c r="F912" s="14"/>
      <c r="G912" s="13">
        <f>E912-D911</f>
        <v>-16.149999999999999</v>
      </c>
      <c r="H912" s="5"/>
    </row>
    <row r="913" spans="2:8">
      <c r="B913" s="282"/>
      <c r="C913" s="282"/>
      <c r="D913" s="14">
        <v>60</v>
      </c>
      <c r="E913" s="13">
        <v>55.85</v>
      </c>
      <c r="F913" s="14"/>
      <c r="G913" s="13">
        <f>E913-D913</f>
        <v>-4.1499999999999986</v>
      </c>
      <c r="H913" s="5"/>
    </row>
    <row r="914" spans="2:8">
      <c r="B914" s="282"/>
      <c r="C914" s="283"/>
      <c r="D914" s="14">
        <v>61</v>
      </c>
      <c r="E914" s="13">
        <v>55.85</v>
      </c>
      <c r="F914" s="14"/>
      <c r="G914" s="13">
        <f>E914-D914</f>
        <v>-5.1499999999999986</v>
      </c>
      <c r="H914" s="5"/>
    </row>
    <row r="915" spans="2:8">
      <c r="B915" s="282" t="s">
        <v>409</v>
      </c>
      <c r="C915" s="281" t="s">
        <v>408</v>
      </c>
      <c r="D915" s="14">
        <v>84</v>
      </c>
      <c r="E915" s="13"/>
      <c r="F915" s="14">
        <v>92.5</v>
      </c>
      <c r="G915" s="13">
        <f t="shared" ref="G915:G922" si="16">F915-D915</f>
        <v>8.5</v>
      </c>
      <c r="H915" s="5"/>
    </row>
    <row r="916" spans="2:8">
      <c r="B916" s="282"/>
      <c r="C916" s="282"/>
      <c r="D916" s="14">
        <v>84</v>
      </c>
      <c r="E916" s="13"/>
      <c r="F916" s="14">
        <v>92.5</v>
      </c>
      <c r="G916" s="13">
        <f t="shared" si="16"/>
        <v>8.5</v>
      </c>
      <c r="H916" s="5"/>
    </row>
    <row r="917" spans="2:8">
      <c r="B917" s="282"/>
      <c r="C917" s="282"/>
      <c r="D917" s="14">
        <v>84</v>
      </c>
      <c r="E917" s="13"/>
      <c r="F917" s="14">
        <v>99</v>
      </c>
      <c r="G917" s="13">
        <f t="shared" si="16"/>
        <v>15</v>
      </c>
      <c r="H917" s="5"/>
    </row>
    <row r="918" spans="2:8">
      <c r="B918" s="282"/>
      <c r="C918" s="282"/>
      <c r="D918" s="14">
        <v>84</v>
      </c>
      <c r="E918" s="13"/>
      <c r="F918" s="14">
        <v>99</v>
      </c>
      <c r="G918" s="13">
        <f t="shared" si="16"/>
        <v>15</v>
      </c>
      <c r="H918" s="5"/>
    </row>
    <row r="919" spans="2:8">
      <c r="B919" s="282"/>
      <c r="C919" s="282"/>
      <c r="D919" s="14">
        <v>92.6</v>
      </c>
      <c r="E919" s="13"/>
      <c r="F919" s="14">
        <v>99</v>
      </c>
      <c r="G919" s="13">
        <f t="shared" si="16"/>
        <v>6.4000000000000057</v>
      </c>
      <c r="H919" s="5"/>
    </row>
    <row r="920" spans="2:8">
      <c r="B920" s="282"/>
      <c r="C920" s="282"/>
      <c r="D920" s="14">
        <v>92.6</v>
      </c>
      <c r="E920" s="13"/>
      <c r="F920" s="14">
        <v>99</v>
      </c>
      <c r="G920" s="13">
        <f t="shared" si="16"/>
        <v>6.4000000000000057</v>
      </c>
      <c r="H920" s="5"/>
    </row>
    <row r="921" spans="2:8">
      <c r="B921" s="282"/>
      <c r="C921" s="282"/>
      <c r="D921" s="14">
        <v>92.6</v>
      </c>
      <c r="E921" s="13"/>
      <c r="F921" s="14">
        <v>101</v>
      </c>
      <c r="G921" s="13">
        <f t="shared" si="16"/>
        <v>8.4000000000000057</v>
      </c>
      <c r="H921" s="5"/>
    </row>
    <row r="922" spans="2:8">
      <c r="B922" s="283"/>
      <c r="C922" s="283"/>
      <c r="D922" s="14">
        <v>92.6</v>
      </c>
      <c r="E922" s="13"/>
      <c r="F922" s="14">
        <v>101.2</v>
      </c>
      <c r="G922" s="13">
        <f t="shared" si="16"/>
        <v>8.6000000000000085</v>
      </c>
      <c r="H922" s="5"/>
    </row>
    <row r="923" spans="2:8">
      <c r="B923" s="41" t="s">
        <v>409</v>
      </c>
      <c r="C923" s="281" t="s">
        <v>406</v>
      </c>
      <c r="D923" s="14">
        <v>51.4</v>
      </c>
      <c r="E923" s="13"/>
      <c r="F923" s="14"/>
      <c r="G923" s="13"/>
      <c r="H923" s="13" t="s">
        <v>13</v>
      </c>
    </row>
    <row r="924" spans="2:8">
      <c r="B924" s="41" t="s">
        <v>410</v>
      </c>
      <c r="C924" s="282"/>
      <c r="D924" s="14"/>
      <c r="E924" s="13"/>
      <c r="F924" s="14">
        <v>58.45</v>
      </c>
      <c r="G924" s="13">
        <f>F924-D923</f>
        <v>7.0500000000000043</v>
      </c>
      <c r="H924" s="5"/>
    </row>
    <row r="925" spans="2:8">
      <c r="B925" s="41" t="s">
        <v>409</v>
      </c>
      <c r="C925" s="282"/>
      <c r="D925" s="14">
        <v>51.4</v>
      </c>
      <c r="E925" s="13"/>
      <c r="F925" s="14"/>
      <c r="G925" s="13"/>
      <c r="H925" s="13" t="s">
        <v>13</v>
      </c>
    </row>
    <row r="926" spans="2:8">
      <c r="B926" s="41" t="s">
        <v>410</v>
      </c>
      <c r="C926" s="282"/>
      <c r="D926" s="14"/>
      <c r="E926" s="13"/>
      <c r="F926" s="14">
        <v>60.3</v>
      </c>
      <c r="G926" s="13">
        <f>F926-D925</f>
        <v>8.8999999999999986</v>
      </c>
      <c r="H926" s="5"/>
    </row>
    <row r="927" spans="2:8">
      <c r="B927" s="281" t="s">
        <v>410</v>
      </c>
      <c r="C927" s="282"/>
      <c r="D927" s="14">
        <v>57</v>
      </c>
      <c r="E927" s="13"/>
      <c r="F927" s="14">
        <v>63.55</v>
      </c>
      <c r="G927" s="13">
        <f>F927-D927</f>
        <v>6.5499999999999972</v>
      </c>
      <c r="H927" s="5"/>
    </row>
    <row r="928" spans="2:8">
      <c r="B928" s="283"/>
      <c r="C928" s="283"/>
      <c r="D928" s="14">
        <v>57</v>
      </c>
      <c r="E928" s="13"/>
      <c r="F928" s="14">
        <v>65</v>
      </c>
      <c r="G928" s="13">
        <f>F928-D928</f>
        <v>8</v>
      </c>
      <c r="H928" s="5"/>
    </row>
    <row r="929" spans="2:8">
      <c r="B929" s="281" t="s">
        <v>410</v>
      </c>
      <c r="C929" s="281" t="s">
        <v>408</v>
      </c>
      <c r="D929" s="14">
        <v>71.5</v>
      </c>
      <c r="E929" s="13">
        <v>68</v>
      </c>
      <c r="F929" s="14"/>
      <c r="G929" s="13">
        <f>E929-D929</f>
        <v>-3.5</v>
      </c>
      <c r="H929" s="5"/>
    </row>
    <row r="930" spans="2:8">
      <c r="B930" s="282"/>
      <c r="C930" s="283"/>
      <c r="D930" s="14">
        <v>71.150000000000006</v>
      </c>
      <c r="E930" s="13">
        <v>68</v>
      </c>
      <c r="F930" s="14"/>
      <c r="G930" s="13">
        <f>E930-D930</f>
        <v>-3.1500000000000057</v>
      </c>
      <c r="H930" s="5"/>
    </row>
    <row r="931" spans="2:8">
      <c r="B931" s="282"/>
      <c r="C931" s="281" t="s">
        <v>406</v>
      </c>
      <c r="D931" s="14">
        <v>67</v>
      </c>
      <c r="E931" s="13">
        <v>64</v>
      </c>
      <c r="F931" s="14"/>
      <c r="G931" s="13">
        <f>E931-D931</f>
        <v>-3</v>
      </c>
      <c r="H931" s="5"/>
    </row>
    <row r="932" spans="2:8">
      <c r="B932" s="282"/>
      <c r="C932" s="283"/>
      <c r="D932" s="14">
        <v>67</v>
      </c>
      <c r="E932" s="13">
        <v>63.8</v>
      </c>
      <c r="F932" s="14"/>
      <c r="G932" s="13">
        <f>E932-D932</f>
        <v>-3.2000000000000028</v>
      </c>
      <c r="H932" s="5"/>
    </row>
    <row r="933" spans="2:8">
      <c r="B933" s="282"/>
      <c r="C933" s="281" t="s">
        <v>411</v>
      </c>
      <c r="D933" s="14">
        <v>103.2</v>
      </c>
      <c r="E933" s="13"/>
      <c r="F933" s="14">
        <v>108</v>
      </c>
      <c r="G933" s="13">
        <f t="shared" ref="G933:G938" si="17">F933-D933</f>
        <v>4.7999999999999972</v>
      </c>
      <c r="H933" s="5"/>
    </row>
    <row r="934" spans="2:8">
      <c r="B934" s="282"/>
      <c r="C934" s="282"/>
      <c r="D934" s="14">
        <v>103.2</v>
      </c>
      <c r="E934" s="13"/>
      <c r="F934" s="14">
        <v>113.8</v>
      </c>
      <c r="G934" s="13">
        <f t="shared" si="17"/>
        <v>10.599999999999994</v>
      </c>
      <c r="H934" s="5"/>
    </row>
    <row r="935" spans="2:8">
      <c r="B935" s="282"/>
      <c r="C935" s="282"/>
      <c r="D935" s="14">
        <v>103.2</v>
      </c>
      <c r="E935" s="13"/>
      <c r="F935" s="14">
        <v>117</v>
      </c>
      <c r="G935" s="13">
        <f t="shared" si="17"/>
        <v>13.799999999999997</v>
      </c>
      <c r="H935" s="5"/>
    </row>
    <row r="936" spans="2:8">
      <c r="B936" s="282"/>
      <c r="C936" s="282"/>
      <c r="D936" s="14">
        <v>103.2</v>
      </c>
      <c r="E936" s="13"/>
      <c r="F936" s="14">
        <v>120</v>
      </c>
      <c r="G936" s="13">
        <f t="shared" si="17"/>
        <v>16.799999999999997</v>
      </c>
      <c r="H936" s="5"/>
    </row>
    <row r="937" spans="2:8">
      <c r="B937" s="282"/>
      <c r="C937" s="282"/>
      <c r="D937" s="14">
        <v>103.2</v>
      </c>
      <c r="E937" s="13"/>
      <c r="F937" s="14">
        <v>124</v>
      </c>
      <c r="G937" s="13">
        <f t="shared" si="17"/>
        <v>20.799999999999997</v>
      </c>
      <c r="H937" s="5"/>
    </row>
    <row r="938" spans="2:8">
      <c r="B938" s="283"/>
      <c r="C938" s="283"/>
      <c r="D938" s="14">
        <v>103.2</v>
      </c>
      <c r="E938" s="13"/>
      <c r="F938" s="14">
        <v>124</v>
      </c>
      <c r="G938" s="13">
        <f t="shared" si="17"/>
        <v>20.799999999999997</v>
      </c>
      <c r="H938" s="5"/>
    </row>
    <row r="939" spans="2:8">
      <c r="B939" s="34" t="s">
        <v>410</v>
      </c>
      <c r="C939" s="41" t="s">
        <v>400</v>
      </c>
      <c r="D939" s="14">
        <v>23</v>
      </c>
      <c r="E939" s="13"/>
      <c r="F939" s="14"/>
      <c r="G939" s="13"/>
      <c r="H939" s="13" t="s">
        <v>13</v>
      </c>
    </row>
    <row r="940" spans="2:8">
      <c r="B940" s="27" t="s">
        <v>415</v>
      </c>
      <c r="C940" s="281" t="s">
        <v>400</v>
      </c>
      <c r="D940" s="25"/>
      <c r="E940" s="13"/>
      <c r="F940" s="14">
        <v>36</v>
      </c>
      <c r="G940" s="13">
        <f>F940-D939</f>
        <v>13</v>
      </c>
      <c r="H940" s="5"/>
    </row>
    <row r="941" spans="2:8">
      <c r="B941" s="28" t="s">
        <v>410</v>
      </c>
      <c r="C941" s="282"/>
      <c r="D941" s="14">
        <v>23</v>
      </c>
      <c r="E941" s="13"/>
      <c r="F941" s="14"/>
      <c r="G941" s="13"/>
      <c r="H941" s="13" t="s">
        <v>13</v>
      </c>
    </row>
    <row r="942" spans="2:8">
      <c r="B942" s="28" t="s">
        <v>415</v>
      </c>
      <c r="C942" s="282" t="s">
        <v>400</v>
      </c>
      <c r="D942" s="25"/>
      <c r="E942" s="13"/>
      <c r="F942" s="14">
        <v>36</v>
      </c>
      <c r="G942" s="13">
        <v>13</v>
      </c>
      <c r="H942" s="5"/>
    </row>
    <row r="943" spans="2:8">
      <c r="B943" s="28" t="s">
        <v>410</v>
      </c>
      <c r="C943" s="282"/>
      <c r="D943" s="14">
        <v>23</v>
      </c>
      <c r="E943" s="13"/>
      <c r="F943" s="14"/>
      <c r="G943" s="13"/>
      <c r="H943" s="13" t="s">
        <v>13</v>
      </c>
    </row>
    <row r="944" spans="2:8">
      <c r="B944" s="28" t="s">
        <v>424</v>
      </c>
      <c r="C944" s="282"/>
      <c r="D944" s="25"/>
      <c r="E944" s="13"/>
      <c r="F944" s="14">
        <v>44</v>
      </c>
      <c r="G944" s="13">
        <f>F944-D943</f>
        <v>21</v>
      </c>
      <c r="H944" s="5"/>
    </row>
    <row r="945" spans="2:8">
      <c r="B945" s="28" t="s">
        <v>410</v>
      </c>
      <c r="C945" s="282"/>
      <c r="D945" s="14">
        <v>23</v>
      </c>
      <c r="E945" s="13"/>
      <c r="F945" s="14"/>
      <c r="G945" s="13"/>
      <c r="H945" s="13" t="s">
        <v>13</v>
      </c>
    </row>
    <row r="946" spans="2:8">
      <c r="B946" s="28" t="s">
        <v>424</v>
      </c>
      <c r="C946" s="282"/>
      <c r="D946" s="14"/>
      <c r="E946" s="13"/>
      <c r="F946" s="14">
        <v>51.4</v>
      </c>
      <c r="G946" s="13">
        <f>F946-D945</f>
        <v>28.4</v>
      </c>
      <c r="H946" s="13"/>
    </row>
    <row r="947" spans="2:8">
      <c r="B947" s="28" t="s">
        <v>410</v>
      </c>
      <c r="C947" s="282"/>
      <c r="D947" s="14">
        <v>23</v>
      </c>
      <c r="E947" s="13"/>
      <c r="F947" s="14"/>
      <c r="G947" s="13"/>
      <c r="H947" s="13" t="s">
        <v>13</v>
      </c>
    </row>
    <row r="948" spans="2:8">
      <c r="B948" s="28" t="s">
        <v>424</v>
      </c>
      <c r="C948" s="282"/>
      <c r="D948" s="14"/>
      <c r="E948" s="13"/>
      <c r="F948" s="14">
        <v>44</v>
      </c>
      <c r="G948" s="13"/>
      <c r="H948" s="13"/>
    </row>
    <row r="949" spans="2:8">
      <c r="B949" s="28" t="s">
        <v>410</v>
      </c>
      <c r="C949" s="282"/>
      <c r="D949" s="14">
        <v>23</v>
      </c>
      <c r="E949" s="13"/>
      <c r="F949" s="14"/>
      <c r="G949" s="13"/>
      <c r="H949" s="13" t="s">
        <v>13</v>
      </c>
    </row>
    <row r="950" spans="2:8">
      <c r="B950" s="28" t="s">
        <v>424</v>
      </c>
      <c r="C950" s="282"/>
      <c r="D950" s="25"/>
      <c r="E950" s="13"/>
      <c r="F950" s="14">
        <v>51.4</v>
      </c>
      <c r="G950" s="13"/>
      <c r="H950" s="5"/>
    </row>
    <row r="951" spans="2:8">
      <c r="B951" s="29" t="s">
        <v>410</v>
      </c>
      <c r="C951" s="283"/>
      <c r="D951" s="14">
        <v>23</v>
      </c>
      <c r="E951" s="13"/>
      <c r="F951" s="14"/>
      <c r="G951" s="13"/>
      <c r="H951" s="13" t="s">
        <v>13</v>
      </c>
    </row>
    <row r="952" spans="2:8">
      <c r="B952" s="28" t="s">
        <v>427</v>
      </c>
      <c r="C952" s="37"/>
      <c r="D952" s="14"/>
      <c r="E952" s="13"/>
      <c r="F952" s="14">
        <v>37.200000000000003</v>
      </c>
      <c r="G952" s="13">
        <f>F952-D951</f>
        <v>14.200000000000003</v>
      </c>
      <c r="H952" s="5"/>
    </row>
    <row r="953" spans="2:8">
      <c r="B953" s="27" t="s">
        <v>410</v>
      </c>
      <c r="C953" s="281" t="s">
        <v>412</v>
      </c>
      <c r="D953" s="14">
        <v>25</v>
      </c>
      <c r="E953" s="13"/>
      <c r="F953" s="14"/>
      <c r="G953" s="13"/>
      <c r="H953" s="13" t="s">
        <v>13</v>
      </c>
    </row>
    <row r="954" spans="2:8">
      <c r="B954" s="28" t="s">
        <v>427</v>
      </c>
      <c r="C954" s="282"/>
      <c r="D954" s="14"/>
      <c r="E954" s="13"/>
      <c r="F954" s="14">
        <v>37.6</v>
      </c>
      <c r="G954" s="13">
        <f>F954-D953</f>
        <v>12.600000000000001</v>
      </c>
      <c r="H954" s="13"/>
    </row>
    <row r="955" spans="2:8">
      <c r="B955" s="28" t="s">
        <v>410</v>
      </c>
      <c r="C955" s="282"/>
      <c r="D955" s="14">
        <v>25</v>
      </c>
      <c r="E955" s="13"/>
      <c r="F955" s="14"/>
      <c r="G955" s="13"/>
      <c r="H955" s="13" t="s">
        <v>13</v>
      </c>
    </row>
    <row r="956" spans="2:8">
      <c r="B956" s="28" t="s">
        <v>427</v>
      </c>
      <c r="C956" s="282"/>
      <c r="D956" s="14"/>
      <c r="E956" s="13"/>
      <c r="F956" s="14">
        <v>38</v>
      </c>
      <c r="G956" s="13">
        <f>F956-D955</f>
        <v>13</v>
      </c>
      <c r="H956" s="13"/>
    </row>
    <row r="957" spans="2:8">
      <c r="B957" s="29" t="s">
        <v>410</v>
      </c>
      <c r="C957" s="282"/>
      <c r="D957" s="14">
        <v>25</v>
      </c>
      <c r="E957" s="13"/>
      <c r="F957" s="14"/>
      <c r="G957" s="13"/>
      <c r="H957" s="13" t="s">
        <v>13</v>
      </c>
    </row>
    <row r="958" spans="2:8">
      <c r="B958" s="30" t="s">
        <v>427</v>
      </c>
      <c r="C958" s="282"/>
      <c r="D958" s="14"/>
      <c r="E958" s="13"/>
      <c r="F958" s="14">
        <v>38</v>
      </c>
      <c r="G958" s="13"/>
      <c r="H958" s="13"/>
    </row>
    <row r="959" spans="2:8">
      <c r="B959" s="27" t="s">
        <v>415</v>
      </c>
      <c r="C959" s="282"/>
      <c r="D959" s="14">
        <v>14.3</v>
      </c>
      <c r="E959" s="13"/>
      <c r="F959" s="14"/>
      <c r="G959" s="13"/>
      <c r="H959" s="13" t="s">
        <v>13</v>
      </c>
    </row>
    <row r="960" spans="2:8">
      <c r="B960" s="28" t="s">
        <v>427</v>
      </c>
      <c r="C960" s="282"/>
      <c r="D960" s="14"/>
      <c r="E960" s="13"/>
      <c r="F960" s="14">
        <v>38</v>
      </c>
      <c r="G960" s="13">
        <f>F960-D959</f>
        <v>23.7</v>
      </c>
      <c r="H960" s="13"/>
    </row>
    <row r="961" spans="2:8">
      <c r="B961" s="29" t="s">
        <v>410</v>
      </c>
      <c r="C961" s="283"/>
      <c r="D961" s="14">
        <v>14.3</v>
      </c>
      <c r="E961" s="13"/>
      <c r="F961" s="14"/>
      <c r="G961" s="13"/>
      <c r="H961" s="13" t="s">
        <v>13</v>
      </c>
    </row>
    <row r="962" spans="2:8">
      <c r="B962" s="29" t="s">
        <v>427</v>
      </c>
      <c r="C962" s="35"/>
      <c r="D962" s="25"/>
      <c r="E962" s="13"/>
      <c r="F962" s="14">
        <v>38</v>
      </c>
      <c r="G962" s="13">
        <f>F962-D961</f>
        <v>23.7</v>
      </c>
      <c r="H962" s="5"/>
    </row>
    <row r="963" spans="2:8">
      <c r="B963" s="41" t="s">
        <v>410</v>
      </c>
      <c r="C963" s="41" t="s">
        <v>406</v>
      </c>
      <c r="D963" s="14">
        <v>80</v>
      </c>
      <c r="E963" s="13"/>
      <c r="F963" s="14"/>
      <c r="G963" s="13"/>
      <c r="H963" s="13" t="s">
        <v>13</v>
      </c>
    </row>
    <row r="964" spans="2:8">
      <c r="B964" s="281" t="s">
        <v>415</v>
      </c>
      <c r="C964" s="281" t="s">
        <v>406</v>
      </c>
      <c r="D964" s="25"/>
      <c r="E964" s="13"/>
      <c r="F964" s="14">
        <v>90</v>
      </c>
      <c r="G964" s="13">
        <f>F964-D963</f>
        <v>10</v>
      </c>
      <c r="H964" s="5"/>
    </row>
    <row r="965" spans="2:8">
      <c r="B965" s="282"/>
      <c r="C965" s="282"/>
      <c r="D965" s="14">
        <v>96</v>
      </c>
      <c r="E965" s="13"/>
      <c r="F965" s="14">
        <v>101</v>
      </c>
      <c r="G965" s="13">
        <f t="shared" ref="G965:G970" si="18">F965-D965</f>
        <v>5</v>
      </c>
      <c r="H965" s="5"/>
    </row>
    <row r="966" spans="2:8">
      <c r="B966" s="282"/>
      <c r="C966" s="282"/>
      <c r="D966" s="14">
        <v>96</v>
      </c>
      <c r="E966" s="13"/>
      <c r="F966" s="14">
        <v>105</v>
      </c>
      <c r="G966" s="13">
        <f t="shared" si="18"/>
        <v>9</v>
      </c>
      <c r="H966" s="5"/>
    </row>
    <row r="967" spans="2:8">
      <c r="B967" s="282"/>
      <c r="C967" s="282"/>
      <c r="D967" s="14">
        <v>96</v>
      </c>
      <c r="E967" s="13"/>
      <c r="F967" s="14">
        <v>107</v>
      </c>
      <c r="G967" s="13">
        <f t="shared" si="18"/>
        <v>11</v>
      </c>
      <c r="H967" s="5"/>
    </row>
    <row r="968" spans="2:8">
      <c r="B968" s="282"/>
      <c r="C968" s="282"/>
      <c r="D968" s="14">
        <v>106.2</v>
      </c>
      <c r="E968" s="13"/>
      <c r="F968" s="14">
        <v>113</v>
      </c>
      <c r="G968" s="13">
        <f t="shared" si="18"/>
        <v>6.7999999999999972</v>
      </c>
      <c r="H968" s="5"/>
    </row>
    <row r="969" spans="2:8">
      <c r="B969" s="282"/>
      <c r="C969" s="282"/>
      <c r="D969" s="14">
        <v>106.2</v>
      </c>
      <c r="E969" s="13"/>
      <c r="F969" s="14">
        <v>113</v>
      </c>
      <c r="G969" s="13">
        <f t="shared" si="18"/>
        <v>6.7999999999999972</v>
      </c>
      <c r="H969" s="5"/>
    </row>
    <row r="970" spans="2:8">
      <c r="B970" s="282"/>
      <c r="C970" s="282"/>
      <c r="D970" s="14">
        <v>106.2</v>
      </c>
      <c r="E970" s="13"/>
      <c r="F970" s="14">
        <v>114.3</v>
      </c>
      <c r="G970" s="13">
        <f t="shared" si="18"/>
        <v>8.0999999999999943</v>
      </c>
      <c r="H970" s="5"/>
    </row>
    <row r="971" spans="2:8">
      <c r="B971" s="283"/>
      <c r="C971" s="283"/>
      <c r="D971" s="14">
        <v>106.2</v>
      </c>
      <c r="E971" s="13"/>
      <c r="F971" s="14"/>
      <c r="G971" s="13"/>
      <c r="H971" s="13" t="s">
        <v>13</v>
      </c>
    </row>
    <row r="972" spans="2:8">
      <c r="B972" s="40" t="s">
        <v>424</v>
      </c>
      <c r="C972" s="40" t="s">
        <v>406</v>
      </c>
      <c r="D972" s="25"/>
      <c r="E972" s="13"/>
      <c r="F972" s="14">
        <v>125</v>
      </c>
      <c r="G972" s="13">
        <f>F972-D971</f>
        <v>18.799999999999997</v>
      </c>
      <c r="H972" s="5"/>
    </row>
    <row r="973" spans="2:8">
      <c r="B973" s="281" t="s">
        <v>415</v>
      </c>
      <c r="C973" s="281" t="s">
        <v>416</v>
      </c>
      <c r="D973" s="14">
        <v>74</v>
      </c>
      <c r="E973" s="13">
        <v>69</v>
      </c>
      <c r="F973" s="14"/>
      <c r="G973" s="13">
        <f>E973-D973</f>
        <v>-5</v>
      </c>
      <c r="H973" s="5"/>
    </row>
    <row r="974" spans="2:8">
      <c r="B974" s="282"/>
      <c r="C974" s="283"/>
      <c r="D974" s="14">
        <v>74</v>
      </c>
      <c r="E974" s="13">
        <v>69</v>
      </c>
      <c r="F974" s="14"/>
      <c r="G974" s="13">
        <f>E974-D974</f>
        <v>-5</v>
      </c>
      <c r="H974" s="5"/>
    </row>
    <row r="975" spans="2:8">
      <c r="B975" s="282"/>
      <c r="C975" s="281" t="s">
        <v>417</v>
      </c>
      <c r="D975" s="14">
        <v>103</v>
      </c>
      <c r="E975" s="13">
        <v>97</v>
      </c>
      <c r="F975" s="14"/>
      <c r="G975" s="13">
        <f>E975-D975</f>
        <v>-6</v>
      </c>
      <c r="H975" s="5"/>
    </row>
    <row r="976" spans="2:8">
      <c r="B976" s="282"/>
      <c r="C976" s="282"/>
      <c r="D976" s="14">
        <v>103</v>
      </c>
      <c r="E976" s="13">
        <v>97</v>
      </c>
      <c r="F976" s="14"/>
      <c r="G976" s="13">
        <f>E976-D976</f>
        <v>-6</v>
      </c>
      <c r="H976" s="5"/>
    </row>
    <row r="977" spans="2:8">
      <c r="B977" s="282"/>
      <c r="C977" s="282"/>
      <c r="D977" s="14">
        <v>92</v>
      </c>
      <c r="E977" s="13"/>
      <c r="F977" s="14">
        <v>101</v>
      </c>
      <c r="G977" s="13">
        <f>F977-D977</f>
        <v>9</v>
      </c>
      <c r="H977" s="5"/>
    </row>
    <row r="978" spans="2:8">
      <c r="B978" s="282"/>
      <c r="C978" s="282"/>
      <c r="D978" s="14">
        <v>92</v>
      </c>
      <c r="E978" s="13"/>
      <c r="F978" s="14">
        <v>101</v>
      </c>
      <c r="G978" s="13">
        <f>F978-D978</f>
        <v>9</v>
      </c>
      <c r="H978" s="5"/>
    </row>
    <row r="979" spans="2:8">
      <c r="B979" s="283"/>
      <c r="C979" s="283"/>
      <c r="D979" s="14">
        <v>92</v>
      </c>
      <c r="E979" s="13"/>
      <c r="F979" s="14">
        <v>93</v>
      </c>
      <c r="G979" s="13">
        <f>F979-D979</f>
        <v>1</v>
      </c>
      <c r="H979" s="5"/>
    </row>
    <row r="980" spans="2:8">
      <c r="B980" s="43" t="s">
        <v>424</v>
      </c>
      <c r="C980" s="43" t="s">
        <v>425</v>
      </c>
      <c r="D980" s="14">
        <v>77</v>
      </c>
      <c r="E980" s="13">
        <v>74</v>
      </c>
      <c r="F980" s="14"/>
      <c r="G980" s="13">
        <f>E980-D980</f>
        <v>-3</v>
      </c>
      <c r="H980" s="5"/>
    </row>
    <row r="981" spans="2:8">
      <c r="B981" s="41"/>
      <c r="C981" s="41"/>
      <c r="D981" s="14">
        <v>77</v>
      </c>
      <c r="E981" s="13">
        <v>74</v>
      </c>
      <c r="F981" s="14"/>
      <c r="G981" s="13">
        <f>E981-D981</f>
        <v>-3</v>
      </c>
      <c r="H981" s="5"/>
    </row>
    <row r="982" spans="2:8">
      <c r="B982" s="41"/>
      <c r="C982" s="41"/>
      <c r="D982" s="14">
        <v>82.2</v>
      </c>
      <c r="E982" s="13"/>
      <c r="F982" s="14">
        <v>90</v>
      </c>
      <c r="G982" s="13">
        <f>F982-D982</f>
        <v>7.7999999999999972</v>
      </c>
      <c r="H982" s="5"/>
    </row>
    <row r="983" spans="2:8">
      <c r="B983" s="41"/>
      <c r="C983" s="41"/>
      <c r="D983" s="14">
        <v>82.2</v>
      </c>
      <c r="E983" s="13"/>
      <c r="F983" s="14">
        <v>90</v>
      </c>
      <c r="G983" s="13">
        <f>F983-D983</f>
        <v>7.7999999999999972</v>
      </c>
      <c r="H983" s="5"/>
    </row>
    <row r="984" spans="2:8">
      <c r="B984" s="43" t="s">
        <v>424</v>
      </c>
      <c r="C984" s="43" t="s">
        <v>426</v>
      </c>
      <c r="D984" s="14">
        <v>114.35</v>
      </c>
      <c r="E984" s="13">
        <v>108</v>
      </c>
      <c r="F984" s="14"/>
      <c r="G984" s="13">
        <f>E984-D984</f>
        <v>-6.3499999999999943</v>
      </c>
      <c r="H984" s="5"/>
    </row>
    <row r="985" spans="2:8">
      <c r="B985" s="43"/>
      <c r="C985" s="43"/>
      <c r="D985" s="14">
        <v>114.35</v>
      </c>
      <c r="E985" s="13">
        <v>108</v>
      </c>
      <c r="F985" s="14"/>
      <c r="G985" s="13">
        <f>E985-D985</f>
        <v>-6.3499999999999943</v>
      </c>
      <c r="H985" s="5"/>
    </row>
    <row r="986" spans="2:8">
      <c r="B986" s="268" t="s">
        <v>427</v>
      </c>
      <c r="C986" s="281" t="s">
        <v>428</v>
      </c>
      <c r="D986" s="14">
        <v>19</v>
      </c>
      <c r="E986" s="13"/>
      <c r="F986" s="14">
        <v>24</v>
      </c>
      <c r="G986" s="13">
        <f t="shared" ref="G986:G993" si="19">F986-D986</f>
        <v>5</v>
      </c>
      <c r="H986" s="5"/>
    </row>
    <row r="987" spans="2:8">
      <c r="B987" s="277"/>
      <c r="C987" s="282"/>
      <c r="D987" s="14">
        <v>19</v>
      </c>
      <c r="E987" s="13"/>
      <c r="F987" s="14">
        <v>24</v>
      </c>
      <c r="G987" s="13">
        <f t="shared" si="19"/>
        <v>5</v>
      </c>
      <c r="H987" s="5"/>
    </row>
    <row r="988" spans="2:8">
      <c r="B988" s="277"/>
      <c r="C988" s="282"/>
      <c r="D988" s="14">
        <v>19</v>
      </c>
      <c r="E988" s="13"/>
      <c r="F988" s="14">
        <v>24</v>
      </c>
      <c r="G988" s="13">
        <f t="shared" si="19"/>
        <v>5</v>
      </c>
      <c r="H988" s="5"/>
    </row>
    <row r="989" spans="2:8">
      <c r="B989" s="277"/>
      <c r="C989" s="282"/>
      <c r="D989" s="14">
        <v>19</v>
      </c>
      <c r="E989" s="13"/>
      <c r="F989" s="14">
        <v>24</v>
      </c>
      <c r="G989" s="13">
        <f t="shared" si="19"/>
        <v>5</v>
      </c>
      <c r="H989" s="5"/>
    </row>
    <row r="990" spans="2:8">
      <c r="B990" s="277"/>
      <c r="C990" s="282"/>
      <c r="D990" s="14">
        <v>19</v>
      </c>
      <c r="E990" s="13"/>
      <c r="F990" s="14">
        <v>26</v>
      </c>
      <c r="G990" s="13">
        <f t="shared" si="19"/>
        <v>7</v>
      </c>
      <c r="H990" s="5"/>
    </row>
    <row r="991" spans="2:8">
      <c r="B991" s="277"/>
      <c r="C991" s="282"/>
      <c r="D991" s="14">
        <v>19</v>
      </c>
      <c r="E991" s="13"/>
      <c r="F991" s="14">
        <v>26</v>
      </c>
      <c r="G991" s="13">
        <f t="shared" si="19"/>
        <v>7</v>
      </c>
      <c r="H991" s="5"/>
    </row>
    <row r="992" spans="2:8">
      <c r="B992" s="277"/>
      <c r="C992" s="282"/>
      <c r="D992" s="14">
        <v>19</v>
      </c>
      <c r="E992" s="13"/>
      <c r="F992" s="14">
        <v>26</v>
      </c>
      <c r="G992" s="13">
        <f t="shared" si="19"/>
        <v>7</v>
      </c>
      <c r="H992" s="5"/>
    </row>
    <row r="993" spans="2:8">
      <c r="B993" s="277"/>
      <c r="C993" s="282"/>
      <c r="D993" s="14">
        <v>19</v>
      </c>
      <c r="E993" s="13"/>
      <c r="F993" s="14">
        <v>26</v>
      </c>
      <c r="G993" s="13">
        <f t="shared" si="19"/>
        <v>7</v>
      </c>
      <c r="H993" s="5"/>
    </row>
    <row r="994" spans="2:8">
      <c r="B994" s="277"/>
      <c r="C994" s="282"/>
      <c r="D994" s="14">
        <v>19</v>
      </c>
      <c r="E994" s="13"/>
      <c r="F994" s="14"/>
      <c r="G994" s="13"/>
      <c r="H994" s="13" t="s">
        <v>13</v>
      </c>
    </row>
    <row r="995" spans="2:8">
      <c r="B995" s="30" t="s">
        <v>429</v>
      </c>
      <c r="C995" s="282"/>
      <c r="D995" s="14"/>
      <c r="E995" s="13"/>
      <c r="F995" s="14">
        <v>33</v>
      </c>
      <c r="G995" s="13">
        <f>F995-D994</f>
        <v>14</v>
      </c>
      <c r="H995" s="13"/>
    </row>
    <row r="996" spans="2:8">
      <c r="B996" s="30" t="s">
        <v>427</v>
      </c>
      <c r="C996" s="282"/>
      <c r="D996" s="14">
        <v>19</v>
      </c>
      <c r="E996" s="13"/>
      <c r="F996" s="14"/>
      <c r="G996" s="13"/>
      <c r="H996" s="13" t="s">
        <v>13</v>
      </c>
    </row>
    <row r="997" spans="2:8">
      <c r="B997" s="30" t="s">
        <v>429</v>
      </c>
      <c r="C997" s="282"/>
      <c r="D997" s="14"/>
      <c r="E997" s="13"/>
      <c r="F997" s="14">
        <v>33</v>
      </c>
      <c r="G997" s="13">
        <v>14</v>
      </c>
      <c r="H997" s="13"/>
    </row>
    <row r="998" spans="2:8">
      <c r="B998" s="30" t="s">
        <v>427</v>
      </c>
      <c r="C998" s="282"/>
      <c r="D998" s="14">
        <v>19</v>
      </c>
      <c r="E998" s="13"/>
      <c r="F998" s="14"/>
      <c r="G998" s="13"/>
      <c r="H998" s="13" t="s">
        <v>13</v>
      </c>
    </row>
    <row r="999" spans="2:8">
      <c r="B999" s="30" t="s">
        <v>429</v>
      </c>
      <c r="C999" s="282"/>
      <c r="D999" s="14"/>
      <c r="E999" s="13"/>
      <c r="F999" s="14">
        <v>33</v>
      </c>
      <c r="G999" s="13">
        <v>14</v>
      </c>
      <c r="H999" s="13"/>
    </row>
    <row r="1000" spans="2:8">
      <c r="B1000" s="30" t="s">
        <v>427</v>
      </c>
      <c r="C1000" s="282"/>
      <c r="D1000" s="14">
        <v>19</v>
      </c>
      <c r="E1000" s="13"/>
      <c r="F1000" s="14"/>
      <c r="G1000" s="13"/>
      <c r="H1000" s="13" t="s">
        <v>13</v>
      </c>
    </row>
    <row r="1001" spans="2:8">
      <c r="B1001" s="30" t="s">
        <v>429</v>
      </c>
      <c r="C1001" s="282"/>
      <c r="D1001" s="14"/>
      <c r="E1001" s="13"/>
      <c r="F1001" s="14">
        <v>33</v>
      </c>
      <c r="G1001" s="13">
        <v>14</v>
      </c>
      <c r="H1001" s="13"/>
    </row>
    <row r="1002" spans="2:8">
      <c r="B1002" s="30" t="s">
        <v>427</v>
      </c>
      <c r="C1002" s="282"/>
      <c r="D1002" s="14">
        <v>19</v>
      </c>
      <c r="E1002" s="13"/>
      <c r="F1002" s="14"/>
      <c r="G1002" s="13"/>
      <c r="H1002" s="13" t="s">
        <v>13</v>
      </c>
    </row>
    <row r="1003" spans="2:8">
      <c r="B1003" s="30" t="s">
        <v>429</v>
      </c>
      <c r="C1003" s="282"/>
      <c r="D1003" s="14"/>
      <c r="E1003" s="13"/>
      <c r="F1003" s="14">
        <v>33</v>
      </c>
      <c r="G1003" s="13">
        <v>14</v>
      </c>
      <c r="H1003" s="13"/>
    </row>
    <row r="1004" spans="2:8">
      <c r="B1004" s="30" t="s">
        <v>427</v>
      </c>
      <c r="C1004" s="282"/>
      <c r="D1004" s="14">
        <v>19</v>
      </c>
      <c r="E1004" s="13"/>
      <c r="F1004" s="14"/>
      <c r="G1004" s="13"/>
      <c r="H1004" s="13" t="s">
        <v>13</v>
      </c>
    </row>
    <row r="1005" spans="2:8">
      <c r="B1005" s="30" t="s">
        <v>429</v>
      </c>
      <c r="C1005" s="282"/>
      <c r="D1005" s="14"/>
      <c r="E1005" s="13"/>
      <c r="F1005" s="14">
        <v>33</v>
      </c>
      <c r="G1005" s="13">
        <v>14</v>
      </c>
      <c r="H1005" s="13"/>
    </row>
    <row r="1006" spans="2:8">
      <c r="B1006" s="30" t="s">
        <v>427</v>
      </c>
      <c r="C1006" s="282"/>
      <c r="D1006" s="14">
        <v>19</v>
      </c>
      <c r="E1006" s="13"/>
      <c r="F1006" s="14"/>
      <c r="G1006" s="13"/>
      <c r="H1006" s="13" t="s">
        <v>13</v>
      </c>
    </row>
    <row r="1007" spans="2:8">
      <c r="B1007" s="30" t="s">
        <v>429</v>
      </c>
      <c r="C1007" s="282"/>
      <c r="D1007" s="14"/>
      <c r="E1007" s="13"/>
      <c r="F1007" s="14">
        <v>33</v>
      </c>
      <c r="G1007" s="13">
        <v>14</v>
      </c>
      <c r="H1007" s="13"/>
    </row>
    <row r="1008" spans="2:8">
      <c r="B1008" s="30" t="s">
        <v>427</v>
      </c>
      <c r="C1008" s="282"/>
      <c r="D1008" s="14">
        <v>19</v>
      </c>
      <c r="E1008" s="13"/>
      <c r="F1008" s="14"/>
      <c r="G1008" s="13"/>
      <c r="H1008" s="13" t="s">
        <v>13</v>
      </c>
    </row>
    <row r="1009" spans="2:8">
      <c r="B1009" s="30" t="s">
        <v>429</v>
      </c>
      <c r="C1009" s="282"/>
      <c r="D1009" s="14"/>
      <c r="E1009" s="13"/>
      <c r="F1009" s="14">
        <v>33</v>
      </c>
      <c r="G1009" s="13">
        <v>14</v>
      </c>
      <c r="H1009" s="5"/>
    </row>
    <row r="1010" spans="2:8">
      <c r="B1010" s="28" t="s">
        <v>427</v>
      </c>
      <c r="C1010" s="282"/>
      <c r="D1010" s="14">
        <v>19</v>
      </c>
      <c r="E1010" s="13"/>
      <c r="F1010" s="14"/>
      <c r="G1010" s="13"/>
      <c r="H1010" s="13" t="s">
        <v>13</v>
      </c>
    </row>
    <row r="1011" spans="2:8">
      <c r="B1011" s="28" t="s">
        <v>439</v>
      </c>
      <c r="C1011" s="282"/>
      <c r="D1011" s="14"/>
      <c r="E1011" s="13">
        <v>5</v>
      </c>
      <c r="F1011" s="14"/>
      <c r="G1011" s="13">
        <f>E1011-D1010</f>
        <v>-14</v>
      </c>
      <c r="H1011" s="13"/>
    </row>
    <row r="1012" spans="2:8">
      <c r="B1012" s="28" t="s">
        <v>427</v>
      </c>
      <c r="C1012" s="282"/>
      <c r="D1012" s="14">
        <v>19</v>
      </c>
      <c r="E1012" s="13"/>
      <c r="F1012" s="14"/>
      <c r="G1012" s="13"/>
      <c r="H1012" s="13" t="s">
        <v>13</v>
      </c>
    </row>
    <row r="1013" spans="2:8">
      <c r="B1013" s="28" t="s">
        <v>439</v>
      </c>
      <c r="C1013" s="282"/>
      <c r="D1013" s="14"/>
      <c r="E1013" s="13">
        <v>5</v>
      </c>
      <c r="F1013" s="14"/>
      <c r="G1013" s="13">
        <v>-14</v>
      </c>
      <c r="H1013" s="13"/>
    </row>
    <row r="1014" spans="2:8">
      <c r="B1014" s="28" t="s">
        <v>427</v>
      </c>
      <c r="C1014" s="282"/>
      <c r="D1014" s="14">
        <v>19</v>
      </c>
      <c r="E1014" s="13"/>
      <c r="F1014" s="14"/>
      <c r="G1014" s="13"/>
      <c r="H1014" s="13" t="s">
        <v>13</v>
      </c>
    </row>
    <row r="1015" spans="2:8">
      <c r="B1015" s="28" t="s">
        <v>439</v>
      </c>
      <c r="C1015" s="282"/>
      <c r="D1015" s="14"/>
      <c r="E1015" s="13">
        <v>5</v>
      </c>
      <c r="F1015" s="14"/>
      <c r="G1015" s="13">
        <v>-14</v>
      </c>
      <c r="H1015" s="13"/>
    </row>
    <row r="1016" spans="2:8">
      <c r="B1016" s="28" t="s">
        <v>427</v>
      </c>
      <c r="C1016" s="282"/>
      <c r="D1016" s="14">
        <v>19</v>
      </c>
      <c r="E1016" s="13"/>
      <c r="F1016" s="14"/>
      <c r="G1016" s="13"/>
      <c r="H1016" s="13" t="s">
        <v>13</v>
      </c>
    </row>
    <row r="1017" spans="2:8">
      <c r="B1017" s="28" t="s">
        <v>439</v>
      </c>
      <c r="C1017" s="282"/>
      <c r="D1017" s="14"/>
      <c r="E1017" s="13">
        <v>5</v>
      </c>
      <c r="F1017" s="14"/>
      <c r="G1017" s="13">
        <v>-14</v>
      </c>
      <c r="H1017" s="13"/>
    </row>
    <row r="1018" spans="2:8">
      <c r="B1018" s="28" t="s">
        <v>427</v>
      </c>
      <c r="C1018" s="283"/>
      <c r="D1018" s="14">
        <v>19</v>
      </c>
      <c r="E1018" s="13"/>
      <c r="F1018" s="14"/>
      <c r="G1018" s="13"/>
      <c r="H1018" s="13" t="s">
        <v>13</v>
      </c>
    </row>
    <row r="1019" spans="2:8">
      <c r="B1019" s="28" t="s">
        <v>439</v>
      </c>
      <c r="C1019" s="37"/>
      <c r="D1019" s="25"/>
      <c r="E1019" s="13">
        <v>5</v>
      </c>
      <c r="F1019" s="14"/>
      <c r="G1019" s="13">
        <v>-14</v>
      </c>
      <c r="H1019" s="5"/>
    </row>
    <row r="1020" spans="2:8">
      <c r="B1020" s="268" t="s">
        <v>427</v>
      </c>
      <c r="C1020" s="268" t="s">
        <v>406</v>
      </c>
      <c r="D1020" s="14">
        <v>99</v>
      </c>
      <c r="E1020" s="13"/>
      <c r="F1020" s="14">
        <v>117</v>
      </c>
      <c r="G1020" s="13">
        <f>F1020-D1020</f>
        <v>18</v>
      </c>
      <c r="H1020" s="5"/>
    </row>
    <row r="1021" spans="2:8">
      <c r="B1021" s="277"/>
      <c r="C1021" s="277"/>
      <c r="D1021" s="14">
        <v>99</v>
      </c>
      <c r="E1021" s="13"/>
      <c r="F1021" s="14">
        <v>124</v>
      </c>
      <c r="G1021" s="13">
        <f>F1021-D1021</f>
        <v>25</v>
      </c>
      <c r="H1021" s="5"/>
    </row>
    <row r="1022" spans="2:8">
      <c r="B1022" s="277"/>
      <c r="C1022" s="277"/>
      <c r="D1022" s="14">
        <v>99</v>
      </c>
      <c r="E1022" s="13"/>
      <c r="F1022" s="14">
        <v>132</v>
      </c>
      <c r="G1022" s="13">
        <f>F1022-D1022</f>
        <v>33</v>
      </c>
      <c r="H1022" s="5"/>
    </row>
    <row r="1023" spans="2:8">
      <c r="B1023" s="269"/>
      <c r="C1023" s="277"/>
      <c r="D1023" s="14">
        <v>99</v>
      </c>
      <c r="E1023" s="13"/>
      <c r="F1023" s="14"/>
      <c r="G1023" s="13"/>
      <c r="H1023" s="13" t="s">
        <v>13</v>
      </c>
    </row>
    <row r="1024" spans="2:8">
      <c r="B1024" s="43" t="s">
        <v>429</v>
      </c>
      <c r="C1024" s="277"/>
      <c r="D1024" s="14"/>
      <c r="E1024" s="13"/>
      <c r="F1024" s="14">
        <v>168</v>
      </c>
      <c r="G1024" s="13">
        <f>F1024-D1023</f>
        <v>69</v>
      </c>
      <c r="H1024" s="5"/>
    </row>
    <row r="1025" spans="2:8">
      <c r="B1025" s="43" t="s">
        <v>427</v>
      </c>
      <c r="C1025" s="277"/>
      <c r="D1025" s="14">
        <v>99</v>
      </c>
      <c r="E1025" s="13"/>
      <c r="F1025" s="14"/>
      <c r="G1025" s="13"/>
      <c r="H1025" s="13" t="s">
        <v>13</v>
      </c>
    </row>
    <row r="1026" spans="2:8">
      <c r="B1026" s="43" t="s">
        <v>429</v>
      </c>
      <c r="C1026" s="269"/>
      <c r="D1026" s="14"/>
      <c r="E1026" s="13"/>
      <c r="F1026" s="14">
        <v>168</v>
      </c>
      <c r="G1026" s="13">
        <v>69</v>
      </c>
      <c r="H1026" s="5"/>
    </row>
    <row r="1027" spans="2:8">
      <c r="B1027" s="27" t="s">
        <v>429</v>
      </c>
      <c r="C1027" s="281" t="s">
        <v>428</v>
      </c>
      <c r="D1027" s="14">
        <v>23.3</v>
      </c>
      <c r="E1027" s="13"/>
      <c r="F1027" s="14"/>
      <c r="G1027" s="13"/>
      <c r="H1027" s="13" t="s">
        <v>13</v>
      </c>
    </row>
    <row r="1028" spans="2:8">
      <c r="B1028" s="28" t="s">
        <v>439</v>
      </c>
      <c r="C1028" s="282"/>
      <c r="D1028" s="14"/>
      <c r="E1028" s="13">
        <v>5</v>
      </c>
      <c r="F1028" s="14"/>
      <c r="G1028" s="13">
        <f>E1028-D1027</f>
        <v>-18.3</v>
      </c>
      <c r="H1028" s="13"/>
    </row>
    <row r="1029" spans="2:8">
      <c r="B1029" s="27" t="s">
        <v>429</v>
      </c>
      <c r="C1029" s="283"/>
      <c r="D1029" s="14">
        <v>23.3</v>
      </c>
      <c r="E1029" s="13"/>
      <c r="F1029" s="14"/>
      <c r="G1029" s="13"/>
      <c r="H1029" s="13" t="s">
        <v>13</v>
      </c>
    </row>
    <row r="1030" spans="2:8">
      <c r="B1030" s="28" t="s">
        <v>439</v>
      </c>
      <c r="C1030" s="37"/>
      <c r="D1030" s="25"/>
      <c r="E1030" s="13">
        <v>5</v>
      </c>
      <c r="F1030" s="14"/>
      <c r="G1030" s="13">
        <f>E1030-D1029</f>
        <v>-18.3</v>
      </c>
      <c r="H1030" s="5"/>
    </row>
    <row r="1031" spans="2:8">
      <c r="B1031" s="27" t="s">
        <v>429</v>
      </c>
      <c r="C1031" s="281" t="s">
        <v>416</v>
      </c>
      <c r="D1031" s="14">
        <v>44</v>
      </c>
      <c r="E1031" s="13"/>
      <c r="F1031" s="14"/>
      <c r="G1031" s="13"/>
      <c r="H1031" s="13" t="s">
        <v>13</v>
      </c>
    </row>
    <row r="1032" spans="2:8">
      <c r="B1032" s="28" t="s">
        <v>430</v>
      </c>
      <c r="C1032" s="282"/>
      <c r="D1032" s="14"/>
      <c r="E1032" s="13"/>
      <c r="F1032" s="14">
        <v>90</v>
      </c>
      <c r="G1032" s="13">
        <f>F1032-D1031</f>
        <v>46</v>
      </c>
      <c r="H1032" s="13"/>
    </row>
    <row r="1033" spans="2:8">
      <c r="B1033" s="27" t="s">
        <v>429</v>
      </c>
      <c r="C1033" s="282"/>
      <c r="D1033" s="14">
        <v>44</v>
      </c>
      <c r="E1033" s="13"/>
      <c r="F1033" s="14"/>
      <c r="G1033" s="13"/>
      <c r="H1033" s="13" t="s">
        <v>13</v>
      </c>
    </row>
    <row r="1034" spans="2:8">
      <c r="B1034" s="28" t="s">
        <v>430</v>
      </c>
      <c r="C1034" s="282"/>
      <c r="D1034" s="14"/>
      <c r="E1034" s="13"/>
      <c r="F1034" s="14">
        <v>90</v>
      </c>
      <c r="G1034" s="13">
        <f>F1034-D1033</f>
        <v>46</v>
      </c>
      <c r="H1034" s="13"/>
    </row>
    <row r="1035" spans="2:8">
      <c r="B1035" s="27" t="s">
        <v>429</v>
      </c>
      <c r="C1035" s="282"/>
      <c r="D1035" s="14">
        <v>44</v>
      </c>
      <c r="E1035" s="13"/>
      <c r="F1035" s="14"/>
      <c r="G1035" s="13"/>
      <c r="H1035" s="13" t="s">
        <v>13</v>
      </c>
    </row>
    <row r="1036" spans="2:8">
      <c r="B1036" s="28" t="s">
        <v>430</v>
      </c>
      <c r="C1036" s="282"/>
      <c r="D1036" s="14"/>
      <c r="E1036" s="13"/>
      <c r="F1036" s="14">
        <v>90</v>
      </c>
      <c r="G1036" s="13">
        <f>F1036-D1035</f>
        <v>46</v>
      </c>
      <c r="H1036" s="13"/>
    </row>
    <row r="1037" spans="2:8">
      <c r="B1037" s="27" t="s">
        <v>429</v>
      </c>
      <c r="C1037" s="282"/>
      <c r="D1037" s="14">
        <v>44</v>
      </c>
      <c r="E1037" s="13"/>
      <c r="F1037" s="14"/>
      <c r="G1037" s="13"/>
      <c r="H1037" s="13" t="s">
        <v>13</v>
      </c>
    </row>
    <row r="1038" spans="2:8">
      <c r="B1038" s="28" t="s">
        <v>430</v>
      </c>
      <c r="C1038" s="283"/>
      <c r="D1038" s="14"/>
      <c r="E1038" s="13"/>
      <c r="F1038" s="14">
        <v>90</v>
      </c>
      <c r="G1038" s="13">
        <f>F1038-D1037</f>
        <v>46</v>
      </c>
      <c r="H1038" s="5"/>
    </row>
    <row r="1039" spans="2:8">
      <c r="B1039" s="38" t="s">
        <v>430</v>
      </c>
      <c r="C1039" s="268" t="s">
        <v>428</v>
      </c>
      <c r="D1039" s="14">
        <v>14</v>
      </c>
      <c r="E1039" s="13"/>
      <c r="F1039" s="14"/>
      <c r="G1039" s="13"/>
      <c r="H1039" s="13" t="s">
        <v>13</v>
      </c>
    </row>
    <row r="1040" spans="2:8">
      <c r="B1040" s="30" t="s">
        <v>439</v>
      </c>
      <c r="C1040" s="277"/>
      <c r="D1040" s="14"/>
      <c r="E1040" s="13">
        <v>5</v>
      </c>
      <c r="F1040" s="14"/>
      <c r="G1040" s="13">
        <f>E1040-D1039</f>
        <v>-9</v>
      </c>
      <c r="H1040" s="13"/>
    </row>
    <row r="1041" spans="2:8">
      <c r="B1041" s="38" t="s">
        <v>430</v>
      </c>
      <c r="C1041" s="277"/>
      <c r="D1041" s="14">
        <v>14</v>
      </c>
      <c r="E1041" s="13"/>
      <c r="F1041" s="14"/>
      <c r="G1041" s="13"/>
      <c r="H1041" s="13" t="s">
        <v>13</v>
      </c>
    </row>
    <row r="1042" spans="2:8">
      <c r="B1042" s="30" t="s">
        <v>439</v>
      </c>
      <c r="C1042" s="277"/>
      <c r="D1042" s="14"/>
      <c r="E1042" s="13">
        <v>5</v>
      </c>
      <c r="F1042" s="14"/>
      <c r="G1042" s="13">
        <v>-9</v>
      </c>
      <c r="H1042" s="13"/>
    </row>
    <row r="1043" spans="2:8">
      <c r="B1043" s="38" t="s">
        <v>430</v>
      </c>
      <c r="C1043" s="277"/>
      <c r="D1043" s="14">
        <v>14</v>
      </c>
      <c r="E1043" s="13"/>
      <c r="F1043" s="14"/>
      <c r="G1043" s="13"/>
      <c r="H1043" s="13" t="s">
        <v>13</v>
      </c>
    </row>
    <row r="1044" spans="2:8">
      <c r="B1044" s="30" t="s">
        <v>439</v>
      </c>
      <c r="C1044" s="277"/>
      <c r="D1044" s="14"/>
      <c r="E1044" s="13">
        <v>5</v>
      </c>
      <c r="F1044" s="14"/>
      <c r="G1044" s="13">
        <v>-9</v>
      </c>
      <c r="H1044" s="13"/>
    </row>
    <row r="1045" spans="2:8">
      <c r="B1045" s="38" t="s">
        <v>430</v>
      </c>
      <c r="C1045" s="269"/>
      <c r="D1045" s="14">
        <v>14</v>
      </c>
      <c r="E1045" s="13"/>
      <c r="F1045" s="14"/>
      <c r="G1045" s="13"/>
      <c r="H1045" s="13" t="s">
        <v>13</v>
      </c>
    </row>
    <row r="1046" spans="2:8">
      <c r="B1046" s="30" t="s">
        <v>439</v>
      </c>
      <c r="C1046" s="44"/>
      <c r="D1046" s="14"/>
      <c r="E1046" s="13">
        <v>5</v>
      </c>
      <c r="F1046" s="14"/>
      <c r="G1046" s="13">
        <v>-9</v>
      </c>
      <c r="H1046" s="5"/>
    </row>
    <row r="1047" spans="2:8">
      <c r="B1047" s="268" t="s">
        <v>432</v>
      </c>
      <c r="C1047" s="268" t="s">
        <v>425</v>
      </c>
      <c r="D1047" s="14">
        <v>104</v>
      </c>
      <c r="E1047" s="13"/>
      <c r="F1047" s="14">
        <v>117</v>
      </c>
      <c r="G1047" s="13">
        <f t="shared" ref="G1047:G1065" si="20">F1047-D1047</f>
        <v>13</v>
      </c>
      <c r="H1047" s="5"/>
    </row>
    <row r="1048" spans="2:8">
      <c r="B1048" s="277"/>
      <c r="C1048" s="277"/>
      <c r="D1048" s="14">
        <v>104</v>
      </c>
      <c r="E1048" s="13"/>
      <c r="F1048" s="14">
        <v>114</v>
      </c>
      <c r="G1048" s="13">
        <f t="shared" si="20"/>
        <v>10</v>
      </c>
      <c r="H1048" s="5"/>
    </row>
    <row r="1049" spans="2:8">
      <c r="B1049" s="277"/>
      <c r="C1049" s="277"/>
      <c r="D1049" s="14">
        <v>104</v>
      </c>
      <c r="E1049" s="13"/>
      <c r="F1049" s="14">
        <v>111</v>
      </c>
      <c r="G1049" s="13">
        <f t="shared" si="20"/>
        <v>7</v>
      </c>
      <c r="H1049" s="5"/>
    </row>
    <row r="1050" spans="2:8">
      <c r="B1050" s="277"/>
      <c r="C1050" s="277"/>
      <c r="D1050" s="14">
        <v>112</v>
      </c>
      <c r="E1050" s="13"/>
      <c r="F1050" s="14">
        <v>118.5</v>
      </c>
      <c r="G1050" s="13">
        <f t="shared" si="20"/>
        <v>6.5</v>
      </c>
      <c r="H1050" s="5"/>
    </row>
    <row r="1051" spans="2:8">
      <c r="B1051" s="277"/>
      <c r="C1051" s="277"/>
      <c r="D1051" s="14">
        <v>112</v>
      </c>
      <c r="E1051" s="13"/>
      <c r="F1051" s="14">
        <v>121</v>
      </c>
      <c r="G1051" s="13">
        <f t="shared" si="20"/>
        <v>9</v>
      </c>
      <c r="H1051" s="5"/>
    </row>
    <row r="1052" spans="2:8">
      <c r="B1052" s="277"/>
      <c r="C1052" s="277"/>
      <c r="D1052" s="14">
        <v>112</v>
      </c>
      <c r="E1052" s="13"/>
      <c r="F1052" s="14">
        <v>119.5</v>
      </c>
      <c r="G1052" s="13">
        <f t="shared" si="20"/>
        <v>7.5</v>
      </c>
      <c r="H1052" s="5"/>
    </row>
    <row r="1053" spans="2:8">
      <c r="B1053" s="277"/>
      <c r="C1053" s="277"/>
      <c r="D1053" s="14">
        <v>112</v>
      </c>
      <c r="E1053" s="13"/>
      <c r="F1053" s="14">
        <v>121.5</v>
      </c>
      <c r="G1053" s="13">
        <f t="shared" si="20"/>
        <v>9.5</v>
      </c>
      <c r="H1053" s="5"/>
    </row>
    <row r="1054" spans="2:8">
      <c r="B1054" s="277"/>
      <c r="C1054" s="269"/>
      <c r="D1054" s="14">
        <v>112</v>
      </c>
      <c r="E1054" s="13"/>
      <c r="F1054" s="14">
        <v>124.8</v>
      </c>
      <c r="G1054" s="13">
        <f t="shared" si="20"/>
        <v>12.799999999999997</v>
      </c>
      <c r="H1054" s="5"/>
    </row>
    <row r="1055" spans="2:8">
      <c r="B1055" s="269"/>
      <c r="C1055" s="43" t="s">
        <v>433</v>
      </c>
      <c r="D1055" s="14">
        <v>101</v>
      </c>
      <c r="E1055" s="13"/>
      <c r="F1055" s="14">
        <v>102</v>
      </c>
      <c r="G1055" s="13">
        <f t="shared" si="20"/>
        <v>1</v>
      </c>
      <c r="H1055" s="5"/>
    </row>
    <row r="1056" spans="2:8">
      <c r="B1056" s="268" t="s">
        <v>434</v>
      </c>
      <c r="C1056" s="268" t="s">
        <v>433</v>
      </c>
      <c r="D1056" s="14">
        <v>106</v>
      </c>
      <c r="E1056" s="13"/>
      <c r="F1056" s="14">
        <v>113.7</v>
      </c>
      <c r="G1056" s="13">
        <f t="shared" si="20"/>
        <v>7.7000000000000028</v>
      </c>
      <c r="H1056" s="5"/>
    </row>
    <row r="1057" spans="2:8">
      <c r="B1057" s="277"/>
      <c r="C1057" s="277"/>
      <c r="D1057" s="14">
        <v>106</v>
      </c>
      <c r="E1057" s="13"/>
      <c r="F1057" s="14">
        <v>113.7</v>
      </c>
      <c r="G1057" s="13">
        <f t="shared" si="20"/>
        <v>7.7000000000000028</v>
      </c>
      <c r="H1057" s="5"/>
    </row>
    <row r="1058" spans="2:8">
      <c r="B1058" s="269"/>
      <c r="C1058" s="269"/>
      <c r="D1058" s="14">
        <v>106</v>
      </c>
      <c r="E1058" s="13"/>
      <c r="F1058" s="14">
        <v>115</v>
      </c>
      <c r="G1058" s="13">
        <f t="shared" si="20"/>
        <v>9</v>
      </c>
      <c r="H1058" s="5"/>
    </row>
    <row r="1059" spans="2:8">
      <c r="B1059" s="268" t="s">
        <v>434</v>
      </c>
      <c r="C1059" s="268" t="s">
        <v>425</v>
      </c>
      <c r="D1059" s="14">
        <v>90</v>
      </c>
      <c r="E1059" s="13"/>
      <c r="F1059" s="14">
        <v>100</v>
      </c>
      <c r="G1059" s="13">
        <f t="shared" si="20"/>
        <v>10</v>
      </c>
      <c r="H1059" s="5"/>
    </row>
    <row r="1060" spans="2:8">
      <c r="B1060" s="277"/>
      <c r="C1060" s="277"/>
      <c r="D1060" s="14">
        <v>90</v>
      </c>
      <c r="E1060" s="13"/>
      <c r="F1060" s="14">
        <v>100</v>
      </c>
      <c r="G1060" s="13">
        <f t="shared" si="20"/>
        <v>10</v>
      </c>
      <c r="H1060" s="5"/>
    </row>
    <row r="1061" spans="2:8">
      <c r="B1061" s="269"/>
      <c r="C1061" s="269"/>
      <c r="D1061" s="14">
        <v>90</v>
      </c>
      <c r="E1061" s="13"/>
      <c r="F1061" s="14">
        <v>98</v>
      </c>
      <c r="G1061" s="13">
        <f t="shared" si="20"/>
        <v>8</v>
      </c>
      <c r="H1061" s="5"/>
    </row>
    <row r="1062" spans="2:8">
      <c r="B1062" s="268" t="s">
        <v>437</v>
      </c>
      <c r="C1062" s="268" t="s">
        <v>425</v>
      </c>
      <c r="D1062" s="14">
        <v>96</v>
      </c>
      <c r="E1062" s="13"/>
      <c r="F1062" s="14">
        <v>110</v>
      </c>
      <c r="G1062" s="13">
        <f t="shared" si="20"/>
        <v>14</v>
      </c>
      <c r="H1062" s="5"/>
    </row>
    <row r="1063" spans="2:8">
      <c r="B1063" s="277"/>
      <c r="C1063" s="277"/>
      <c r="D1063" s="14">
        <v>96</v>
      </c>
      <c r="E1063" s="13"/>
      <c r="F1063" s="14">
        <v>110</v>
      </c>
      <c r="G1063" s="13">
        <f t="shared" si="20"/>
        <v>14</v>
      </c>
      <c r="H1063" s="5"/>
    </row>
    <row r="1064" spans="2:8">
      <c r="B1064" s="277"/>
      <c r="C1064" s="277"/>
      <c r="D1064" s="14">
        <v>97</v>
      </c>
      <c r="E1064" s="13"/>
      <c r="F1064" s="14">
        <v>116.4</v>
      </c>
      <c r="G1064" s="13">
        <f t="shared" si="20"/>
        <v>19.400000000000006</v>
      </c>
      <c r="H1064" s="5"/>
    </row>
    <row r="1065" spans="2:8">
      <c r="B1065" s="277"/>
      <c r="C1065" s="277"/>
      <c r="D1065" s="14">
        <v>97</v>
      </c>
      <c r="E1065" s="13"/>
      <c r="F1065" s="14">
        <v>116.4</v>
      </c>
      <c r="G1065" s="13">
        <f t="shared" si="20"/>
        <v>19.400000000000006</v>
      </c>
      <c r="H1065" s="5"/>
    </row>
    <row r="1066" spans="2:8">
      <c r="B1066" s="277"/>
      <c r="C1066" s="277"/>
      <c r="D1066" s="14">
        <v>112</v>
      </c>
      <c r="E1066" s="13">
        <v>107</v>
      </c>
      <c r="F1066" s="14"/>
      <c r="G1066" s="13">
        <f>E1066-D1066</f>
        <v>-5</v>
      </c>
      <c r="H1066" s="5"/>
    </row>
    <row r="1067" spans="2:8">
      <c r="B1067" s="277"/>
      <c r="C1067" s="277"/>
      <c r="D1067" s="14">
        <v>112</v>
      </c>
      <c r="E1067" s="13">
        <v>107</v>
      </c>
      <c r="F1067" s="14"/>
      <c r="G1067" s="13">
        <f>E1067-D1067</f>
        <v>-5</v>
      </c>
      <c r="H1067" s="5"/>
    </row>
    <row r="1068" spans="2:8">
      <c r="B1068" s="277"/>
      <c r="C1068" s="277"/>
      <c r="D1068" s="14">
        <v>112</v>
      </c>
      <c r="E1068" s="13"/>
      <c r="F1068" s="14">
        <v>117</v>
      </c>
      <c r="G1068" s="13">
        <f>F1068-D1068</f>
        <v>5</v>
      </c>
      <c r="H1068" s="5"/>
    </row>
    <row r="1069" spans="2:8">
      <c r="B1069" s="269"/>
      <c r="C1069" s="269"/>
      <c r="D1069" s="14">
        <v>112</v>
      </c>
      <c r="E1069" s="13"/>
      <c r="F1069" s="14">
        <v>117</v>
      </c>
      <c r="G1069" s="13">
        <f>F1069-D1069</f>
        <v>5</v>
      </c>
      <c r="H1069" s="5"/>
    </row>
    <row r="1070" spans="2:8">
      <c r="B1070" s="268" t="s">
        <v>437</v>
      </c>
      <c r="C1070" s="268" t="s">
        <v>433</v>
      </c>
      <c r="D1070" s="14">
        <v>89</v>
      </c>
      <c r="E1070" s="13">
        <v>84</v>
      </c>
      <c r="F1070" s="14"/>
      <c r="G1070" s="13">
        <f>E1070-D1070</f>
        <v>-5</v>
      </c>
      <c r="H1070" s="5"/>
    </row>
    <row r="1071" spans="2:8">
      <c r="B1071" s="277"/>
      <c r="C1071" s="269"/>
      <c r="D1071" s="14">
        <v>89</v>
      </c>
      <c r="E1071" s="13">
        <v>84</v>
      </c>
      <c r="F1071" s="14"/>
      <c r="G1071" s="13">
        <f>E1071-D1071</f>
        <v>-5</v>
      </c>
      <c r="H1071" s="5"/>
    </row>
    <row r="1072" spans="2:8">
      <c r="B1072" s="277"/>
      <c r="C1072" s="268" t="s">
        <v>425</v>
      </c>
      <c r="D1072" s="14">
        <v>108</v>
      </c>
      <c r="E1072" s="13"/>
      <c r="F1072" s="14">
        <v>116.6</v>
      </c>
      <c r="G1072" s="13">
        <f>F1072-D1072</f>
        <v>8.5999999999999943</v>
      </c>
      <c r="H1072" s="5"/>
    </row>
    <row r="1073" spans="2:8">
      <c r="B1073" s="277"/>
      <c r="C1073" s="277"/>
      <c r="D1073" s="14">
        <v>108</v>
      </c>
      <c r="E1073" s="13"/>
      <c r="F1073" s="14">
        <v>119.5</v>
      </c>
      <c r="G1073" s="13">
        <f>F1073-D1073</f>
        <v>11.5</v>
      </c>
      <c r="H1073" s="5"/>
    </row>
    <row r="1074" spans="2:8">
      <c r="B1074" s="269"/>
      <c r="C1074" s="269"/>
      <c r="D1074" s="14">
        <v>108</v>
      </c>
      <c r="E1074" s="13"/>
      <c r="F1074" s="14">
        <v>122</v>
      </c>
      <c r="G1074" s="13">
        <f>F1074-D1074</f>
        <v>14</v>
      </c>
      <c r="H1074" s="5"/>
    </row>
    <row r="1075" spans="2:8">
      <c r="B1075" s="42" t="s">
        <v>437</v>
      </c>
      <c r="C1075" s="268" t="s">
        <v>428</v>
      </c>
      <c r="D1075" s="14">
        <v>7</v>
      </c>
      <c r="E1075" s="13"/>
      <c r="F1075" s="14"/>
      <c r="G1075" s="13"/>
      <c r="H1075" s="13" t="s">
        <v>13</v>
      </c>
    </row>
    <row r="1076" spans="2:8">
      <c r="B1076" s="44" t="s">
        <v>439</v>
      </c>
      <c r="C1076" s="277"/>
      <c r="D1076" s="14"/>
      <c r="E1076" s="13">
        <v>5</v>
      </c>
      <c r="F1076" s="14"/>
      <c r="G1076" s="13">
        <v>-2</v>
      </c>
      <c r="H1076" s="5"/>
    </row>
    <row r="1077" spans="2:8">
      <c r="B1077" s="42" t="s">
        <v>437</v>
      </c>
      <c r="C1077" s="277"/>
      <c r="D1077" s="14">
        <v>7</v>
      </c>
      <c r="E1077" s="13"/>
      <c r="F1077" s="14"/>
      <c r="G1077" s="13"/>
      <c r="H1077" s="13" t="s">
        <v>13</v>
      </c>
    </row>
    <row r="1078" spans="2:8">
      <c r="B1078" s="44" t="s">
        <v>439</v>
      </c>
      <c r="C1078" s="269"/>
      <c r="D1078" s="14"/>
      <c r="E1078" s="13">
        <v>5</v>
      </c>
      <c r="F1078" s="14"/>
      <c r="G1078" s="13">
        <v>-2</v>
      </c>
      <c r="H1078" s="5"/>
    </row>
    <row r="1079" spans="2:8">
      <c r="B1079" s="277" t="s">
        <v>438</v>
      </c>
      <c r="C1079" s="268" t="s">
        <v>425</v>
      </c>
      <c r="D1079" s="14">
        <v>108</v>
      </c>
      <c r="E1079" s="13"/>
      <c r="F1079" s="14">
        <v>137</v>
      </c>
      <c r="G1079" s="13">
        <f t="shared" ref="G1079:G1084" si="21">F1079-D1079</f>
        <v>29</v>
      </c>
      <c r="H1079" s="5"/>
    </row>
    <row r="1080" spans="2:8">
      <c r="B1080" s="269"/>
      <c r="C1080" s="269"/>
      <c r="D1080" s="14">
        <v>108</v>
      </c>
      <c r="E1080" s="13"/>
      <c r="F1080" s="14">
        <v>137</v>
      </c>
      <c r="G1080" s="13">
        <f t="shared" si="21"/>
        <v>29</v>
      </c>
      <c r="H1080" s="5"/>
    </row>
    <row r="1081" spans="2:8">
      <c r="B1081" s="268" t="s">
        <v>439</v>
      </c>
      <c r="C1081" s="268" t="s">
        <v>425</v>
      </c>
      <c r="D1081" s="14">
        <v>138</v>
      </c>
      <c r="E1081" s="13"/>
      <c r="F1081" s="14">
        <v>156</v>
      </c>
      <c r="G1081" s="13">
        <f t="shared" si="21"/>
        <v>18</v>
      </c>
      <c r="H1081" s="5"/>
    </row>
    <row r="1082" spans="2:8">
      <c r="B1082" s="277"/>
      <c r="C1082" s="277"/>
      <c r="D1082" s="14">
        <v>138</v>
      </c>
      <c r="E1082" s="13"/>
      <c r="F1082" s="14">
        <v>156</v>
      </c>
      <c r="G1082" s="13">
        <f t="shared" si="21"/>
        <v>18</v>
      </c>
      <c r="H1082" s="5"/>
    </row>
    <row r="1083" spans="2:8">
      <c r="B1083" s="277"/>
      <c r="C1083" s="277"/>
      <c r="D1083" s="14">
        <v>139</v>
      </c>
      <c r="E1083" s="13"/>
      <c r="F1083" s="14">
        <v>161.4</v>
      </c>
      <c r="G1083" s="13">
        <f t="shared" si="21"/>
        <v>22.400000000000006</v>
      </c>
      <c r="H1083" s="5"/>
    </row>
    <row r="1084" spans="2:8">
      <c r="B1084" s="269"/>
      <c r="C1084" s="269"/>
      <c r="D1084" s="14">
        <v>139</v>
      </c>
      <c r="E1084" s="13"/>
      <c r="F1084" s="14">
        <v>161.4</v>
      </c>
      <c r="G1084" s="13">
        <f t="shared" si="21"/>
        <v>22.400000000000006</v>
      </c>
      <c r="H1084" s="5"/>
    </row>
    <row r="1085" spans="2:8">
      <c r="B1085" s="268" t="s">
        <v>439</v>
      </c>
      <c r="C1085" s="268" t="s">
        <v>440</v>
      </c>
      <c r="D1085" s="14">
        <v>70.5</v>
      </c>
      <c r="E1085" s="13">
        <v>62</v>
      </c>
      <c r="F1085" s="14"/>
      <c r="G1085" s="13">
        <f>E1085-D1085</f>
        <v>-8.5</v>
      </c>
      <c r="H1085" s="5"/>
    </row>
    <row r="1086" spans="2:8">
      <c r="B1086" s="277"/>
      <c r="C1086" s="277"/>
      <c r="D1086" s="14">
        <v>70.5</v>
      </c>
      <c r="E1086" s="13">
        <v>62</v>
      </c>
      <c r="F1086" s="14"/>
      <c r="G1086" s="13">
        <f>E1086-D1086</f>
        <v>-8.5</v>
      </c>
      <c r="H1086" s="5"/>
    </row>
    <row r="1087" spans="2:8">
      <c r="B1087" s="277"/>
      <c r="C1087" s="277"/>
      <c r="D1087" s="14">
        <v>70.5</v>
      </c>
      <c r="E1087" s="13"/>
      <c r="F1087" s="14">
        <v>113</v>
      </c>
      <c r="G1087" s="13">
        <f t="shared" ref="G1087:G1092" si="22">F1087-D1087</f>
        <v>42.5</v>
      </c>
      <c r="H1087" s="5"/>
    </row>
    <row r="1088" spans="2:8">
      <c r="B1088" s="277"/>
      <c r="C1088" s="277"/>
      <c r="D1088" s="14">
        <v>61</v>
      </c>
      <c r="E1088" s="13"/>
      <c r="F1088" s="14">
        <v>113</v>
      </c>
      <c r="G1088" s="13">
        <f t="shared" si="22"/>
        <v>52</v>
      </c>
      <c r="H1088" s="5"/>
    </row>
    <row r="1089" spans="2:8">
      <c r="B1089" s="277"/>
      <c r="C1089" s="277"/>
      <c r="D1089" s="14">
        <v>61</v>
      </c>
      <c r="E1089" s="13"/>
      <c r="F1089" s="14">
        <v>121</v>
      </c>
      <c r="G1089" s="13">
        <f t="shared" si="22"/>
        <v>60</v>
      </c>
      <c r="H1089" s="5"/>
    </row>
    <row r="1090" spans="2:8">
      <c r="B1090" s="277"/>
      <c r="C1090" s="277"/>
      <c r="D1090" s="14">
        <v>82</v>
      </c>
      <c r="E1090" s="13"/>
      <c r="F1090" s="14">
        <v>121</v>
      </c>
      <c r="G1090" s="13">
        <f t="shared" si="22"/>
        <v>39</v>
      </c>
      <c r="H1090" s="5"/>
    </row>
    <row r="1091" spans="2:8">
      <c r="B1091" s="277"/>
      <c r="C1091" s="277"/>
      <c r="D1091" s="14">
        <v>90</v>
      </c>
      <c r="E1091" s="13"/>
      <c r="F1091" s="14">
        <v>123.1</v>
      </c>
      <c r="G1091" s="13">
        <f t="shared" si="22"/>
        <v>33.099999999999994</v>
      </c>
      <c r="H1091" s="5"/>
    </row>
    <row r="1092" spans="2:8">
      <c r="B1092" s="277"/>
      <c r="C1092" s="269"/>
      <c r="D1092" s="14">
        <v>90</v>
      </c>
      <c r="E1092" s="13"/>
      <c r="F1092" s="14">
        <v>123.1</v>
      </c>
      <c r="G1092" s="13">
        <f t="shared" si="22"/>
        <v>33.099999999999994</v>
      </c>
      <c r="H1092" s="5"/>
    </row>
    <row r="1093" spans="2:8">
      <c r="B1093" s="277"/>
      <c r="C1093" s="268" t="s">
        <v>425</v>
      </c>
      <c r="D1093" s="14">
        <v>139</v>
      </c>
      <c r="E1093" s="13">
        <v>130</v>
      </c>
      <c r="F1093" s="14"/>
      <c r="G1093" s="13">
        <f>E1093-D1093</f>
        <v>-9</v>
      </c>
      <c r="H1093" s="5"/>
    </row>
    <row r="1094" spans="2:8">
      <c r="B1094" s="269"/>
      <c r="C1094" s="269"/>
      <c r="D1094" s="14">
        <v>139</v>
      </c>
      <c r="E1094" s="13">
        <v>130</v>
      </c>
      <c r="F1094" s="14"/>
      <c r="G1094" s="13">
        <f>E1094-D1094</f>
        <v>-9</v>
      </c>
      <c r="H1094" s="5"/>
    </row>
    <row r="1095" spans="2:8">
      <c r="B1095" s="268" t="s">
        <v>441</v>
      </c>
      <c r="C1095" s="268" t="s">
        <v>442</v>
      </c>
      <c r="D1095" s="14">
        <v>113</v>
      </c>
      <c r="E1095" s="13"/>
      <c r="F1095" s="14">
        <v>124</v>
      </c>
      <c r="G1095" s="13">
        <f>F1095-D1095</f>
        <v>11</v>
      </c>
      <c r="H1095" s="5"/>
    </row>
    <row r="1096" spans="2:8">
      <c r="B1096" s="277"/>
      <c r="C1096" s="277"/>
      <c r="D1096" s="14">
        <v>113</v>
      </c>
      <c r="E1096" s="13"/>
      <c r="F1096" s="14">
        <v>124</v>
      </c>
      <c r="G1096" s="13">
        <f>F1096-D1096</f>
        <v>11</v>
      </c>
      <c r="H1096" s="5"/>
    </row>
    <row r="1097" spans="2:8">
      <c r="B1097" s="277"/>
      <c r="C1097" s="277"/>
      <c r="D1097" s="14">
        <v>113</v>
      </c>
      <c r="E1097" s="13">
        <v>112</v>
      </c>
      <c r="F1097" s="14"/>
      <c r="G1097" s="13">
        <f>E1097-D1097</f>
        <v>-1</v>
      </c>
      <c r="H1097" s="5"/>
    </row>
    <row r="1098" spans="2:8">
      <c r="B1098" s="277"/>
      <c r="C1098" s="277"/>
      <c r="D1098" s="14">
        <v>113</v>
      </c>
      <c r="E1098" s="13">
        <v>112</v>
      </c>
      <c r="F1098" s="14"/>
      <c r="G1098" s="13">
        <f>E1098-D1098</f>
        <v>-1</v>
      </c>
      <c r="H1098" s="5"/>
    </row>
    <row r="1099" spans="2:8">
      <c r="B1099" s="277"/>
      <c r="C1099" s="277"/>
      <c r="D1099" s="14">
        <v>116</v>
      </c>
      <c r="E1099" s="13">
        <v>110</v>
      </c>
      <c r="F1099" s="14"/>
      <c r="G1099" s="13">
        <f>E1099-D1099</f>
        <v>-6</v>
      </c>
      <c r="H1099" s="5"/>
    </row>
    <row r="1100" spans="2:8">
      <c r="B1100" s="277"/>
      <c r="C1100" s="269"/>
      <c r="D1100" s="14">
        <v>116</v>
      </c>
      <c r="E1100" s="13">
        <v>110</v>
      </c>
      <c r="F1100" s="14"/>
      <c r="G1100" s="13">
        <f>E1100-D1100</f>
        <v>-6</v>
      </c>
      <c r="H1100" s="5"/>
    </row>
    <row r="1101" spans="2:8">
      <c r="B1101" s="277"/>
      <c r="C1101" s="268" t="s">
        <v>443</v>
      </c>
      <c r="D1101" s="14">
        <v>60</v>
      </c>
      <c r="E1101" s="13"/>
      <c r="F1101" s="14">
        <v>67.5</v>
      </c>
      <c r="G1101" s="13">
        <f>F1101-D1101</f>
        <v>7.5</v>
      </c>
      <c r="H1101" s="5"/>
    </row>
    <row r="1102" spans="2:8">
      <c r="B1102" s="277"/>
      <c r="C1102" s="277"/>
      <c r="D1102" s="14">
        <v>60</v>
      </c>
      <c r="E1102" s="13"/>
      <c r="F1102" s="14">
        <v>67.5</v>
      </c>
      <c r="G1102" s="13">
        <f>F1102-D1102</f>
        <v>7.5</v>
      </c>
      <c r="H1102" s="5"/>
    </row>
    <row r="1103" spans="2:8">
      <c r="B1103" s="277"/>
      <c r="C1103" s="277"/>
      <c r="D1103" s="14">
        <v>60</v>
      </c>
      <c r="E1103" s="13">
        <v>58</v>
      </c>
      <c r="F1103" s="14"/>
      <c r="G1103" s="13">
        <v>-2</v>
      </c>
      <c r="H1103" s="5"/>
    </row>
    <row r="1104" spans="2:8">
      <c r="B1104" s="269"/>
      <c r="C1104" s="269"/>
      <c r="D1104" s="14">
        <v>60</v>
      </c>
      <c r="E1104" s="13">
        <v>58</v>
      </c>
      <c r="F1104" s="14"/>
      <c r="G1104" s="13">
        <f>E1104-D1104</f>
        <v>-2</v>
      </c>
      <c r="H1104" s="5"/>
    </row>
    <row r="1105" spans="2:8">
      <c r="B1105" s="43" t="s">
        <v>441</v>
      </c>
      <c r="C1105" s="268" t="s">
        <v>443</v>
      </c>
      <c r="D1105" s="14">
        <v>47.25</v>
      </c>
      <c r="E1105" s="13"/>
      <c r="F1105" s="14"/>
      <c r="G1105" s="13"/>
      <c r="H1105" s="5" t="s">
        <v>13</v>
      </c>
    </row>
    <row r="1106" spans="2:8">
      <c r="B1106" s="42" t="s">
        <v>446</v>
      </c>
      <c r="C1106" s="277"/>
      <c r="D1106" s="14"/>
      <c r="E1106" s="13"/>
      <c r="F1106" s="14">
        <v>55</v>
      </c>
      <c r="G1106" s="13">
        <f>F1106-D1105</f>
        <v>7.75</v>
      </c>
      <c r="H1106" s="5"/>
    </row>
    <row r="1107" spans="2:8">
      <c r="B1107" s="43" t="s">
        <v>441</v>
      </c>
      <c r="C1107" s="277"/>
      <c r="D1107" s="14">
        <v>47.25</v>
      </c>
      <c r="E1107" s="13"/>
      <c r="F1107" s="14"/>
      <c r="G1107" s="13"/>
      <c r="H1107" s="5" t="s">
        <v>13</v>
      </c>
    </row>
    <row r="1108" spans="2:8">
      <c r="B1108" s="42" t="s">
        <v>446</v>
      </c>
      <c r="C1108" s="269"/>
      <c r="D1108" s="14"/>
      <c r="E1108" s="13"/>
      <c r="F1108" s="14">
        <v>60</v>
      </c>
      <c r="G1108" s="13">
        <f>F1108-D1107</f>
        <v>12.75</v>
      </c>
      <c r="H1108" s="5"/>
    </row>
    <row r="1109" spans="2:8">
      <c r="B1109" s="35"/>
      <c r="C1109" s="35"/>
      <c r="D1109" s="25"/>
      <c r="E1109" s="13"/>
      <c r="F1109" s="14"/>
      <c r="G1109" s="5">
        <f>SUM(G872:G1108)</f>
        <v>1627.6000000000001</v>
      </c>
      <c r="H1109" s="5">
        <f>G1109*75</f>
        <v>122070.00000000001</v>
      </c>
    </row>
  </sheetData>
  <mergeCells count="168">
    <mergeCell ref="C1105:C1108"/>
    <mergeCell ref="B1095:B1104"/>
    <mergeCell ref="C1095:C1100"/>
    <mergeCell ref="C1101:C1104"/>
    <mergeCell ref="C975:C979"/>
    <mergeCell ref="B915:B922"/>
    <mergeCell ref="C915:C922"/>
    <mergeCell ref="B964:B971"/>
    <mergeCell ref="C964:C971"/>
    <mergeCell ref="C953:C961"/>
    <mergeCell ref="C942:C951"/>
    <mergeCell ref="C940:C941"/>
    <mergeCell ref="C1059:C1061"/>
    <mergeCell ref="C1031:C1038"/>
    <mergeCell ref="C986:C1018"/>
    <mergeCell ref="B1020:B1023"/>
    <mergeCell ref="C1020:C1026"/>
    <mergeCell ref="C1039:C1045"/>
    <mergeCell ref="B1047:B1055"/>
    <mergeCell ref="C1047:C1054"/>
    <mergeCell ref="C709:C715"/>
    <mergeCell ref="B753:B759"/>
    <mergeCell ref="C753:C759"/>
    <mergeCell ref="C745:C746"/>
    <mergeCell ref="C730:C731"/>
    <mergeCell ref="C732:C734"/>
    <mergeCell ref="B732:B734"/>
    <mergeCell ref="B784:B788"/>
    <mergeCell ref="C784:C788"/>
    <mergeCell ref="B726:B729"/>
    <mergeCell ref="C716:C720"/>
    <mergeCell ref="C726:C729"/>
    <mergeCell ref="C640:C641"/>
    <mergeCell ref="B632:B641"/>
    <mergeCell ref="B801:B807"/>
    <mergeCell ref="C801:C807"/>
    <mergeCell ref="C751:C752"/>
    <mergeCell ref="C743:C744"/>
    <mergeCell ref="C814:C819"/>
    <mergeCell ref="C820:C823"/>
    <mergeCell ref="C824:C827"/>
    <mergeCell ref="B656:B667"/>
    <mergeCell ref="C666:C670"/>
    <mergeCell ref="B792:B794"/>
    <mergeCell ref="C792:C794"/>
    <mergeCell ref="C652:C656"/>
    <mergeCell ref="C657:C665"/>
    <mergeCell ref="B668:B677"/>
    <mergeCell ref="C671:C675"/>
    <mergeCell ref="C676:C680"/>
    <mergeCell ref="B652:B655"/>
    <mergeCell ref="B681:B687"/>
    <mergeCell ref="C681:C687"/>
    <mergeCell ref="B709:B715"/>
    <mergeCell ref="C697:C708"/>
    <mergeCell ref="B698:B701"/>
    <mergeCell ref="B402:B416"/>
    <mergeCell ref="C417:C420"/>
    <mergeCell ref="C421:C424"/>
    <mergeCell ref="C495:C497"/>
    <mergeCell ref="C498:C501"/>
    <mergeCell ref="C479:C484"/>
    <mergeCell ref="B929:B938"/>
    <mergeCell ref="C933:C938"/>
    <mergeCell ref="C923:C928"/>
    <mergeCell ref="B927:B928"/>
    <mergeCell ref="C929:C930"/>
    <mergeCell ref="C931:C932"/>
    <mergeCell ref="C614:C620"/>
    <mergeCell ref="B617:B620"/>
    <mergeCell ref="C621:C625"/>
    <mergeCell ref="B621:B625"/>
    <mergeCell ref="C626:C628"/>
    <mergeCell ref="B626:B628"/>
    <mergeCell ref="C642:C651"/>
    <mergeCell ref="B642:B651"/>
    <mergeCell ref="C629:C631"/>
    <mergeCell ref="B629:B631"/>
    <mergeCell ref="C632:C633"/>
    <mergeCell ref="C634:C639"/>
    <mergeCell ref="C5:C8"/>
    <mergeCell ref="C383:C393"/>
    <mergeCell ref="C150:C151"/>
    <mergeCell ref="C414:C416"/>
    <mergeCell ref="F35:F36"/>
    <mergeCell ref="C23:C26"/>
    <mergeCell ref="C9:C12"/>
    <mergeCell ref="C364:C366"/>
    <mergeCell ref="C397:C398"/>
    <mergeCell ref="C394:C396"/>
    <mergeCell ref="C377:C380"/>
    <mergeCell ref="C407:C413"/>
    <mergeCell ref="C400:C402"/>
    <mergeCell ref="B134:B135"/>
    <mergeCell ref="C352:C357"/>
    <mergeCell ref="C358:C362"/>
    <mergeCell ref="B155:B159"/>
    <mergeCell ref="B136:B138"/>
    <mergeCell ref="C135:C136"/>
    <mergeCell ref="C137:C139"/>
    <mergeCell ref="B139:B140"/>
    <mergeCell ref="B141:B143"/>
    <mergeCell ref="C140:C141"/>
    <mergeCell ref="C148:C149"/>
    <mergeCell ref="B149:B150"/>
    <mergeCell ref="C503:C507"/>
    <mergeCell ref="C510:C512"/>
    <mergeCell ref="C538:C542"/>
    <mergeCell ref="C543:C546"/>
    <mergeCell ref="C526:C536"/>
    <mergeCell ref="C517:C524"/>
    <mergeCell ref="H543:H546"/>
    <mergeCell ref="C547:C551"/>
    <mergeCell ref="C606:C611"/>
    <mergeCell ref="C582:C589"/>
    <mergeCell ref="C515:C516"/>
    <mergeCell ref="B606:B611"/>
    <mergeCell ref="C612:C613"/>
    <mergeCell ref="B612:B613"/>
    <mergeCell ref="C599:C601"/>
    <mergeCell ref="B599:B601"/>
    <mergeCell ref="C602:C605"/>
    <mergeCell ref="B602:B605"/>
    <mergeCell ref="C594:C598"/>
    <mergeCell ref="C590:C593"/>
    <mergeCell ref="B894:B899"/>
    <mergeCell ref="B836:B839"/>
    <mergeCell ref="C836:C839"/>
    <mergeCell ref="B814:B819"/>
    <mergeCell ref="C905:C908"/>
    <mergeCell ref="B888:B891"/>
    <mergeCell ref="C888:C891"/>
    <mergeCell ref="B892:B893"/>
    <mergeCell ref="C892:C893"/>
    <mergeCell ref="C840:C856"/>
    <mergeCell ref="B820:B824"/>
    <mergeCell ref="C881:C887"/>
    <mergeCell ref="B881:B887"/>
    <mergeCell ref="B840:B856"/>
    <mergeCell ref="B828:B835"/>
    <mergeCell ref="C828:C835"/>
    <mergeCell ref="C894:C899"/>
    <mergeCell ref="B900:B904"/>
    <mergeCell ref="C900:C904"/>
    <mergeCell ref="B905:B908"/>
    <mergeCell ref="B912:B914"/>
    <mergeCell ref="C911:C914"/>
    <mergeCell ref="C909:C910"/>
    <mergeCell ref="B986:B994"/>
    <mergeCell ref="C1075:C1078"/>
    <mergeCell ref="C1079:C1080"/>
    <mergeCell ref="B1081:B1084"/>
    <mergeCell ref="C1081:C1084"/>
    <mergeCell ref="B1085:B1094"/>
    <mergeCell ref="C1093:C1094"/>
    <mergeCell ref="C1085:C1092"/>
    <mergeCell ref="B1079:B1080"/>
    <mergeCell ref="C1027:C1029"/>
    <mergeCell ref="B973:B979"/>
    <mergeCell ref="C973:C974"/>
    <mergeCell ref="B1062:B1069"/>
    <mergeCell ref="C1062:C1069"/>
    <mergeCell ref="B1070:B1074"/>
    <mergeCell ref="C1070:C1071"/>
    <mergeCell ref="C1072:C1074"/>
    <mergeCell ref="B1056:B1058"/>
    <mergeCell ref="C1056:C1058"/>
    <mergeCell ref="B1059:B106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O554"/>
  <sheetViews>
    <sheetView topLeftCell="A544" zoomScale="90" zoomScaleNormal="90" workbookViewId="0">
      <selection activeCell="P552" sqref="P552"/>
    </sheetView>
  </sheetViews>
  <sheetFormatPr defaultRowHeight="15"/>
  <cols>
    <col min="1" max="1" width="9.140625" style="9"/>
    <col min="2" max="2" width="11" style="9" customWidth="1"/>
    <col min="3" max="3" width="16" style="9" customWidth="1"/>
    <col min="4" max="6" width="9.140625" style="9"/>
    <col min="7" max="7" width="11.7109375" style="9" customWidth="1"/>
    <col min="8" max="8" width="9.140625" style="9"/>
    <col min="9" max="9" width="18" style="9" customWidth="1"/>
    <col min="10" max="10" width="16.5703125" style="10" customWidth="1"/>
    <col min="11" max="12" width="9.140625" style="10"/>
    <col min="13" max="13" width="17.140625" style="10" customWidth="1"/>
    <col min="14" max="16384" width="9.140625" style="9"/>
  </cols>
  <sheetData>
    <row r="2" spans="2:9">
      <c r="B2" s="6" t="s">
        <v>15</v>
      </c>
      <c r="C2" s="9">
        <v>2017</v>
      </c>
    </row>
    <row r="3" spans="2:9">
      <c r="B3" s="11"/>
      <c r="C3" s="11"/>
      <c r="D3" s="11"/>
      <c r="E3" s="11"/>
      <c r="F3" s="11"/>
      <c r="G3" s="11"/>
      <c r="H3" s="11" t="s">
        <v>4</v>
      </c>
      <c r="I3" s="11"/>
    </row>
    <row r="4" spans="2:9">
      <c r="B4" s="12" t="s">
        <v>0</v>
      </c>
      <c r="C4" s="12" t="s">
        <v>5</v>
      </c>
      <c r="D4" s="12" t="s">
        <v>2</v>
      </c>
      <c r="E4" s="12" t="s">
        <v>6</v>
      </c>
      <c r="F4" s="12" t="s">
        <v>3</v>
      </c>
      <c r="G4" s="12" t="s">
        <v>7</v>
      </c>
      <c r="H4" s="12" t="s">
        <v>8</v>
      </c>
      <c r="I4" s="12" t="s">
        <v>9</v>
      </c>
    </row>
    <row r="5" spans="2:9">
      <c r="B5" s="13" t="s">
        <v>16</v>
      </c>
      <c r="C5" s="5" t="s">
        <v>17</v>
      </c>
      <c r="D5" s="13">
        <v>8180</v>
      </c>
      <c r="E5" s="13"/>
      <c r="F5" s="13"/>
      <c r="G5" s="13"/>
      <c r="H5" s="13"/>
      <c r="I5" s="13" t="s">
        <v>19</v>
      </c>
    </row>
    <row r="6" spans="2:9">
      <c r="B6" s="13" t="s">
        <v>18</v>
      </c>
      <c r="C6" s="13"/>
      <c r="D6" s="13"/>
      <c r="E6" s="13"/>
      <c r="F6" s="13"/>
      <c r="G6" s="13">
        <v>8160</v>
      </c>
      <c r="H6" s="13">
        <v>-20</v>
      </c>
      <c r="I6" s="13"/>
    </row>
    <row r="7" spans="2:9">
      <c r="B7" s="13" t="s">
        <v>18</v>
      </c>
      <c r="C7" s="13"/>
      <c r="D7" s="13">
        <v>8160</v>
      </c>
      <c r="E7" s="13">
        <v>8170</v>
      </c>
      <c r="F7" s="13"/>
      <c r="G7" s="13"/>
      <c r="H7" s="13">
        <f>E7-D7</f>
        <v>10</v>
      </c>
      <c r="I7" s="13"/>
    </row>
    <row r="8" spans="2:9">
      <c r="B8" s="13" t="s">
        <v>20</v>
      </c>
      <c r="C8" s="13"/>
      <c r="D8" s="13"/>
      <c r="E8" s="13">
        <v>8168</v>
      </c>
      <c r="F8" s="13"/>
      <c r="G8" s="13"/>
      <c r="H8" s="13"/>
      <c r="I8" s="13" t="s">
        <v>13</v>
      </c>
    </row>
    <row r="9" spans="2:9">
      <c r="B9" s="13" t="s">
        <v>21</v>
      </c>
      <c r="C9" s="13"/>
      <c r="D9" s="13"/>
      <c r="E9" s="13"/>
      <c r="F9" s="13"/>
      <c r="G9" s="13">
        <v>8185</v>
      </c>
      <c r="H9" s="13">
        <f>E8-G9</f>
        <v>-17</v>
      </c>
      <c r="I9" s="13"/>
    </row>
    <row r="10" spans="2:9">
      <c r="B10" s="13" t="s">
        <v>21</v>
      </c>
      <c r="C10" s="13"/>
      <c r="D10" s="13">
        <v>8200</v>
      </c>
      <c r="E10" s="13"/>
      <c r="F10" s="13"/>
      <c r="G10" s="13"/>
      <c r="H10" s="13"/>
      <c r="I10" s="13" t="s">
        <v>13</v>
      </c>
    </row>
    <row r="11" spans="2:9">
      <c r="B11" s="13" t="s">
        <v>22</v>
      </c>
      <c r="C11" s="13"/>
      <c r="D11" s="13"/>
      <c r="E11" s="13"/>
      <c r="F11" s="13">
        <v>8320</v>
      </c>
      <c r="G11" s="13"/>
      <c r="H11" s="13">
        <v>120</v>
      </c>
      <c r="I11" s="13"/>
    </row>
    <row r="12" spans="2:9">
      <c r="B12" s="13" t="s">
        <v>23</v>
      </c>
      <c r="C12" s="13"/>
      <c r="D12" s="13">
        <v>8278</v>
      </c>
      <c r="E12" s="13"/>
      <c r="F12" s="13"/>
      <c r="G12" s="13"/>
      <c r="H12" s="13"/>
      <c r="I12" s="13" t="s">
        <v>13</v>
      </c>
    </row>
    <row r="13" spans="2:9">
      <c r="B13" s="13" t="s">
        <v>24</v>
      </c>
      <c r="C13" s="13"/>
      <c r="D13" s="13"/>
      <c r="E13" s="13"/>
      <c r="F13" s="13">
        <v>8393</v>
      </c>
      <c r="G13" s="13"/>
      <c r="H13" s="13">
        <f>F13-D12</f>
        <v>115</v>
      </c>
      <c r="I13" s="13"/>
    </row>
    <row r="14" spans="2:9">
      <c r="B14" s="13" t="s">
        <v>25</v>
      </c>
      <c r="C14" s="13"/>
      <c r="D14" s="13"/>
      <c r="E14" s="13">
        <v>8411</v>
      </c>
      <c r="F14" s="13"/>
      <c r="G14" s="13"/>
      <c r="H14" s="13"/>
      <c r="I14" s="13" t="s">
        <v>13</v>
      </c>
    </row>
    <row r="15" spans="2:9">
      <c r="B15" s="13" t="s">
        <v>33</v>
      </c>
      <c r="C15" s="13"/>
      <c r="D15" s="13">
        <v>8350</v>
      </c>
      <c r="E15" s="13"/>
      <c r="F15" s="13"/>
      <c r="G15" s="13"/>
      <c r="H15" s="13">
        <f>E14-D15</f>
        <v>61</v>
      </c>
      <c r="I15" s="13"/>
    </row>
    <row r="16" spans="2:9">
      <c r="B16" s="13" t="s">
        <v>26</v>
      </c>
      <c r="C16" s="13"/>
      <c r="D16" s="13">
        <v>8390</v>
      </c>
      <c r="E16" s="13">
        <v>8448</v>
      </c>
      <c r="F16" s="13"/>
      <c r="G16" s="13"/>
      <c r="H16" s="13">
        <f>E16-D16</f>
        <v>58</v>
      </c>
      <c r="I16" s="13"/>
    </row>
    <row r="17" spans="2:9">
      <c r="B17" s="13" t="s">
        <v>30</v>
      </c>
      <c r="C17" s="13"/>
      <c r="D17" s="13"/>
      <c r="E17" s="13">
        <v>8440</v>
      </c>
      <c r="F17" s="13"/>
      <c r="G17" s="13"/>
      <c r="H17" s="13"/>
      <c r="I17" s="13" t="s">
        <v>13</v>
      </c>
    </row>
    <row r="18" spans="2:9">
      <c r="B18" s="13" t="s">
        <v>33</v>
      </c>
      <c r="C18" s="13"/>
      <c r="D18" s="13">
        <v>8350</v>
      </c>
      <c r="E18" s="13"/>
      <c r="F18" s="13"/>
      <c r="G18" s="13"/>
      <c r="H18" s="13">
        <f>E17-D18</f>
        <v>90</v>
      </c>
      <c r="I18" s="13"/>
    </row>
    <row r="19" spans="2:9">
      <c r="B19" s="13" t="s">
        <v>31</v>
      </c>
      <c r="C19" s="13"/>
      <c r="D19" s="13">
        <v>8395</v>
      </c>
      <c r="E19" s="13">
        <v>8442</v>
      </c>
      <c r="F19" s="13"/>
      <c r="G19" s="13"/>
      <c r="H19" s="13">
        <f>E19-D19</f>
        <v>47</v>
      </c>
      <c r="I19" s="13"/>
    </row>
    <row r="20" spans="2:9">
      <c r="B20" s="13" t="s">
        <v>33</v>
      </c>
      <c r="C20" s="13" t="s">
        <v>34</v>
      </c>
      <c r="D20" s="13">
        <v>8440</v>
      </c>
      <c r="E20" s="13"/>
      <c r="F20" s="13">
        <v>8390</v>
      </c>
      <c r="G20" s="13"/>
      <c r="H20" s="13">
        <f>F20-D20</f>
        <v>-50</v>
      </c>
      <c r="I20" s="13"/>
    </row>
    <row r="21" spans="2:9">
      <c r="B21" s="13" t="s">
        <v>33</v>
      </c>
      <c r="C21" s="13" t="s">
        <v>34</v>
      </c>
      <c r="D21" s="13"/>
      <c r="E21" s="13">
        <v>8385</v>
      </c>
      <c r="F21" s="13"/>
      <c r="G21" s="13"/>
      <c r="H21" s="13"/>
      <c r="I21" s="13" t="s">
        <v>13</v>
      </c>
    </row>
    <row r="22" spans="2:9">
      <c r="B22" s="13" t="s">
        <v>37</v>
      </c>
      <c r="C22" s="13" t="s">
        <v>34</v>
      </c>
      <c r="D22" s="13">
        <v>8370</v>
      </c>
      <c r="E22" s="13"/>
      <c r="F22" s="13"/>
      <c r="G22" s="13"/>
      <c r="H22" s="13">
        <f>E21-D22</f>
        <v>15</v>
      </c>
      <c r="I22" s="13"/>
    </row>
    <row r="23" spans="2:9">
      <c r="B23" s="13" t="s">
        <v>38</v>
      </c>
      <c r="C23" s="13" t="s">
        <v>34</v>
      </c>
      <c r="D23" s="13"/>
      <c r="E23" s="13"/>
      <c r="F23" s="13"/>
      <c r="G23" s="13">
        <v>8455</v>
      </c>
      <c r="H23" s="13">
        <f>E21-G23</f>
        <v>-70</v>
      </c>
      <c r="I23" s="13"/>
    </row>
    <row r="24" spans="2:9">
      <c r="B24" s="13" t="s">
        <v>38</v>
      </c>
      <c r="C24" s="306" t="s">
        <v>34</v>
      </c>
      <c r="D24" s="13">
        <v>8460</v>
      </c>
      <c r="E24" s="13"/>
      <c r="F24" s="13"/>
      <c r="G24" s="13"/>
      <c r="H24" s="13"/>
      <c r="I24" s="13" t="s">
        <v>13</v>
      </c>
    </row>
    <row r="25" spans="2:9">
      <c r="B25" s="13" t="s">
        <v>40</v>
      </c>
      <c r="C25" s="307"/>
      <c r="D25" s="13"/>
      <c r="E25" s="13"/>
      <c r="F25" s="13">
        <v>8550</v>
      </c>
      <c r="G25" s="13"/>
      <c r="H25" s="13">
        <f>F25-D24</f>
        <v>90</v>
      </c>
      <c r="I25" s="13"/>
    </row>
    <row r="26" spans="2:9">
      <c r="B26" s="13" t="s">
        <v>40</v>
      </c>
      <c r="C26" s="307"/>
      <c r="D26" s="13"/>
      <c r="E26" s="13">
        <v>8616</v>
      </c>
      <c r="F26" s="13"/>
      <c r="G26" s="13"/>
      <c r="H26" s="13"/>
      <c r="I26" s="13"/>
    </row>
    <row r="27" spans="2:9">
      <c r="B27" s="13" t="s">
        <v>41</v>
      </c>
      <c r="C27" s="307"/>
      <c r="D27" s="13"/>
      <c r="E27" s="13">
        <v>8690</v>
      </c>
      <c r="F27" s="13"/>
      <c r="G27" s="13"/>
      <c r="H27" s="13"/>
      <c r="I27" s="13"/>
    </row>
    <row r="28" spans="2:9">
      <c r="B28" s="13" t="s">
        <v>42</v>
      </c>
      <c r="C28" s="307"/>
      <c r="D28" s="13">
        <v>8621</v>
      </c>
      <c r="E28" s="13"/>
      <c r="F28" s="13"/>
      <c r="G28" s="13"/>
      <c r="H28" s="13">
        <f>E26-D28</f>
        <v>-5</v>
      </c>
      <c r="I28" s="13"/>
    </row>
    <row r="29" spans="2:9">
      <c r="B29" s="13"/>
      <c r="C29" s="307"/>
      <c r="D29" s="13">
        <v>8600</v>
      </c>
      <c r="E29" s="13"/>
      <c r="F29" s="13"/>
      <c r="G29" s="13"/>
      <c r="H29" s="13">
        <f>E27-D29</f>
        <v>90</v>
      </c>
      <c r="I29" s="13"/>
    </row>
    <row r="30" spans="2:9">
      <c r="B30" s="13"/>
      <c r="C30" s="308"/>
      <c r="D30" s="13">
        <v>8585</v>
      </c>
      <c r="E30" s="13"/>
      <c r="F30" s="13"/>
      <c r="G30" s="13"/>
      <c r="H30" s="13"/>
      <c r="I30" s="13" t="s">
        <v>13</v>
      </c>
    </row>
    <row r="31" spans="2:9">
      <c r="B31" s="13"/>
      <c r="C31" s="13"/>
      <c r="D31" s="13"/>
      <c r="E31" s="13"/>
      <c r="F31" s="254" t="s">
        <v>44</v>
      </c>
      <c r="G31" s="255"/>
      <c r="H31" s="5">
        <f>SUM(H5:H30)</f>
        <v>534</v>
      </c>
      <c r="I31" s="7">
        <f>H31*75</f>
        <v>40050</v>
      </c>
    </row>
    <row r="34" spans="2:9">
      <c r="B34" s="6" t="s">
        <v>46</v>
      </c>
      <c r="C34" s="9">
        <v>2017</v>
      </c>
    </row>
    <row r="35" spans="2:9">
      <c r="B35" s="11"/>
      <c r="C35" s="11"/>
      <c r="D35" s="11"/>
      <c r="E35" s="11"/>
      <c r="F35" s="11"/>
      <c r="G35" s="11"/>
      <c r="H35" s="11" t="s">
        <v>4</v>
      </c>
      <c r="I35" s="11"/>
    </row>
    <row r="36" spans="2:9">
      <c r="B36" s="12" t="s">
        <v>0</v>
      </c>
      <c r="C36" s="12" t="s">
        <v>5</v>
      </c>
      <c r="D36" s="12" t="s">
        <v>2</v>
      </c>
      <c r="E36" s="12" t="s">
        <v>6</v>
      </c>
      <c r="F36" s="12" t="s">
        <v>3</v>
      </c>
      <c r="G36" s="12" t="s">
        <v>7</v>
      </c>
      <c r="H36" s="12" t="s">
        <v>8</v>
      </c>
      <c r="I36" s="12" t="s">
        <v>9</v>
      </c>
    </row>
    <row r="37" spans="2:9">
      <c r="B37" s="13" t="s">
        <v>19</v>
      </c>
      <c r="C37" s="13" t="s">
        <v>34</v>
      </c>
      <c r="D37" s="13">
        <v>8585</v>
      </c>
      <c r="E37" s="13"/>
      <c r="F37" s="13"/>
      <c r="G37" s="13"/>
      <c r="H37" s="13"/>
      <c r="I37" s="13"/>
    </row>
    <row r="38" spans="2:9">
      <c r="B38" s="13" t="s">
        <v>51</v>
      </c>
      <c r="C38" s="13"/>
      <c r="D38" s="13"/>
      <c r="E38" s="13"/>
      <c r="F38" s="13">
        <v>8820</v>
      </c>
      <c r="G38" s="13"/>
      <c r="H38" s="13">
        <f>F38-D37</f>
        <v>235</v>
      </c>
      <c r="I38" s="13"/>
    </row>
    <row r="39" spans="2:9">
      <c r="B39" s="13" t="s">
        <v>51</v>
      </c>
      <c r="C39" s="13"/>
      <c r="D39" s="13"/>
      <c r="E39" s="13">
        <v>8810</v>
      </c>
      <c r="F39" s="13"/>
      <c r="G39" s="13"/>
      <c r="H39" s="13"/>
      <c r="I39" s="13" t="s">
        <v>13</v>
      </c>
    </row>
    <row r="40" spans="2:9">
      <c r="B40" s="13" t="s">
        <v>53</v>
      </c>
      <c r="C40" s="13"/>
      <c r="D40" s="13">
        <v>8733</v>
      </c>
      <c r="E40" s="13"/>
      <c r="F40" s="13"/>
      <c r="G40" s="13"/>
      <c r="H40" s="13">
        <f>E39-D40</f>
        <v>77</v>
      </c>
      <c r="I40" s="13"/>
    </row>
    <row r="41" spans="2:9">
      <c r="B41" s="13" t="s">
        <v>55</v>
      </c>
      <c r="C41" s="13"/>
      <c r="D41" s="13">
        <v>8850</v>
      </c>
      <c r="E41" s="13"/>
      <c r="F41" s="13"/>
      <c r="G41" s="13"/>
      <c r="H41" s="13"/>
      <c r="I41" s="13" t="s">
        <v>13</v>
      </c>
    </row>
    <row r="42" spans="2:9">
      <c r="B42" s="13" t="s">
        <v>54</v>
      </c>
      <c r="C42" s="13"/>
      <c r="D42" s="13"/>
      <c r="E42" s="13"/>
      <c r="F42" s="13">
        <v>8982</v>
      </c>
      <c r="G42" s="13"/>
      <c r="H42" s="13">
        <f>F42-D41</f>
        <v>132</v>
      </c>
      <c r="I42" s="13"/>
    </row>
    <row r="43" spans="2:9">
      <c r="B43" s="13" t="s">
        <v>56</v>
      </c>
      <c r="C43" s="13" t="s">
        <v>57</v>
      </c>
      <c r="D43" s="13">
        <v>8900</v>
      </c>
      <c r="E43" s="13"/>
      <c r="F43" s="13"/>
      <c r="G43" s="13"/>
      <c r="H43" s="13"/>
      <c r="I43" s="13" t="s">
        <v>13</v>
      </c>
    </row>
    <row r="44" spans="2:9">
      <c r="B44" s="13"/>
      <c r="C44" s="13"/>
      <c r="D44" s="13"/>
      <c r="E44" s="13"/>
      <c r="F44" s="290" t="s">
        <v>44</v>
      </c>
      <c r="G44" s="290"/>
      <c r="H44" s="5">
        <f>SUM(H37:H43)</f>
        <v>444</v>
      </c>
      <c r="I44" s="7">
        <f>H44*75</f>
        <v>33300</v>
      </c>
    </row>
    <row r="47" spans="2:9">
      <c r="B47" s="5" t="s">
        <v>61</v>
      </c>
      <c r="C47" s="13">
        <v>2017</v>
      </c>
      <c r="D47" s="13"/>
      <c r="E47" s="13"/>
      <c r="F47" s="13"/>
      <c r="G47" s="13"/>
      <c r="H47" s="13"/>
      <c r="I47" s="13"/>
    </row>
    <row r="48" spans="2:9">
      <c r="B48" s="11"/>
      <c r="C48" s="11"/>
      <c r="D48" s="11"/>
      <c r="E48" s="11"/>
      <c r="F48" s="11"/>
      <c r="G48" s="11"/>
      <c r="H48" s="11" t="s">
        <v>4</v>
      </c>
      <c r="I48" s="11"/>
    </row>
    <row r="49" spans="2:9">
      <c r="B49" s="12" t="s">
        <v>0</v>
      </c>
      <c r="C49" s="12" t="s">
        <v>5</v>
      </c>
      <c r="D49" s="12" t="s">
        <v>2</v>
      </c>
      <c r="E49" s="12" t="s">
        <v>6</v>
      </c>
      <c r="F49" s="12" t="s">
        <v>3</v>
      </c>
      <c r="G49" s="12" t="s">
        <v>7</v>
      </c>
      <c r="H49" s="12" t="s">
        <v>8</v>
      </c>
      <c r="I49" s="12" t="s">
        <v>9</v>
      </c>
    </row>
    <row r="50" spans="2:9">
      <c r="B50" s="13" t="s">
        <v>19</v>
      </c>
      <c r="C50" s="13" t="s">
        <v>57</v>
      </c>
      <c r="D50" s="13">
        <v>8900</v>
      </c>
      <c r="E50" s="13"/>
      <c r="F50" s="13"/>
      <c r="G50" s="13"/>
      <c r="H50" s="13"/>
      <c r="I50" s="13"/>
    </row>
    <row r="51" spans="2:9">
      <c r="B51" s="13" t="s">
        <v>70</v>
      </c>
      <c r="C51" s="13"/>
      <c r="D51" s="13"/>
      <c r="E51" s="13"/>
      <c r="F51" s="13">
        <v>9000</v>
      </c>
      <c r="G51" s="13"/>
      <c r="H51" s="13">
        <f>F51-D50</f>
        <v>100</v>
      </c>
      <c r="I51" s="13"/>
    </row>
    <row r="52" spans="2:9">
      <c r="B52" s="13" t="s">
        <v>71</v>
      </c>
      <c r="C52" s="13"/>
      <c r="D52" s="13">
        <v>8900</v>
      </c>
      <c r="E52" s="13"/>
      <c r="F52" s="13"/>
      <c r="G52" s="13"/>
      <c r="H52" s="13"/>
      <c r="I52" s="13" t="s">
        <v>13</v>
      </c>
    </row>
    <row r="53" spans="2:9">
      <c r="B53" s="13" t="s">
        <v>63</v>
      </c>
      <c r="C53" s="13"/>
      <c r="D53" s="13"/>
      <c r="E53" s="13"/>
      <c r="F53" s="13">
        <v>9155</v>
      </c>
      <c r="G53" s="13"/>
      <c r="H53" s="13">
        <f>F53-D52</f>
        <v>255</v>
      </c>
      <c r="I53" s="13"/>
    </row>
    <row r="54" spans="2:9">
      <c r="B54" s="13" t="s">
        <v>63</v>
      </c>
      <c r="C54" s="13"/>
      <c r="D54" s="13"/>
      <c r="E54" s="13">
        <v>9135</v>
      </c>
      <c r="F54" s="13"/>
      <c r="G54" s="13"/>
      <c r="H54" s="13"/>
      <c r="I54" s="13" t="s">
        <v>13</v>
      </c>
    </row>
    <row r="55" spans="2:9">
      <c r="B55" s="13" t="s">
        <v>67</v>
      </c>
      <c r="C55" s="13"/>
      <c r="D55" s="13">
        <v>9065</v>
      </c>
      <c r="E55" s="13"/>
      <c r="F55" s="13"/>
      <c r="G55" s="13"/>
      <c r="H55" s="13">
        <f>E54-D55</f>
        <v>70</v>
      </c>
      <c r="I55" s="13"/>
    </row>
    <row r="56" spans="2:9">
      <c r="B56" s="13" t="s">
        <v>72</v>
      </c>
      <c r="C56" s="13"/>
      <c r="D56" s="13"/>
      <c r="E56" s="13">
        <v>9135</v>
      </c>
      <c r="F56" s="13"/>
      <c r="G56" s="13"/>
      <c r="H56" s="13"/>
      <c r="I56" s="13" t="s">
        <v>13</v>
      </c>
    </row>
    <row r="57" spans="2:9">
      <c r="B57" s="13" t="s">
        <v>73</v>
      </c>
      <c r="C57" s="13"/>
      <c r="D57" s="13">
        <v>9070</v>
      </c>
      <c r="E57" s="13"/>
      <c r="F57" s="13"/>
      <c r="G57" s="13"/>
      <c r="H57" s="13">
        <f>E56-D57</f>
        <v>65</v>
      </c>
      <c r="I57" s="13"/>
    </row>
    <row r="58" spans="2:9">
      <c r="B58" s="13" t="s">
        <v>74</v>
      </c>
      <c r="C58" s="13" t="s">
        <v>75</v>
      </c>
      <c r="D58" s="13">
        <v>9120</v>
      </c>
      <c r="E58" s="13"/>
      <c r="F58" s="13"/>
      <c r="G58" s="13"/>
      <c r="H58" s="13"/>
      <c r="I58" s="13" t="s">
        <v>13</v>
      </c>
    </row>
    <row r="59" spans="2:9">
      <c r="B59" s="13"/>
      <c r="C59" s="13"/>
      <c r="D59" s="13"/>
      <c r="E59" s="13"/>
      <c r="F59" s="290" t="s">
        <v>44</v>
      </c>
      <c r="G59" s="290"/>
      <c r="H59" s="5">
        <f>SUM(H50:H58)</f>
        <v>490</v>
      </c>
      <c r="I59" s="7">
        <f>H59*75</f>
        <v>36750</v>
      </c>
    </row>
    <row r="62" spans="2:9">
      <c r="B62" s="6" t="s">
        <v>76</v>
      </c>
      <c r="C62" s="9">
        <v>2017</v>
      </c>
    </row>
    <row r="63" spans="2:9">
      <c r="B63" s="11"/>
      <c r="C63" s="11"/>
      <c r="D63" s="11"/>
      <c r="E63" s="11"/>
      <c r="F63" s="11"/>
      <c r="G63" s="11"/>
      <c r="H63" s="11" t="s">
        <v>4</v>
      </c>
      <c r="I63" s="11"/>
    </row>
    <row r="64" spans="2:9">
      <c r="B64" s="12" t="s">
        <v>0</v>
      </c>
      <c r="C64" s="12" t="s">
        <v>5</v>
      </c>
      <c r="D64" s="12" t="s">
        <v>2</v>
      </c>
      <c r="E64" s="12" t="s">
        <v>6</v>
      </c>
      <c r="F64" s="12" t="s">
        <v>3</v>
      </c>
      <c r="G64" s="12" t="s">
        <v>7</v>
      </c>
      <c r="H64" s="12" t="s">
        <v>8</v>
      </c>
      <c r="I64" s="12" t="s">
        <v>9</v>
      </c>
    </row>
    <row r="65" spans="2:9">
      <c r="B65" s="13" t="s">
        <v>19</v>
      </c>
      <c r="C65" s="13" t="s">
        <v>75</v>
      </c>
      <c r="D65" s="13">
        <v>9120</v>
      </c>
      <c r="E65" s="13"/>
      <c r="F65" s="13"/>
      <c r="G65" s="13"/>
      <c r="H65" s="13"/>
      <c r="I65" s="13"/>
    </row>
    <row r="66" spans="2:9">
      <c r="B66" s="13" t="s">
        <v>83</v>
      </c>
      <c r="C66" s="13"/>
      <c r="D66" s="13"/>
      <c r="E66" s="13"/>
      <c r="F66" s="13">
        <v>9295</v>
      </c>
      <c r="G66" s="13"/>
      <c r="H66" s="13">
        <f>F66-D65</f>
        <v>175</v>
      </c>
      <c r="I66" s="13"/>
    </row>
    <row r="67" spans="2:9">
      <c r="B67" s="13" t="s">
        <v>77</v>
      </c>
      <c r="C67" s="13"/>
      <c r="D67" s="13"/>
      <c r="E67" s="13">
        <v>9260</v>
      </c>
      <c r="F67" s="13"/>
      <c r="G67" s="13"/>
      <c r="H67" s="13"/>
      <c r="I67" s="13" t="s">
        <v>13</v>
      </c>
    </row>
    <row r="68" spans="2:9">
      <c r="B68" s="13" t="s">
        <v>84</v>
      </c>
      <c r="C68" s="13"/>
      <c r="D68" s="13">
        <v>9210</v>
      </c>
      <c r="E68" s="13"/>
      <c r="F68" s="13"/>
      <c r="G68" s="13"/>
      <c r="H68" s="13">
        <f>E67-D68</f>
        <v>50</v>
      </c>
      <c r="I68" s="13"/>
    </row>
    <row r="69" spans="2:9">
      <c r="B69" s="13" t="s">
        <v>84</v>
      </c>
      <c r="C69" s="13"/>
      <c r="D69" s="13">
        <v>9250</v>
      </c>
      <c r="E69" s="13"/>
      <c r="F69" s="13"/>
      <c r="G69" s="13"/>
      <c r="H69" s="13"/>
      <c r="I69" s="13" t="s">
        <v>13</v>
      </c>
    </row>
    <row r="70" spans="2:9">
      <c r="B70" s="13" t="s">
        <v>85</v>
      </c>
      <c r="C70" s="13"/>
      <c r="D70" s="13"/>
      <c r="E70" s="13"/>
      <c r="F70" s="13"/>
      <c r="G70" s="13">
        <v>9210</v>
      </c>
      <c r="H70" s="13">
        <f>G70-D69</f>
        <v>-40</v>
      </c>
      <c r="I70" s="13"/>
    </row>
    <row r="71" spans="2:9">
      <c r="B71" s="13" t="s">
        <v>86</v>
      </c>
      <c r="C71" s="13"/>
      <c r="D71" s="13"/>
      <c r="E71" s="13">
        <v>9185</v>
      </c>
      <c r="F71" s="13"/>
      <c r="G71" s="13"/>
      <c r="H71" s="13"/>
      <c r="I71" s="13" t="s">
        <v>13</v>
      </c>
    </row>
    <row r="72" spans="2:9">
      <c r="B72" s="13" t="s">
        <v>80</v>
      </c>
      <c r="C72" s="13"/>
      <c r="D72" s="13">
        <v>9135</v>
      </c>
      <c r="E72" s="13"/>
      <c r="F72" s="13"/>
      <c r="G72" s="13"/>
      <c r="H72" s="13">
        <f>E71-D72</f>
        <v>50</v>
      </c>
      <c r="I72" s="13"/>
    </row>
    <row r="73" spans="2:9">
      <c r="B73" s="13" t="s">
        <v>81</v>
      </c>
      <c r="C73" s="13"/>
      <c r="D73" s="13">
        <v>9122</v>
      </c>
      <c r="E73" s="13"/>
      <c r="F73" s="13"/>
      <c r="G73" s="13"/>
      <c r="H73" s="13"/>
      <c r="I73" s="13" t="s">
        <v>13</v>
      </c>
    </row>
    <row r="74" spans="2:9">
      <c r="B74" s="13" t="s">
        <v>87</v>
      </c>
      <c r="C74" s="13"/>
      <c r="D74" s="13"/>
      <c r="E74" s="13"/>
      <c r="F74" s="13">
        <v>9290</v>
      </c>
      <c r="G74" s="13"/>
      <c r="H74" s="13">
        <f>F74-D73</f>
        <v>168</v>
      </c>
      <c r="I74" s="13"/>
    </row>
    <row r="75" spans="2:9">
      <c r="B75" s="13"/>
      <c r="C75" s="13"/>
      <c r="D75" s="13"/>
      <c r="E75" s="13"/>
      <c r="F75" s="290" t="s">
        <v>44</v>
      </c>
      <c r="G75" s="290"/>
      <c r="H75" s="5">
        <f>SUM(H65:H74)</f>
        <v>403</v>
      </c>
      <c r="I75" s="7">
        <f>H75*75</f>
        <v>30225</v>
      </c>
    </row>
    <row r="78" spans="2:9">
      <c r="B78" s="5" t="s">
        <v>88</v>
      </c>
      <c r="C78" s="13">
        <v>2017</v>
      </c>
      <c r="D78" s="13"/>
      <c r="E78" s="13"/>
      <c r="F78" s="13"/>
      <c r="G78" s="13"/>
      <c r="H78" s="13"/>
      <c r="I78" s="13"/>
    </row>
    <row r="79" spans="2:9">
      <c r="B79" s="11"/>
      <c r="C79" s="11"/>
      <c r="D79" s="11"/>
      <c r="E79" s="11"/>
      <c r="F79" s="11"/>
      <c r="G79" s="11"/>
      <c r="H79" s="11" t="s">
        <v>4</v>
      </c>
      <c r="I79" s="11"/>
    </row>
    <row r="80" spans="2:9">
      <c r="B80" s="12" t="s">
        <v>0</v>
      </c>
      <c r="C80" s="12" t="s">
        <v>5</v>
      </c>
      <c r="D80" s="12" t="s">
        <v>2</v>
      </c>
      <c r="E80" s="12" t="s">
        <v>6</v>
      </c>
      <c r="F80" s="12" t="s">
        <v>3</v>
      </c>
      <c r="G80" s="12" t="s">
        <v>7</v>
      </c>
      <c r="H80" s="12" t="s">
        <v>8</v>
      </c>
      <c r="I80" s="12" t="s">
        <v>9</v>
      </c>
    </row>
    <row r="81" spans="2:9">
      <c r="B81" s="13" t="s">
        <v>89</v>
      </c>
      <c r="C81" s="13" t="s">
        <v>99</v>
      </c>
      <c r="D81" s="13">
        <v>9350</v>
      </c>
      <c r="E81" s="13"/>
      <c r="F81" s="13"/>
      <c r="G81" s="13"/>
      <c r="H81" s="13"/>
      <c r="I81" s="13" t="s">
        <v>13</v>
      </c>
    </row>
    <row r="82" spans="2:9">
      <c r="B82" s="13" t="s">
        <v>92</v>
      </c>
      <c r="C82" s="13"/>
      <c r="D82" s="13"/>
      <c r="E82" s="13"/>
      <c r="F82" s="13"/>
      <c r="G82" s="13">
        <v>9300</v>
      </c>
      <c r="H82" s="13">
        <f>G82-D81</f>
        <v>-50</v>
      </c>
      <c r="I82" s="13"/>
    </row>
    <row r="83" spans="2:9">
      <c r="B83" s="13" t="s">
        <v>93</v>
      </c>
      <c r="C83" s="13" t="s">
        <v>99</v>
      </c>
      <c r="D83" s="13">
        <v>9335</v>
      </c>
      <c r="E83" s="13"/>
      <c r="F83" s="13"/>
      <c r="G83" s="13"/>
      <c r="H83" s="13"/>
      <c r="I83" s="13" t="s">
        <v>13</v>
      </c>
    </row>
    <row r="84" spans="2:9">
      <c r="B84" s="13" t="s">
        <v>100</v>
      </c>
      <c r="C84" s="13"/>
      <c r="D84" s="13"/>
      <c r="E84" s="13"/>
      <c r="F84" s="13">
        <v>9500</v>
      </c>
      <c r="G84" s="13"/>
      <c r="H84" s="13">
        <f>F84-D83</f>
        <v>165</v>
      </c>
      <c r="I84" s="13"/>
    </row>
    <row r="85" spans="2:9">
      <c r="B85" s="13" t="s">
        <v>94</v>
      </c>
      <c r="C85" s="13" t="s">
        <v>99</v>
      </c>
      <c r="D85" s="13"/>
      <c r="E85" s="13">
        <v>9490</v>
      </c>
      <c r="F85" s="13"/>
      <c r="G85" s="13"/>
      <c r="H85" s="13"/>
      <c r="I85" s="13" t="s">
        <v>13</v>
      </c>
    </row>
    <row r="86" spans="2:9">
      <c r="B86" s="13" t="s">
        <v>98</v>
      </c>
      <c r="C86" s="13" t="s">
        <v>99</v>
      </c>
      <c r="D86" s="13"/>
      <c r="E86" s="13"/>
      <c r="F86" s="13">
        <v>9420</v>
      </c>
      <c r="G86" s="13"/>
      <c r="H86" s="13">
        <f>E85-F86</f>
        <v>70</v>
      </c>
      <c r="I86" s="13"/>
    </row>
    <row r="87" spans="2:9">
      <c r="B87" s="13"/>
      <c r="C87" s="13"/>
      <c r="D87" s="13"/>
      <c r="E87" s="13"/>
      <c r="F87" s="290" t="s">
        <v>44</v>
      </c>
      <c r="G87" s="290"/>
      <c r="H87" s="5">
        <f>SUM(H81:H86)</f>
        <v>185</v>
      </c>
      <c r="I87" s="7">
        <f>H87*75</f>
        <v>13875</v>
      </c>
    </row>
    <row r="90" spans="2:9">
      <c r="B90" s="5" t="s">
        <v>113</v>
      </c>
      <c r="C90" s="13">
        <v>2017</v>
      </c>
      <c r="D90" s="13"/>
      <c r="E90" s="13"/>
      <c r="F90" s="13"/>
      <c r="G90" s="13"/>
      <c r="H90" s="13"/>
      <c r="I90" s="13"/>
    </row>
    <row r="91" spans="2:9">
      <c r="B91" s="11"/>
      <c r="C91" s="11"/>
      <c r="D91" s="11"/>
      <c r="E91" s="11"/>
      <c r="F91" s="11"/>
      <c r="G91" s="11"/>
      <c r="H91" s="11" t="s">
        <v>4</v>
      </c>
      <c r="I91" s="11"/>
    </row>
    <row r="92" spans="2:9">
      <c r="B92" s="12" t="s">
        <v>0</v>
      </c>
      <c r="C92" s="12" t="s">
        <v>5</v>
      </c>
      <c r="D92" s="12" t="s">
        <v>2</v>
      </c>
      <c r="E92" s="12" t="s">
        <v>6</v>
      </c>
      <c r="F92" s="12" t="s">
        <v>3</v>
      </c>
      <c r="G92" s="12" t="s">
        <v>7</v>
      </c>
      <c r="H92" s="12" t="s">
        <v>8</v>
      </c>
      <c r="I92" s="12" t="s">
        <v>9</v>
      </c>
    </row>
    <row r="93" spans="2:9">
      <c r="B93" s="1" t="s">
        <v>140</v>
      </c>
      <c r="C93" s="1" t="s">
        <v>141</v>
      </c>
      <c r="D93" s="13">
        <v>9400</v>
      </c>
      <c r="E93" s="13"/>
      <c r="F93" s="13"/>
      <c r="G93" s="13"/>
      <c r="H93" s="13"/>
      <c r="I93" s="1" t="s">
        <v>13</v>
      </c>
    </row>
    <row r="94" spans="2:9">
      <c r="B94" s="1" t="s">
        <v>116</v>
      </c>
      <c r="C94" s="13"/>
      <c r="D94" s="13"/>
      <c r="E94" s="13"/>
      <c r="F94" s="13">
        <v>9627</v>
      </c>
      <c r="G94" s="13"/>
      <c r="H94" s="13">
        <f>F94-D93</f>
        <v>227</v>
      </c>
      <c r="I94" s="13"/>
    </row>
    <row r="95" spans="2:9">
      <c r="B95" s="1" t="s">
        <v>117</v>
      </c>
      <c r="C95" s="1" t="s">
        <v>141</v>
      </c>
      <c r="D95" s="13">
        <v>9595</v>
      </c>
      <c r="E95" s="13"/>
      <c r="F95" s="13"/>
      <c r="G95" s="13"/>
      <c r="H95" s="13"/>
      <c r="I95" s="1" t="s">
        <v>13</v>
      </c>
    </row>
    <row r="96" spans="2:9">
      <c r="B96" s="1" t="s">
        <v>142</v>
      </c>
      <c r="C96" s="13"/>
      <c r="D96" s="13"/>
      <c r="E96" s="13"/>
      <c r="F96" s="13">
        <v>9630</v>
      </c>
      <c r="G96" s="13"/>
      <c r="H96" s="13">
        <f>F96-D95</f>
        <v>35</v>
      </c>
      <c r="I96" s="13"/>
    </row>
    <row r="97" spans="2:9">
      <c r="B97" s="1" t="s">
        <v>120</v>
      </c>
      <c r="C97" s="14" t="s">
        <v>141</v>
      </c>
      <c r="D97" s="13">
        <v>9650</v>
      </c>
      <c r="E97" s="13"/>
      <c r="F97" s="13"/>
      <c r="G97" s="13"/>
      <c r="H97" s="13"/>
      <c r="I97" s="14" t="s">
        <v>13</v>
      </c>
    </row>
    <row r="98" spans="2:9">
      <c r="B98" s="1" t="s">
        <v>123</v>
      </c>
      <c r="C98" s="14" t="s">
        <v>141</v>
      </c>
      <c r="D98" s="13"/>
      <c r="E98" s="13"/>
      <c r="F98" s="13">
        <v>9700</v>
      </c>
      <c r="G98" s="13"/>
      <c r="H98" s="13">
        <v>50</v>
      </c>
      <c r="I98" s="13"/>
    </row>
    <row r="99" spans="2:9">
      <c r="B99" s="1" t="s">
        <v>124</v>
      </c>
      <c r="C99" s="14" t="s">
        <v>141</v>
      </c>
      <c r="D99" s="13"/>
      <c r="E99" s="13">
        <v>9660</v>
      </c>
      <c r="F99" s="13"/>
      <c r="G99" s="13"/>
      <c r="H99" s="13"/>
      <c r="I99" s="1" t="s">
        <v>13</v>
      </c>
    </row>
    <row r="100" spans="2:9">
      <c r="B100" s="1" t="s">
        <v>126</v>
      </c>
      <c r="C100" s="13"/>
      <c r="D100" s="13">
        <v>9610</v>
      </c>
      <c r="E100" s="13"/>
      <c r="F100" s="13"/>
      <c r="G100" s="13"/>
      <c r="H100" s="13">
        <f>E99-D100</f>
        <v>50</v>
      </c>
      <c r="I100" s="13"/>
    </row>
    <row r="101" spans="2:9">
      <c r="B101" s="1" t="s">
        <v>132</v>
      </c>
      <c r="C101" s="13" t="s">
        <v>141</v>
      </c>
      <c r="D101" s="13">
        <v>9645</v>
      </c>
      <c r="E101" s="13"/>
      <c r="F101" s="13"/>
      <c r="G101" s="13">
        <v>9625</v>
      </c>
      <c r="H101" s="13">
        <f>G101-D101</f>
        <v>-20</v>
      </c>
      <c r="I101" s="13"/>
    </row>
    <row r="102" spans="2:9">
      <c r="B102" s="1" t="s">
        <v>143</v>
      </c>
      <c r="C102" s="13" t="s">
        <v>141</v>
      </c>
      <c r="D102" s="13"/>
      <c r="E102" s="13">
        <v>9619</v>
      </c>
      <c r="F102" s="13"/>
      <c r="G102" s="13"/>
      <c r="H102" s="13"/>
      <c r="I102" s="1" t="s">
        <v>13</v>
      </c>
    </row>
    <row r="103" spans="2:9">
      <c r="B103" s="1" t="s">
        <v>127</v>
      </c>
      <c r="C103" s="13"/>
      <c r="D103" s="13">
        <v>9580</v>
      </c>
      <c r="E103" s="13"/>
      <c r="F103" s="13"/>
      <c r="G103" s="13"/>
      <c r="H103" s="13">
        <f>E102-D103</f>
        <v>39</v>
      </c>
      <c r="I103" s="13"/>
    </row>
    <row r="104" spans="2:9">
      <c r="B104" s="1" t="s">
        <v>144</v>
      </c>
      <c r="C104" s="13"/>
      <c r="D104" s="13">
        <v>9615</v>
      </c>
      <c r="E104" s="13"/>
      <c r="F104" s="13"/>
      <c r="G104" s="13"/>
      <c r="H104" s="13"/>
      <c r="I104" s="1" t="s">
        <v>13</v>
      </c>
    </row>
    <row r="105" spans="2:9">
      <c r="B105" s="1" t="s">
        <v>128</v>
      </c>
      <c r="C105" s="13"/>
      <c r="D105" s="13"/>
      <c r="E105" s="13"/>
      <c r="F105" s="13">
        <v>9685</v>
      </c>
      <c r="G105" s="13"/>
      <c r="H105" s="13">
        <f>F105-D104</f>
        <v>70</v>
      </c>
      <c r="I105" s="13"/>
    </row>
    <row r="106" spans="2:9">
      <c r="B106" s="1" t="s">
        <v>130</v>
      </c>
      <c r="C106" s="1" t="s">
        <v>141</v>
      </c>
      <c r="D106" s="13"/>
      <c r="E106" s="13">
        <v>9700</v>
      </c>
      <c r="F106" s="13"/>
      <c r="G106" s="13"/>
      <c r="H106" s="13"/>
      <c r="I106" s="1" t="s">
        <v>13</v>
      </c>
    </row>
    <row r="107" spans="2:9">
      <c r="B107" s="1" t="s">
        <v>135</v>
      </c>
      <c r="C107" s="13"/>
      <c r="D107" s="13">
        <v>9500</v>
      </c>
      <c r="E107" s="13"/>
      <c r="F107" s="13"/>
      <c r="G107" s="13"/>
      <c r="H107" s="13">
        <v>200</v>
      </c>
      <c r="I107" s="13"/>
    </row>
    <row r="108" spans="2:9">
      <c r="B108" s="13"/>
      <c r="C108" s="13"/>
      <c r="D108" s="13"/>
      <c r="E108" s="13"/>
      <c r="F108" s="290" t="s">
        <v>44</v>
      </c>
      <c r="G108" s="290"/>
      <c r="H108" s="5">
        <f>SUM(H93:H107)</f>
        <v>651</v>
      </c>
      <c r="I108" s="7">
        <f>H108*75</f>
        <v>48825</v>
      </c>
    </row>
    <row r="110" spans="2:9">
      <c r="B110" s="5" t="s">
        <v>139</v>
      </c>
      <c r="C110" s="13">
        <v>2017</v>
      </c>
      <c r="D110" s="13"/>
      <c r="E110" s="13"/>
      <c r="F110" s="13"/>
      <c r="G110" s="13"/>
      <c r="H110" s="13"/>
      <c r="I110" s="13"/>
    </row>
    <row r="111" spans="2:9">
      <c r="B111" s="11"/>
      <c r="C111" s="11"/>
      <c r="D111" s="11"/>
      <c r="E111" s="11"/>
      <c r="F111" s="11"/>
      <c r="G111" s="11"/>
      <c r="H111" s="11" t="s">
        <v>4</v>
      </c>
      <c r="I111" s="11"/>
    </row>
    <row r="112" spans="2:9">
      <c r="B112" s="12" t="s">
        <v>0</v>
      </c>
      <c r="C112" s="12" t="s">
        <v>5</v>
      </c>
      <c r="D112" s="12" t="s">
        <v>2</v>
      </c>
      <c r="E112" s="12" t="s">
        <v>6</v>
      </c>
      <c r="F112" s="12" t="s">
        <v>3</v>
      </c>
      <c r="G112" s="12" t="s">
        <v>7</v>
      </c>
      <c r="H112" s="12" t="s">
        <v>8</v>
      </c>
      <c r="I112" s="12" t="s">
        <v>9</v>
      </c>
    </row>
    <row r="113" spans="2:9">
      <c r="B113" s="1" t="s">
        <v>137</v>
      </c>
      <c r="C113" s="1" t="s">
        <v>145</v>
      </c>
      <c r="D113" s="13">
        <v>9550</v>
      </c>
      <c r="E113" s="13"/>
      <c r="F113" s="13"/>
      <c r="G113" s="13"/>
      <c r="H113" s="13"/>
      <c r="I113" s="1" t="s">
        <v>13</v>
      </c>
    </row>
    <row r="114" spans="2:9">
      <c r="B114" s="1" t="s">
        <v>146</v>
      </c>
      <c r="C114" s="13"/>
      <c r="D114" s="13"/>
      <c r="E114" s="13"/>
      <c r="F114" s="13"/>
      <c r="G114" s="13">
        <v>9510</v>
      </c>
      <c r="H114" s="13">
        <f>G114-D113</f>
        <v>-40</v>
      </c>
      <c r="I114" s="13"/>
    </row>
    <row r="115" spans="2:9">
      <c r="B115" s="1" t="s">
        <v>146</v>
      </c>
      <c r="C115" s="1" t="s">
        <v>145</v>
      </c>
      <c r="D115" s="13">
        <v>9500</v>
      </c>
      <c r="E115" s="13"/>
      <c r="F115" s="13"/>
      <c r="G115" s="13"/>
      <c r="H115" s="13"/>
      <c r="I115" s="1" t="s">
        <v>13</v>
      </c>
    </row>
    <row r="116" spans="2:9">
      <c r="B116" s="1" t="s">
        <v>147</v>
      </c>
      <c r="C116" s="13"/>
      <c r="D116" s="13"/>
      <c r="E116" s="13"/>
      <c r="F116" s="13">
        <v>9605</v>
      </c>
      <c r="G116" s="13"/>
      <c r="H116" s="13">
        <f>F116-D115</f>
        <v>105</v>
      </c>
      <c r="I116" s="13"/>
    </row>
    <row r="117" spans="2:9">
      <c r="B117" s="305" t="s">
        <v>151</v>
      </c>
      <c r="C117" s="13"/>
      <c r="D117" s="13">
        <v>9660</v>
      </c>
      <c r="E117" s="13"/>
      <c r="F117" s="13">
        <v>9690</v>
      </c>
      <c r="G117" s="13"/>
      <c r="H117" s="13">
        <v>30</v>
      </c>
      <c r="I117" s="13"/>
    </row>
    <row r="118" spans="2:9">
      <c r="B118" s="305"/>
      <c r="C118" s="13"/>
      <c r="D118" s="13">
        <v>9670</v>
      </c>
      <c r="E118" s="13">
        <v>9700</v>
      </c>
      <c r="F118" s="13"/>
      <c r="G118" s="13"/>
      <c r="H118" s="13">
        <v>30</v>
      </c>
      <c r="I118" s="13"/>
    </row>
    <row r="119" spans="2:9">
      <c r="B119" s="1" t="s">
        <v>153</v>
      </c>
      <c r="C119" s="13"/>
      <c r="D119" s="13">
        <v>9653</v>
      </c>
      <c r="E119" s="13"/>
      <c r="F119" s="13"/>
      <c r="G119" s="13"/>
      <c r="H119" s="13"/>
      <c r="I119" s="1" t="s">
        <v>13</v>
      </c>
    </row>
    <row r="120" spans="2:9">
      <c r="B120" s="296" t="s">
        <v>154</v>
      </c>
      <c r="C120" s="13"/>
      <c r="D120" s="13"/>
      <c r="E120" s="13"/>
      <c r="F120" s="13">
        <v>9710</v>
      </c>
      <c r="G120" s="13"/>
      <c r="H120" s="13">
        <f>F120-D119</f>
        <v>57</v>
      </c>
      <c r="I120" s="13"/>
    </row>
    <row r="121" spans="2:9">
      <c r="B121" s="296"/>
      <c r="C121" s="13"/>
      <c r="D121" s="13"/>
      <c r="E121" s="13">
        <v>9757</v>
      </c>
      <c r="F121" s="13"/>
      <c r="G121" s="13"/>
      <c r="H121" s="13"/>
      <c r="I121" s="1" t="s">
        <v>13</v>
      </c>
    </row>
    <row r="122" spans="2:9">
      <c r="B122" s="296" t="s">
        <v>155</v>
      </c>
      <c r="C122" s="13"/>
      <c r="D122" s="13"/>
      <c r="E122" s="13"/>
      <c r="F122" s="13"/>
      <c r="G122" s="13">
        <v>9820</v>
      </c>
      <c r="H122" s="13">
        <f>E121-G122</f>
        <v>-63</v>
      </c>
      <c r="I122" s="13"/>
    </row>
    <row r="123" spans="2:9">
      <c r="B123" s="296"/>
      <c r="C123" s="13"/>
      <c r="D123" s="13">
        <v>9825</v>
      </c>
      <c r="E123" s="13"/>
      <c r="F123" s="13"/>
      <c r="G123" s="13"/>
      <c r="H123" s="13"/>
      <c r="I123" s="1" t="s">
        <v>13</v>
      </c>
    </row>
    <row r="124" spans="2:9">
      <c r="B124" s="1" t="s">
        <v>158</v>
      </c>
      <c r="C124" s="13"/>
      <c r="D124" s="13"/>
      <c r="E124" s="13"/>
      <c r="F124" s="13">
        <v>9873</v>
      </c>
      <c r="G124" s="13"/>
      <c r="H124" s="13">
        <f>F124-D123</f>
        <v>48</v>
      </c>
      <c r="I124" s="13"/>
    </row>
    <row r="125" spans="2:9">
      <c r="B125" s="13"/>
      <c r="C125" s="13"/>
      <c r="D125" s="13"/>
      <c r="E125" s="13">
        <v>9875</v>
      </c>
      <c r="F125" s="13"/>
      <c r="G125" s="13"/>
      <c r="H125" s="13"/>
      <c r="I125" s="1" t="s">
        <v>13</v>
      </c>
    </row>
    <row r="126" spans="2:9">
      <c r="B126" s="1" t="s">
        <v>160</v>
      </c>
      <c r="C126" s="13"/>
      <c r="D126" s="13">
        <v>9855</v>
      </c>
      <c r="E126" s="13"/>
      <c r="F126" s="13"/>
      <c r="G126" s="13"/>
      <c r="H126" s="13">
        <f>E125-D126</f>
        <v>20</v>
      </c>
      <c r="I126" s="13"/>
    </row>
    <row r="127" spans="2:9">
      <c r="B127" s="1" t="s">
        <v>160</v>
      </c>
      <c r="C127" s="13"/>
      <c r="D127" s="13">
        <v>9850</v>
      </c>
      <c r="E127" s="13"/>
      <c r="F127" s="13"/>
      <c r="G127" s="13"/>
      <c r="H127" s="13"/>
      <c r="I127" s="1" t="s">
        <v>13</v>
      </c>
    </row>
    <row r="128" spans="2:9">
      <c r="B128" s="1" t="s">
        <v>161</v>
      </c>
      <c r="C128" s="13"/>
      <c r="D128" s="13"/>
      <c r="E128" s="13"/>
      <c r="F128" s="13">
        <v>9940</v>
      </c>
      <c r="G128" s="13"/>
      <c r="H128" s="13">
        <f>F128-D127</f>
        <v>90</v>
      </c>
      <c r="I128" s="13"/>
    </row>
    <row r="129" spans="2:15">
      <c r="B129" s="13"/>
      <c r="C129" s="13"/>
      <c r="D129" s="13"/>
      <c r="E129" s="13">
        <v>9985</v>
      </c>
      <c r="F129" s="13"/>
      <c r="G129" s="13"/>
      <c r="H129" s="13"/>
      <c r="I129" s="1" t="s">
        <v>13</v>
      </c>
    </row>
    <row r="130" spans="2:15">
      <c r="B130" s="1" t="s">
        <v>163</v>
      </c>
      <c r="C130" s="13"/>
      <c r="D130" s="13"/>
      <c r="E130" s="13"/>
      <c r="F130" s="13"/>
      <c r="G130" s="13">
        <v>9906</v>
      </c>
      <c r="H130" s="13">
        <f>G130-E129</f>
        <v>-79</v>
      </c>
      <c r="I130" s="13"/>
    </row>
    <row r="131" spans="2:15">
      <c r="B131" s="1" t="s">
        <v>164</v>
      </c>
      <c r="C131" s="13"/>
      <c r="D131" s="13">
        <v>9917</v>
      </c>
      <c r="E131" s="13"/>
      <c r="F131" s="13">
        <v>9967</v>
      </c>
      <c r="G131" s="13"/>
      <c r="H131" s="13">
        <f>F131-D131</f>
        <v>50</v>
      </c>
      <c r="I131" s="1"/>
    </row>
    <row r="132" spans="2:15">
      <c r="B132" s="296" t="s">
        <v>165</v>
      </c>
      <c r="C132" s="1" t="s">
        <v>145</v>
      </c>
      <c r="D132" s="13"/>
      <c r="E132" s="13">
        <v>9885</v>
      </c>
      <c r="F132" s="13"/>
      <c r="G132" s="13">
        <v>9910</v>
      </c>
      <c r="H132" s="13">
        <f>E132-G132</f>
        <v>-25</v>
      </c>
      <c r="I132" s="13"/>
    </row>
    <row r="133" spans="2:15">
      <c r="B133" s="296"/>
      <c r="C133" s="13"/>
      <c r="D133" s="13">
        <v>9840</v>
      </c>
      <c r="E133" s="13">
        <v>9912</v>
      </c>
      <c r="F133" s="13"/>
      <c r="G133" s="13"/>
      <c r="H133" s="13">
        <f>E133-D133</f>
        <v>72</v>
      </c>
      <c r="I133" s="13"/>
    </row>
    <row r="134" spans="2:15">
      <c r="B134" s="296"/>
      <c r="C134" s="1" t="s">
        <v>145</v>
      </c>
      <c r="D134" s="13"/>
      <c r="E134" s="13">
        <v>9878</v>
      </c>
      <c r="F134" s="13"/>
      <c r="G134" s="13">
        <v>9900</v>
      </c>
      <c r="H134" s="13">
        <f>E134-G134</f>
        <v>-22</v>
      </c>
      <c r="I134" s="13"/>
    </row>
    <row r="135" spans="2:15">
      <c r="B135" s="1" t="s">
        <v>165</v>
      </c>
      <c r="C135" s="1" t="s">
        <v>145</v>
      </c>
      <c r="D135" s="13">
        <v>9902</v>
      </c>
      <c r="E135" s="13"/>
      <c r="F135" s="13"/>
      <c r="G135" s="13"/>
      <c r="H135" s="13"/>
      <c r="I135" s="1" t="s">
        <v>13</v>
      </c>
    </row>
    <row r="136" spans="2:15">
      <c r="B136" s="1" t="s">
        <v>172</v>
      </c>
      <c r="C136" s="1" t="s">
        <v>145</v>
      </c>
      <c r="D136" s="13"/>
      <c r="E136" s="13"/>
      <c r="F136" s="13">
        <v>10000</v>
      </c>
      <c r="G136" s="13"/>
      <c r="H136" s="13">
        <f>F136-D135</f>
        <v>98</v>
      </c>
      <c r="I136" s="13"/>
    </row>
    <row r="137" spans="2:15">
      <c r="B137" s="1"/>
      <c r="C137" s="1"/>
      <c r="D137" s="13"/>
      <c r="E137" s="13"/>
      <c r="F137" s="290" t="s">
        <v>44</v>
      </c>
      <c r="G137" s="290"/>
      <c r="H137" s="5">
        <f>SUM(H113:H136)</f>
        <v>371</v>
      </c>
      <c r="I137" s="7">
        <f>H137*75</f>
        <v>27825</v>
      </c>
    </row>
    <row r="139" spans="2:15">
      <c r="B139" s="5" t="s">
        <v>175</v>
      </c>
      <c r="C139" s="13">
        <v>2017</v>
      </c>
      <c r="D139" s="13"/>
      <c r="E139" s="13"/>
      <c r="F139" s="13"/>
      <c r="G139" s="13"/>
      <c r="H139" s="13"/>
      <c r="I139" s="13"/>
    </row>
    <row r="140" spans="2:15">
      <c r="B140" s="11"/>
      <c r="C140" s="11"/>
      <c r="D140" s="11"/>
      <c r="E140" s="11"/>
      <c r="F140" s="11"/>
      <c r="G140" s="11"/>
      <c r="H140" s="11" t="s">
        <v>4</v>
      </c>
      <c r="I140" s="11"/>
    </row>
    <row r="141" spans="2:15">
      <c r="B141" s="12" t="s">
        <v>0</v>
      </c>
      <c r="C141" s="12" t="s">
        <v>5</v>
      </c>
      <c r="D141" s="12" t="s">
        <v>2</v>
      </c>
      <c r="E141" s="12" t="s">
        <v>6</v>
      </c>
      <c r="F141" s="12" t="s">
        <v>3</v>
      </c>
      <c r="G141" s="12" t="s">
        <v>7</v>
      </c>
      <c r="H141" s="12" t="s">
        <v>8</v>
      </c>
      <c r="I141" s="12" t="s">
        <v>9</v>
      </c>
    </row>
    <row r="142" spans="2:15">
      <c r="B142" s="1" t="s">
        <v>173</v>
      </c>
      <c r="C142" s="296" t="s">
        <v>176</v>
      </c>
      <c r="D142" s="13"/>
      <c r="E142" s="13">
        <v>10062</v>
      </c>
      <c r="F142" s="13"/>
      <c r="G142" s="13">
        <v>10082</v>
      </c>
      <c r="H142" s="13">
        <f>E142-G142</f>
        <v>-20</v>
      </c>
      <c r="I142" s="13"/>
      <c r="O142" s="13">
        <f>L142-N142</f>
        <v>0</v>
      </c>
    </row>
    <row r="143" spans="2:15">
      <c r="B143" s="13"/>
      <c r="C143" s="296"/>
      <c r="D143" s="13">
        <v>10032</v>
      </c>
      <c r="E143" s="13">
        <v>10099</v>
      </c>
      <c r="F143" s="13"/>
      <c r="G143" s="13"/>
      <c r="H143" s="13">
        <f>E143-D143</f>
        <v>67</v>
      </c>
      <c r="I143" s="13"/>
      <c r="O143" s="13">
        <f>L143-K143</f>
        <v>0</v>
      </c>
    </row>
    <row r="144" spans="2:15">
      <c r="B144" s="13"/>
      <c r="C144" s="296"/>
      <c r="D144" s="13">
        <v>10052</v>
      </c>
      <c r="E144" s="13">
        <v>10132</v>
      </c>
      <c r="F144" s="13"/>
      <c r="G144" s="13"/>
      <c r="H144" s="13">
        <f>E144-D144</f>
        <v>80</v>
      </c>
      <c r="I144" s="13"/>
      <c r="O144" s="13">
        <f>L144-K144</f>
        <v>0</v>
      </c>
    </row>
    <row r="145" spans="2:15">
      <c r="B145" s="1" t="s">
        <v>177</v>
      </c>
      <c r="C145" s="1" t="s">
        <v>176</v>
      </c>
      <c r="D145" s="13">
        <v>10052</v>
      </c>
      <c r="E145" s="13"/>
      <c r="F145" s="13">
        <v>10082</v>
      </c>
      <c r="G145" s="13"/>
      <c r="H145" s="13">
        <f>F145-D145</f>
        <v>30</v>
      </c>
      <c r="I145" s="13"/>
      <c r="O145" s="13">
        <f>M145-K145</f>
        <v>0</v>
      </c>
    </row>
    <row r="146" spans="2:15">
      <c r="B146" s="13"/>
      <c r="C146" s="296" t="s">
        <v>176</v>
      </c>
      <c r="D146" s="14">
        <v>10092</v>
      </c>
      <c r="E146" s="13"/>
      <c r="F146" s="13"/>
      <c r="G146" s="13"/>
      <c r="H146" s="13"/>
      <c r="I146" s="1" t="s">
        <v>13</v>
      </c>
      <c r="O146" s="13"/>
    </row>
    <row r="147" spans="2:15">
      <c r="B147" s="1" t="s">
        <v>180</v>
      </c>
      <c r="C147" s="296"/>
      <c r="D147" s="13"/>
      <c r="E147" s="13"/>
      <c r="F147" s="13">
        <v>10125</v>
      </c>
      <c r="G147" s="13"/>
      <c r="H147" s="13">
        <f>F147-D146</f>
        <v>33</v>
      </c>
      <c r="I147" s="13"/>
      <c r="O147" s="13">
        <f>M147-K146</f>
        <v>0</v>
      </c>
    </row>
    <row r="148" spans="2:15">
      <c r="B148" s="13"/>
      <c r="C148" s="13"/>
      <c r="D148" s="13"/>
      <c r="E148" s="13">
        <v>10117</v>
      </c>
      <c r="F148" s="13"/>
      <c r="G148" s="13">
        <v>10135</v>
      </c>
      <c r="H148" s="13">
        <f>E148-G148</f>
        <v>-18</v>
      </c>
      <c r="I148" s="13"/>
      <c r="O148" s="13">
        <f>L148-N148</f>
        <v>0</v>
      </c>
    </row>
    <row r="149" spans="2:15">
      <c r="B149" s="13"/>
      <c r="C149" s="13"/>
      <c r="D149" s="13">
        <v>10134</v>
      </c>
      <c r="E149" s="13"/>
      <c r="F149" s="13"/>
      <c r="G149" s="13">
        <v>10117</v>
      </c>
      <c r="H149" s="13">
        <f>D149-G149</f>
        <v>17</v>
      </c>
      <c r="I149" s="13"/>
      <c r="O149" s="13">
        <f>K149-N149</f>
        <v>0</v>
      </c>
    </row>
    <row r="150" spans="2:15">
      <c r="B150" s="13"/>
      <c r="C150" s="13"/>
      <c r="D150" s="13">
        <v>10132</v>
      </c>
      <c r="E150" s="13"/>
      <c r="F150" s="13"/>
      <c r="G150" s="13"/>
      <c r="H150" s="13"/>
      <c r="I150" s="1" t="s">
        <v>13</v>
      </c>
      <c r="O150" s="13"/>
    </row>
    <row r="151" spans="2:15">
      <c r="B151" s="1" t="s">
        <v>182</v>
      </c>
      <c r="C151" s="1" t="s">
        <v>176</v>
      </c>
      <c r="D151" s="13"/>
      <c r="E151" s="13"/>
      <c r="F151" s="13"/>
      <c r="G151" s="13">
        <v>10120</v>
      </c>
      <c r="H151" s="13">
        <f>G151-D150</f>
        <v>-12</v>
      </c>
      <c r="I151" s="13"/>
      <c r="O151" s="13">
        <f>N151-K150</f>
        <v>0</v>
      </c>
    </row>
    <row r="152" spans="2:15">
      <c r="B152" s="13"/>
      <c r="C152" s="13"/>
      <c r="D152" s="13">
        <v>10134</v>
      </c>
      <c r="E152" s="13"/>
      <c r="F152" s="13"/>
      <c r="G152" s="13">
        <v>10120</v>
      </c>
      <c r="H152" s="13">
        <f>G152-D152</f>
        <v>-14</v>
      </c>
      <c r="I152" s="13"/>
      <c r="O152" s="13">
        <f>N152-K152</f>
        <v>0</v>
      </c>
    </row>
    <row r="153" spans="2:15">
      <c r="B153" s="1" t="s">
        <v>185</v>
      </c>
      <c r="C153" s="1" t="s">
        <v>176</v>
      </c>
      <c r="D153" s="13">
        <v>10063</v>
      </c>
      <c r="E153" s="13"/>
      <c r="F153" s="13">
        <v>10113</v>
      </c>
      <c r="G153" s="13"/>
      <c r="H153" s="13">
        <f>F153-D153</f>
        <v>50</v>
      </c>
      <c r="I153" s="13"/>
      <c r="O153" s="13">
        <f>M153-K153</f>
        <v>0</v>
      </c>
    </row>
    <row r="154" spans="2:15">
      <c r="B154" s="1" t="s">
        <v>187</v>
      </c>
      <c r="C154" s="1" t="s">
        <v>176</v>
      </c>
      <c r="D154" s="13"/>
      <c r="E154" s="13">
        <v>10114</v>
      </c>
      <c r="F154" s="13"/>
      <c r="G154" s="13"/>
      <c r="H154" s="13"/>
      <c r="I154" s="1" t="s">
        <v>13</v>
      </c>
      <c r="O154" s="13"/>
    </row>
    <row r="155" spans="2:15">
      <c r="B155" s="1" t="s">
        <v>188</v>
      </c>
      <c r="C155" s="1" t="s">
        <v>176</v>
      </c>
      <c r="D155" s="13">
        <v>9964</v>
      </c>
      <c r="E155" s="13"/>
      <c r="F155" s="13"/>
      <c r="G155" s="13"/>
      <c r="H155" s="13">
        <f>E154-D155</f>
        <v>150</v>
      </c>
      <c r="I155" s="13"/>
      <c r="O155" s="13">
        <f>L154-K155</f>
        <v>0</v>
      </c>
    </row>
    <row r="156" spans="2:15">
      <c r="B156" s="13"/>
      <c r="C156" s="13"/>
      <c r="D156" s="13"/>
      <c r="E156" s="13">
        <v>10030</v>
      </c>
      <c r="F156" s="13"/>
      <c r="G156" s="13"/>
      <c r="H156" s="13"/>
      <c r="I156" s="1" t="s">
        <v>13</v>
      </c>
      <c r="O156" s="13"/>
    </row>
    <row r="157" spans="2:15">
      <c r="B157" s="13" t="s">
        <v>189</v>
      </c>
      <c r="C157" s="1" t="s">
        <v>176</v>
      </c>
      <c r="D157" s="13">
        <v>9958</v>
      </c>
      <c r="E157" s="13"/>
      <c r="F157" s="13"/>
      <c r="G157" s="13"/>
      <c r="H157" s="13">
        <f>E156-D157</f>
        <v>72</v>
      </c>
      <c r="I157" s="13"/>
      <c r="O157" s="13">
        <f>L156-K157</f>
        <v>0</v>
      </c>
    </row>
    <row r="158" spans="2:15">
      <c r="B158" s="13"/>
      <c r="C158" s="13"/>
      <c r="D158" s="13">
        <v>9942</v>
      </c>
      <c r="E158" s="13">
        <v>9975</v>
      </c>
      <c r="F158" s="13"/>
      <c r="G158" s="13"/>
      <c r="H158" s="13">
        <f>E158-D158</f>
        <v>33</v>
      </c>
      <c r="I158" s="13"/>
      <c r="O158" s="13">
        <f>L158-K158</f>
        <v>0</v>
      </c>
    </row>
    <row r="159" spans="2:15">
      <c r="B159" s="13"/>
      <c r="C159" s="13"/>
      <c r="D159" s="13">
        <v>9920</v>
      </c>
      <c r="E159" s="13">
        <v>9962</v>
      </c>
      <c r="F159" s="13"/>
      <c r="G159" s="13"/>
      <c r="H159" s="13">
        <f>E159-D159</f>
        <v>42</v>
      </c>
      <c r="I159" s="13"/>
      <c r="O159" s="13">
        <f>L159-K159</f>
        <v>0</v>
      </c>
    </row>
    <row r="160" spans="2:15">
      <c r="B160" s="1" t="s">
        <v>191</v>
      </c>
      <c r="C160" s="13"/>
      <c r="D160" s="13">
        <v>9890</v>
      </c>
      <c r="E160" s="13">
        <v>9919</v>
      </c>
      <c r="F160" s="13"/>
      <c r="G160" s="13"/>
      <c r="H160" s="13">
        <f>E160-D160</f>
        <v>29</v>
      </c>
      <c r="I160" s="13"/>
      <c r="O160" s="13">
        <f>L160-K160</f>
        <v>0</v>
      </c>
    </row>
    <row r="161" spans="2:15">
      <c r="B161" s="13"/>
      <c r="C161" s="13"/>
      <c r="D161" s="13">
        <v>9870</v>
      </c>
      <c r="E161" s="13">
        <v>9917</v>
      </c>
      <c r="F161" s="13"/>
      <c r="G161" s="13"/>
      <c r="H161" s="13">
        <f>E161-D161</f>
        <v>47</v>
      </c>
      <c r="I161" s="13"/>
      <c r="O161" s="13">
        <f>L161-K161</f>
        <v>0</v>
      </c>
    </row>
    <row r="162" spans="2:15">
      <c r="B162" s="13"/>
      <c r="C162" s="13"/>
      <c r="D162" s="13">
        <v>9828</v>
      </c>
      <c r="E162" s="13">
        <v>9862</v>
      </c>
      <c r="F162" s="13"/>
      <c r="G162" s="13"/>
      <c r="H162" s="13">
        <f>E162-D162</f>
        <v>34</v>
      </c>
      <c r="I162" s="13"/>
      <c r="O162" s="13">
        <f>L162-K162</f>
        <v>0</v>
      </c>
    </row>
    <row r="163" spans="2:15">
      <c r="B163" s="13"/>
      <c r="C163" s="13"/>
      <c r="D163" s="13">
        <v>9805</v>
      </c>
      <c r="E163" s="13"/>
      <c r="F163" s="13"/>
      <c r="G163" s="13"/>
      <c r="H163" s="13"/>
      <c r="I163" s="1" t="s">
        <v>13</v>
      </c>
    </row>
    <row r="164" spans="2:15">
      <c r="B164" s="1" t="s">
        <v>192</v>
      </c>
      <c r="C164" s="13"/>
      <c r="D164" s="13"/>
      <c r="E164" s="13"/>
      <c r="F164" s="13"/>
      <c r="G164" s="13">
        <v>9798</v>
      </c>
      <c r="H164" s="13">
        <f>G164-D163</f>
        <v>-7</v>
      </c>
      <c r="I164" s="13"/>
    </row>
    <row r="165" spans="2:15">
      <c r="B165" s="13"/>
      <c r="C165" s="13"/>
      <c r="D165" s="13">
        <v>9750</v>
      </c>
      <c r="E165" s="13"/>
      <c r="F165" s="13">
        <v>9790</v>
      </c>
      <c r="G165" s="13"/>
      <c r="H165" s="13">
        <f>F165-D165</f>
        <v>40</v>
      </c>
      <c r="I165" s="13"/>
    </row>
    <row r="166" spans="2:15">
      <c r="B166" s="13"/>
      <c r="C166" s="13"/>
      <c r="D166" s="13">
        <v>9714</v>
      </c>
      <c r="E166" s="13">
        <v>9781</v>
      </c>
      <c r="F166" s="13"/>
      <c r="G166" s="13"/>
      <c r="H166" s="13">
        <f>E166-D166</f>
        <v>67</v>
      </c>
      <c r="I166" s="13"/>
    </row>
    <row r="167" spans="2:15">
      <c r="B167" s="13"/>
      <c r="C167" s="13"/>
      <c r="D167" s="13">
        <v>9712</v>
      </c>
      <c r="E167" s="13">
        <v>9740</v>
      </c>
      <c r="F167" s="13"/>
      <c r="G167" s="13"/>
      <c r="H167" s="13">
        <f>E167-D167</f>
        <v>28</v>
      </c>
      <c r="I167" s="13"/>
    </row>
    <row r="168" spans="2:15">
      <c r="B168" s="1"/>
      <c r="C168" s="13"/>
      <c r="D168" s="13">
        <v>9746</v>
      </c>
      <c r="E168" s="13"/>
      <c r="F168" s="13"/>
      <c r="G168" s="13">
        <v>9732</v>
      </c>
      <c r="H168" s="13">
        <f>G168-D168</f>
        <v>-14</v>
      </c>
      <c r="I168" s="13"/>
    </row>
    <row r="169" spans="2:15">
      <c r="B169" s="1" t="s">
        <v>190</v>
      </c>
      <c r="C169" s="13"/>
      <c r="D169" s="13"/>
      <c r="E169" s="13">
        <v>9785</v>
      </c>
      <c r="F169" s="13"/>
      <c r="G169" s="13">
        <v>9800</v>
      </c>
      <c r="H169" s="13">
        <f>E169-G169</f>
        <v>-15</v>
      </c>
      <c r="I169" s="13"/>
    </row>
    <row r="170" spans="2:15">
      <c r="B170" s="13"/>
      <c r="C170" s="13"/>
      <c r="D170" s="13">
        <v>9795</v>
      </c>
      <c r="E170" s="13"/>
      <c r="F170" s="13">
        <v>9835</v>
      </c>
      <c r="G170" s="13"/>
      <c r="H170" s="13">
        <f>F170-D170</f>
        <v>40</v>
      </c>
      <c r="I170" s="13"/>
    </row>
    <row r="171" spans="2:15">
      <c r="B171" s="1" t="s">
        <v>199</v>
      </c>
      <c r="C171" s="13"/>
      <c r="D171" s="13"/>
      <c r="E171" s="13">
        <v>9928</v>
      </c>
      <c r="F171" s="13"/>
      <c r="G171" s="13"/>
      <c r="H171" s="13"/>
      <c r="I171" s="1" t="s">
        <v>13</v>
      </c>
    </row>
    <row r="172" spans="2:15">
      <c r="B172" s="1" t="s">
        <v>201</v>
      </c>
      <c r="C172" s="13"/>
      <c r="D172" s="13">
        <v>9803</v>
      </c>
      <c r="E172" s="13"/>
      <c r="F172" s="13"/>
      <c r="G172" s="13"/>
      <c r="H172" s="13">
        <f>E171-D172</f>
        <v>125</v>
      </c>
      <c r="I172" s="13"/>
    </row>
    <row r="173" spans="2:15">
      <c r="B173" s="1" t="s">
        <v>202</v>
      </c>
      <c r="C173" s="13"/>
      <c r="D173" s="13">
        <v>9769</v>
      </c>
      <c r="E173" s="13">
        <v>9881</v>
      </c>
      <c r="F173" s="13"/>
      <c r="G173" s="13"/>
      <c r="H173" s="13">
        <f>E173-D173</f>
        <v>112</v>
      </c>
      <c r="I173" s="13"/>
    </row>
    <row r="174" spans="2:15">
      <c r="B174" s="1" t="s">
        <v>204</v>
      </c>
      <c r="C174" s="13"/>
      <c r="D174" s="13">
        <v>9779</v>
      </c>
      <c r="E174" s="13">
        <v>9823</v>
      </c>
      <c r="F174" s="13"/>
      <c r="G174" s="13"/>
      <c r="H174" s="13">
        <f>E174-D174</f>
        <v>44</v>
      </c>
      <c r="I174" s="13"/>
    </row>
    <row r="175" spans="2:15">
      <c r="B175" s="1" t="s">
        <v>205</v>
      </c>
      <c r="C175" s="13"/>
      <c r="D175" s="13">
        <v>9812</v>
      </c>
      <c r="E175" s="13"/>
      <c r="F175" s="13"/>
      <c r="G175" s="13">
        <v>9800</v>
      </c>
      <c r="H175" s="13">
        <f>G175-D175</f>
        <v>-12</v>
      </c>
      <c r="I175" s="13"/>
    </row>
    <row r="176" spans="2:15">
      <c r="B176" s="13"/>
      <c r="C176" s="13"/>
      <c r="D176" s="13"/>
      <c r="E176" s="13">
        <v>9805</v>
      </c>
      <c r="F176" s="13"/>
      <c r="G176" s="13">
        <v>9821</v>
      </c>
      <c r="H176" s="13">
        <f>E176-G176</f>
        <v>-16</v>
      </c>
      <c r="I176" s="13"/>
    </row>
    <row r="177" spans="2:9">
      <c r="B177" s="13"/>
      <c r="C177" s="13"/>
      <c r="D177" s="13">
        <v>9800</v>
      </c>
      <c r="E177" s="13">
        <v>9813</v>
      </c>
      <c r="F177" s="13"/>
      <c r="G177" s="13"/>
      <c r="H177" s="13">
        <f>E177-D177</f>
        <v>13</v>
      </c>
      <c r="I177" s="13"/>
    </row>
    <row r="178" spans="2:9">
      <c r="B178" s="13"/>
      <c r="C178" s="13"/>
      <c r="D178" s="13"/>
      <c r="E178" s="13">
        <v>9830</v>
      </c>
      <c r="F178" s="13"/>
      <c r="G178" s="13">
        <v>9850</v>
      </c>
      <c r="H178" s="13">
        <f>E178-G178</f>
        <v>-20</v>
      </c>
      <c r="I178" s="13"/>
    </row>
    <row r="179" spans="2:9">
      <c r="B179" s="13"/>
      <c r="C179" s="13"/>
      <c r="D179" s="13">
        <v>9860</v>
      </c>
      <c r="E179" s="13"/>
      <c r="F179" s="13"/>
      <c r="G179" s="13"/>
      <c r="H179" s="13"/>
      <c r="I179" s="1" t="s">
        <v>13</v>
      </c>
    </row>
    <row r="180" spans="2:9">
      <c r="B180" s="1" t="s">
        <v>206</v>
      </c>
      <c r="C180" s="13"/>
      <c r="D180" s="13"/>
      <c r="E180" s="13"/>
      <c r="F180" s="13">
        <v>9875</v>
      </c>
      <c r="G180" s="13"/>
      <c r="H180" s="13">
        <f>F180-D179</f>
        <v>15</v>
      </c>
      <c r="I180" s="1"/>
    </row>
    <row r="181" spans="2:9">
      <c r="B181" s="13"/>
      <c r="C181" s="13"/>
      <c r="D181" s="13">
        <v>9852.6</v>
      </c>
      <c r="E181" s="13">
        <v>9880</v>
      </c>
      <c r="F181" s="13"/>
      <c r="G181" s="13"/>
      <c r="H181" s="13">
        <f>E181-D181</f>
        <v>27.399999999999636</v>
      </c>
      <c r="I181" s="13"/>
    </row>
    <row r="182" spans="2:9">
      <c r="B182" s="13"/>
      <c r="C182" s="13"/>
      <c r="D182" s="13">
        <v>9872</v>
      </c>
      <c r="E182" s="13">
        <v>9877</v>
      </c>
      <c r="F182" s="13"/>
      <c r="G182" s="13"/>
      <c r="H182" s="13">
        <f>E182-D182</f>
        <v>5</v>
      </c>
      <c r="I182" s="13"/>
    </row>
    <row r="183" spans="2:9">
      <c r="B183" s="13"/>
      <c r="C183" s="13"/>
      <c r="D183" s="13">
        <v>9866</v>
      </c>
      <c r="E183" s="13">
        <v>9871</v>
      </c>
      <c r="F183" s="13"/>
      <c r="G183" s="13"/>
      <c r="H183" s="13">
        <f>E183-D183</f>
        <v>5</v>
      </c>
      <c r="I183" s="13"/>
    </row>
    <row r="184" spans="2:9">
      <c r="B184" s="13"/>
      <c r="C184" s="13"/>
      <c r="D184" s="13"/>
      <c r="E184" s="13"/>
      <c r="F184" s="13"/>
      <c r="G184" s="13"/>
      <c r="H184" s="13"/>
      <c r="I184" s="13"/>
    </row>
    <row r="185" spans="2:9">
      <c r="B185" s="1" t="s">
        <v>268</v>
      </c>
      <c r="C185" s="1" t="s">
        <v>270</v>
      </c>
      <c r="D185" s="13">
        <v>9916</v>
      </c>
      <c r="E185" s="13">
        <v>9933</v>
      </c>
      <c r="F185" s="13"/>
      <c r="G185" s="13"/>
      <c r="H185" s="13">
        <f>E185-D185</f>
        <v>17</v>
      </c>
      <c r="I185" s="1"/>
    </row>
    <row r="186" spans="2:9">
      <c r="B186" s="13"/>
      <c r="C186" s="13"/>
      <c r="D186" s="13"/>
      <c r="E186" s="13">
        <v>9910</v>
      </c>
      <c r="F186" s="13"/>
      <c r="G186" s="13"/>
      <c r="H186" s="13"/>
      <c r="I186" s="1" t="s">
        <v>13</v>
      </c>
    </row>
    <row r="187" spans="2:9">
      <c r="B187" s="13"/>
      <c r="C187" s="13"/>
      <c r="D187" s="13"/>
      <c r="E187" s="13">
        <v>9918</v>
      </c>
      <c r="F187" s="13"/>
      <c r="G187" s="13"/>
      <c r="H187" s="13"/>
      <c r="I187" s="1" t="s">
        <v>13</v>
      </c>
    </row>
    <row r="188" spans="2:9">
      <c r="B188" s="1" t="s">
        <v>272</v>
      </c>
      <c r="C188" s="1" t="s">
        <v>270</v>
      </c>
      <c r="D188" s="13">
        <v>9867</v>
      </c>
      <c r="E188" s="13"/>
      <c r="F188" s="13"/>
      <c r="G188" s="13"/>
      <c r="H188" s="13">
        <f>E186-D188</f>
        <v>43</v>
      </c>
      <c r="I188" s="1"/>
    </row>
    <row r="189" spans="2:9">
      <c r="B189" s="13"/>
      <c r="C189" s="13"/>
      <c r="D189" s="13">
        <v>9852</v>
      </c>
      <c r="E189" s="13"/>
      <c r="F189" s="13"/>
      <c r="G189" s="13"/>
      <c r="H189" s="13">
        <f>E187-D189</f>
        <v>66</v>
      </c>
      <c r="I189" s="1"/>
    </row>
    <row r="190" spans="2:9">
      <c r="B190" s="13"/>
      <c r="C190" s="13"/>
      <c r="D190" s="13">
        <v>9813</v>
      </c>
      <c r="E190" s="13">
        <v>9837</v>
      </c>
      <c r="F190" s="13"/>
      <c r="G190" s="13"/>
      <c r="H190" s="13">
        <f>E190-D190</f>
        <v>24</v>
      </c>
      <c r="I190" s="13"/>
    </row>
    <row r="191" spans="2:9">
      <c r="B191" s="13"/>
      <c r="C191" s="13"/>
      <c r="D191" s="13">
        <v>9829</v>
      </c>
      <c r="E191" s="13">
        <v>9857</v>
      </c>
      <c r="F191" s="13"/>
      <c r="G191" s="13"/>
      <c r="H191" s="13">
        <f>E191-D191</f>
        <v>28</v>
      </c>
      <c r="I191" s="13"/>
    </row>
    <row r="192" spans="2:9">
      <c r="B192" s="13"/>
      <c r="C192" s="13"/>
      <c r="D192" s="13">
        <v>9785</v>
      </c>
      <c r="E192" s="13">
        <v>9805</v>
      </c>
      <c r="F192" s="13"/>
      <c r="G192" s="13"/>
      <c r="H192" s="13">
        <f>E192-D192</f>
        <v>20</v>
      </c>
      <c r="I192" s="13"/>
    </row>
    <row r="193" spans="2:9">
      <c r="B193" s="13"/>
      <c r="C193" s="13"/>
      <c r="D193" s="13"/>
      <c r="E193" s="13">
        <v>9795</v>
      </c>
      <c r="F193" s="13"/>
      <c r="G193" s="13">
        <v>9805</v>
      </c>
      <c r="H193" s="13">
        <f>E193-G193</f>
        <v>-10</v>
      </c>
      <c r="I193" s="13"/>
    </row>
    <row r="194" spans="2:9">
      <c r="B194" s="1" t="s">
        <v>278</v>
      </c>
      <c r="C194" s="1" t="s">
        <v>270</v>
      </c>
      <c r="D194" s="13"/>
      <c r="E194" s="13">
        <v>9862</v>
      </c>
      <c r="F194" s="13"/>
      <c r="G194" s="13">
        <v>9904</v>
      </c>
      <c r="H194" s="13">
        <f>E194-G194</f>
        <v>-42</v>
      </c>
      <c r="I194" s="13"/>
    </row>
    <row r="195" spans="2:9">
      <c r="B195" s="13"/>
      <c r="C195" s="13"/>
      <c r="D195" s="13"/>
      <c r="E195" s="13">
        <v>9888</v>
      </c>
      <c r="F195" s="13"/>
      <c r="G195" s="13">
        <v>9904</v>
      </c>
      <c r="H195" s="13">
        <f>E195-G195</f>
        <v>-16</v>
      </c>
      <c r="I195" s="13"/>
    </row>
    <row r="196" spans="2:9">
      <c r="B196" s="13"/>
      <c r="C196" s="13"/>
      <c r="D196" s="13"/>
      <c r="E196" s="13">
        <v>9898</v>
      </c>
      <c r="F196" s="13"/>
      <c r="G196" s="13">
        <v>9904</v>
      </c>
      <c r="H196" s="13">
        <f>E196-G196</f>
        <v>-6</v>
      </c>
      <c r="I196" s="13"/>
    </row>
    <row r="197" spans="2:9">
      <c r="B197" s="13"/>
      <c r="C197" s="1" t="s">
        <v>279</v>
      </c>
      <c r="D197" s="13">
        <v>9907</v>
      </c>
      <c r="E197" s="13">
        <v>9937</v>
      </c>
      <c r="F197" s="13"/>
      <c r="G197" s="13"/>
      <c r="H197" s="13">
        <f>E197-D197</f>
        <v>30</v>
      </c>
      <c r="I197" s="1"/>
    </row>
    <row r="198" spans="2:9">
      <c r="B198" s="13"/>
      <c r="C198" s="1"/>
      <c r="D198" s="13">
        <v>9889</v>
      </c>
      <c r="E198" s="13">
        <v>9911</v>
      </c>
      <c r="F198" s="13"/>
      <c r="G198" s="13"/>
      <c r="H198" s="13">
        <f>E198-D198</f>
        <v>22</v>
      </c>
      <c r="I198" s="1" t="s">
        <v>13</v>
      </c>
    </row>
    <row r="199" spans="2:9">
      <c r="B199" s="13"/>
      <c r="C199" s="1"/>
      <c r="D199" s="13">
        <v>9920</v>
      </c>
      <c r="E199" s="13"/>
      <c r="F199" s="13"/>
      <c r="G199" s="13">
        <v>9915</v>
      </c>
      <c r="H199" s="13">
        <f>G199-D199</f>
        <v>-5</v>
      </c>
      <c r="I199" s="1"/>
    </row>
    <row r="200" spans="2:9">
      <c r="B200" s="13"/>
      <c r="C200" s="1"/>
      <c r="D200" s="13"/>
      <c r="E200" s="13"/>
      <c r="F200" s="290" t="s">
        <v>44</v>
      </c>
      <c r="G200" s="290"/>
      <c r="H200" s="5">
        <f>SUM(H142:H199)</f>
        <v>1228.3999999999996</v>
      </c>
      <c r="I200" s="5">
        <f>H200*75</f>
        <v>92129.999999999971</v>
      </c>
    </row>
    <row r="203" spans="2:9">
      <c r="B203" s="5" t="s">
        <v>292</v>
      </c>
      <c r="C203" s="13">
        <v>2017</v>
      </c>
      <c r="D203" s="13"/>
      <c r="E203" s="13"/>
      <c r="F203" s="13"/>
      <c r="G203" s="13"/>
      <c r="H203" s="13"/>
      <c r="I203" s="13"/>
    </row>
    <row r="204" spans="2:9">
      <c r="B204" s="11"/>
      <c r="C204" s="11"/>
      <c r="D204" s="11"/>
      <c r="E204" s="11"/>
      <c r="F204" s="11"/>
      <c r="G204" s="11"/>
      <c r="H204" s="11" t="s">
        <v>4</v>
      </c>
      <c r="I204" s="11"/>
    </row>
    <row r="205" spans="2:9">
      <c r="B205" s="12" t="s">
        <v>0</v>
      </c>
      <c r="C205" s="12" t="s">
        <v>5</v>
      </c>
      <c r="D205" s="12" t="s">
        <v>2</v>
      </c>
      <c r="E205" s="12" t="s">
        <v>6</v>
      </c>
      <c r="F205" s="12" t="s">
        <v>3</v>
      </c>
      <c r="G205" s="12" t="s">
        <v>7</v>
      </c>
      <c r="H205" s="12" t="s">
        <v>8</v>
      </c>
      <c r="I205" s="12" t="s">
        <v>9</v>
      </c>
    </row>
    <row r="206" spans="2:9">
      <c r="B206" s="1" t="s">
        <v>289</v>
      </c>
      <c r="C206" s="1" t="s">
        <v>279</v>
      </c>
      <c r="D206" s="13">
        <v>9958</v>
      </c>
      <c r="E206" s="13"/>
      <c r="F206" s="13">
        <v>9973</v>
      </c>
      <c r="G206" s="13"/>
      <c r="H206" s="13">
        <f>F206-D206</f>
        <v>15</v>
      </c>
      <c r="I206" s="13"/>
    </row>
    <row r="207" spans="2:9">
      <c r="B207" s="13"/>
      <c r="C207" s="13"/>
      <c r="D207" s="13">
        <v>9958</v>
      </c>
      <c r="E207" s="13"/>
      <c r="F207" s="13">
        <v>9980</v>
      </c>
      <c r="G207" s="13"/>
      <c r="H207" s="13">
        <f>F207-D207</f>
        <v>22</v>
      </c>
      <c r="I207" s="13"/>
    </row>
    <row r="208" spans="2:9">
      <c r="B208" s="1" t="s">
        <v>289</v>
      </c>
      <c r="C208" s="13"/>
      <c r="D208" s="13"/>
      <c r="E208" s="13">
        <v>9992</v>
      </c>
      <c r="F208" s="13"/>
      <c r="G208" s="13"/>
      <c r="H208" s="13"/>
      <c r="I208" s="1" t="s">
        <v>13</v>
      </c>
    </row>
    <row r="209" spans="2:9">
      <c r="B209" s="1"/>
      <c r="C209" s="13"/>
      <c r="D209" s="13">
        <v>9947</v>
      </c>
      <c r="E209" s="13"/>
      <c r="F209" s="13"/>
      <c r="G209" s="13"/>
      <c r="H209" s="13">
        <f>E208-D209</f>
        <v>45</v>
      </c>
      <c r="I209" s="1"/>
    </row>
    <row r="210" spans="2:9">
      <c r="B210" s="1" t="s">
        <v>289</v>
      </c>
      <c r="C210" s="13"/>
      <c r="D210" s="13"/>
      <c r="E210" s="13">
        <v>10006</v>
      </c>
      <c r="F210" s="13"/>
      <c r="G210" s="13"/>
      <c r="H210" s="13"/>
      <c r="I210" s="1" t="s">
        <v>13</v>
      </c>
    </row>
    <row r="211" spans="2:9">
      <c r="B211" s="1" t="s">
        <v>295</v>
      </c>
      <c r="C211" s="13"/>
      <c r="D211" s="13">
        <v>9980</v>
      </c>
      <c r="E211" s="13"/>
      <c r="F211" s="13"/>
      <c r="G211" s="13"/>
      <c r="H211" s="13">
        <f>E210-D211</f>
        <v>26</v>
      </c>
      <c r="I211" s="1"/>
    </row>
    <row r="212" spans="2:9">
      <c r="B212" s="1" t="s">
        <v>289</v>
      </c>
      <c r="C212" s="13"/>
      <c r="D212" s="13"/>
      <c r="E212" s="13">
        <v>10015</v>
      </c>
      <c r="F212" s="13"/>
      <c r="G212" s="13"/>
      <c r="H212" s="13"/>
      <c r="I212" s="1" t="s">
        <v>13</v>
      </c>
    </row>
    <row r="213" spans="2:9">
      <c r="B213" s="1"/>
      <c r="C213" s="13"/>
      <c r="D213" s="13">
        <v>9965</v>
      </c>
      <c r="E213" s="13"/>
      <c r="F213" s="13"/>
      <c r="G213" s="13"/>
      <c r="H213" s="13">
        <f>E212-D213</f>
        <v>50</v>
      </c>
      <c r="I213" s="1"/>
    </row>
    <row r="214" spans="2:9">
      <c r="B214" s="13"/>
      <c r="C214" s="13"/>
      <c r="D214" s="13"/>
      <c r="E214" s="13"/>
      <c r="F214" s="13"/>
      <c r="G214" s="13"/>
      <c r="H214" s="13"/>
      <c r="I214" s="5"/>
    </row>
    <row r="215" spans="2:9">
      <c r="B215" s="14" t="s">
        <v>295</v>
      </c>
      <c r="C215" s="13"/>
      <c r="D215" s="13"/>
      <c r="E215" s="13">
        <v>9920</v>
      </c>
      <c r="F215" s="13"/>
      <c r="G215" s="13">
        <v>9921</v>
      </c>
      <c r="H215" s="13">
        <f>E215-G215</f>
        <v>-1</v>
      </c>
      <c r="I215" s="13"/>
    </row>
    <row r="216" spans="2:9">
      <c r="B216" s="13"/>
      <c r="C216" s="13"/>
      <c r="D216" s="13"/>
      <c r="E216" s="13">
        <v>9912</v>
      </c>
      <c r="F216" s="13"/>
      <c r="G216" s="13">
        <v>9923</v>
      </c>
      <c r="H216" s="13">
        <f>E216-G216</f>
        <v>-11</v>
      </c>
      <c r="I216" s="13"/>
    </row>
    <row r="217" spans="2:9">
      <c r="B217" s="13"/>
      <c r="C217" s="13"/>
      <c r="D217" s="13"/>
      <c r="E217" s="14">
        <v>9913</v>
      </c>
      <c r="F217" s="13"/>
      <c r="G217" s="13">
        <v>9919</v>
      </c>
      <c r="H217" s="13">
        <f>E217-G217</f>
        <v>-6</v>
      </c>
      <c r="I217" s="13"/>
    </row>
    <row r="218" spans="2:9">
      <c r="B218" s="1" t="s">
        <v>297</v>
      </c>
      <c r="C218" s="13"/>
      <c r="D218" s="13">
        <v>9935</v>
      </c>
      <c r="E218" s="14">
        <v>9950</v>
      </c>
      <c r="F218" s="13"/>
      <c r="G218" s="13"/>
      <c r="H218" s="13">
        <f>E218-D218</f>
        <v>15</v>
      </c>
      <c r="I218" s="13"/>
    </row>
    <row r="219" spans="2:9">
      <c r="B219" s="13"/>
      <c r="C219" s="13"/>
      <c r="D219" s="13">
        <v>9918</v>
      </c>
      <c r="E219" s="14">
        <v>9965</v>
      </c>
      <c r="F219" s="13"/>
      <c r="G219" s="13"/>
      <c r="H219" s="13">
        <f>E219-D219</f>
        <v>47</v>
      </c>
      <c r="I219" s="13"/>
    </row>
    <row r="220" spans="2:9">
      <c r="B220" s="13"/>
      <c r="C220" s="13"/>
      <c r="D220" s="13">
        <v>9967</v>
      </c>
      <c r="E220" s="14">
        <v>9977</v>
      </c>
      <c r="F220" s="13"/>
      <c r="G220" s="13"/>
      <c r="H220" s="13">
        <v>10</v>
      </c>
      <c r="I220" s="13"/>
    </row>
    <row r="221" spans="2:9">
      <c r="B221" s="13"/>
      <c r="C221" s="13"/>
      <c r="D221" s="13"/>
      <c r="E221" s="14">
        <v>9948.35</v>
      </c>
      <c r="F221" s="13"/>
      <c r="G221" s="13"/>
      <c r="H221" s="13"/>
      <c r="I221" s="1" t="s">
        <v>13</v>
      </c>
    </row>
    <row r="222" spans="2:9">
      <c r="B222" s="13"/>
      <c r="C222" s="13"/>
      <c r="D222" s="13">
        <v>9938</v>
      </c>
      <c r="E222" s="14"/>
      <c r="F222" s="13"/>
      <c r="G222" s="13"/>
      <c r="H222" s="13">
        <f>E221-D222</f>
        <v>10.350000000000364</v>
      </c>
      <c r="I222" s="1"/>
    </row>
    <row r="223" spans="2:9">
      <c r="B223" s="1" t="s">
        <v>298</v>
      </c>
      <c r="C223" s="13"/>
      <c r="D223" s="13"/>
      <c r="E223" s="14"/>
      <c r="F223" s="13"/>
      <c r="G223" s="13"/>
      <c r="H223" s="13"/>
      <c r="I223" s="1"/>
    </row>
    <row r="224" spans="2:9">
      <c r="B224" s="13"/>
      <c r="C224" s="13"/>
      <c r="D224" s="13"/>
      <c r="E224" s="14">
        <v>9920</v>
      </c>
      <c r="F224" s="13"/>
      <c r="G224" s="13">
        <v>9938</v>
      </c>
      <c r="H224" s="13"/>
      <c r="I224" s="1"/>
    </row>
    <row r="225" spans="2:9">
      <c r="B225" s="13"/>
      <c r="C225" s="13"/>
      <c r="D225" s="13">
        <v>9937</v>
      </c>
      <c r="E225" s="14">
        <v>9936</v>
      </c>
      <c r="F225" s="13"/>
      <c r="G225" s="13"/>
      <c r="H225" s="13">
        <f>E225-D225</f>
        <v>-1</v>
      </c>
      <c r="I225" s="1"/>
    </row>
    <row r="226" spans="2:9">
      <c r="B226" s="13"/>
      <c r="C226" s="13"/>
      <c r="D226" s="13"/>
      <c r="E226" s="14">
        <v>9954</v>
      </c>
      <c r="F226" s="13"/>
      <c r="G226" s="13"/>
      <c r="H226" s="13"/>
      <c r="I226" s="13" t="s">
        <v>13</v>
      </c>
    </row>
    <row r="227" spans="2:9">
      <c r="B227" s="1" t="s">
        <v>303</v>
      </c>
      <c r="C227" s="13"/>
      <c r="D227" s="13">
        <v>9925</v>
      </c>
      <c r="E227" s="14"/>
      <c r="F227" s="13"/>
      <c r="G227" s="13"/>
      <c r="H227" s="13">
        <f>E226-D227</f>
        <v>29</v>
      </c>
      <c r="I227" s="1"/>
    </row>
    <row r="228" spans="2:9">
      <c r="B228" s="1" t="s">
        <v>301</v>
      </c>
      <c r="C228" s="1" t="s">
        <v>279</v>
      </c>
      <c r="D228" s="13">
        <v>9949</v>
      </c>
      <c r="E228" s="14">
        <v>9966</v>
      </c>
      <c r="F228" s="13"/>
      <c r="G228" s="13"/>
      <c r="H228" s="13">
        <f t="shared" ref="H228:H235" si="0">E228-D228</f>
        <v>17</v>
      </c>
      <c r="I228" s="1"/>
    </row>
    <row r="229" spans="2:9">
      <c r="B229" s="13"/>
      <c r="C229" s="13"/>
      <c r="D229" s="13">
        <v>9948.5</v>
      </c>
      <c r="E229" s="14">
        <v>9965</v>
      </c>
      <c r="F229" s="13"/>
      <c r="G229" s="13"/>
      <c r="H229" s="13">
        <f t="shared" si="0"/>
        <v>16.5</v>
      </c>
      <c r="I229" s="1"/>
    </row>
    <row r="230" spans="2:9">
      <c r="B230" s="13"/>
      <c r="C230" s="13"/>
      <c r="D230" s="13">
        <v>9950</v>
      </c>
      <c r="E230" s="14">
        <v>9965</v>
      </c>
      <c r="F230" s="13"/>
      <c r="G230" s="13"/>
      <c r="H230" s="13">
        <f t="shared" si="0"/>
        <v>15</v>
      </c>
      <c r="I230" s="1"/>
    </row>
    <row r="231" spans="2:9">
      <c r="B231" s="1" t="s">
        <v>303</v>
      </c>
      <c r="C231" s="1" t="s">
        <v>279</v>
      </c>
      <c r="D231" s="13">
        <v>9925</v>
      </c>
      <c r="E231" s="14">
        <v>9973</v>
      </c>
      <c r="F231" s="13"/>
      <c r="G231" s="13"/>
      <c r="H231" s="13">
        <f t="shared" si="0"/>
        <v>48</v>
      </c>
      <c r="I231" s="1"/>
    </row>
    <row r="232" spans="2:9">
      <c r="B232" s="13"/>
      <c r="C232" s="13"/>
      <c r="D232" s="13">
        <v>9927</v>
      </c>
      <c r="E232" s="14">
        <v>9958</v>
      </c>
      <c r="F232" s="13"/>
      <c r="G232" s="13"/>
      <c r="H232" s="13">
        <f t="shared" si="0"/>
        <v>31</v>
      </c>
      <c r="I232" s="1"/>
    </row>
    <row r="233" spans="2:9">
      <c r="B233" s="13"/>
      <c r="C233" s="13"/>
      <c r="D233" s="13">
        <v>9932</v>
      </c>
      <c r="E233" s="14">
        <v>9941</v>
      </c>
      <c r="F233" s="13"/>
      <c r="G233" s="13"/>
      <c r="H233" s="13">
        <f t="shared" si="0"/>
        <v>9</v>
      </c>
      <c r="I233" s="1"/>
    </row>
    <row r="234" spans="2:9">
      <c r="B234" s="1" t="s">
        <v>305</v>
      </c>
      <c r="C234" s="1" t="s">
        <v>279</v>
      </c>
      <c r="D234" s="13">
        <v>10003</v>
      </c>
      <c r="E234" s="14">
        <v>10004</v>
      </c>
      <c r="F234" s="13"/>
      <c r="G234" s="13"/>
      <c r="H234" s="13">
        <f t="shared" si="0"/>
        <v>1</v>
      </c>
      <c r="I234" s="1"/>
    </row>
    <row r="235" spans="2:9">
      <c r="B235" s="13"/>
      <c r="C235" s="13"/>
      <c r="D235" s="13">
        <v>10024</v>
      </c>
      <c r="E235" s="14">
        <v>10030</v>
      </c>
      <c r="F235" s="13"/>
      <c r="G235" s="13"/>
      <c r="H235" s="13">
        <f t="shared" si="0"/>
        <v>6</v>
      </c>
      <c r="I235" s="5"/>
    </row>
    <row r="236" spans="2:9">
      <c r="B236" s="13"/>
      <c r="C236" s="13"/>
      <c r="D236" s="13"/>
      <c r="E236" s="14">
        <v>10047</v>
      </c>
      <c r="F236" s="13"/>
      <c r="G236" s="13"/>
      <c r="H236" s="13"/>
      <c r="I236" s="13" t="s">
        <v>13</v>
      </c>
    </row>
    <row r="237" spans="2:9">
      <c r="B237" s="1" t="s">
        <v>306</v>
      </c>
      <c r="D237" s="13"/>
      <c r="E237" s="25"/>
      <c r="F237" s="13"/>
      <c r="G237" s="13">
        <v>10047</v>
      </c>
      <c r="H237" s="13">
        <v>0</v>
      </c>
      <c r="I237" s="5"/>
    </row>
    <row r="238" spans="2:9">
      <c r="B238" s="13"/>
      <c r="C238" s="13"/>
      <c r="D238" s="13">
        <v>10047</v>
      </c>
      <c r="E238" s="14">
        <v>10069</v>
      </c>
      <c r="F238" s="13"/>
      <c r="G238" s="13"/>
      <c r="H238" s="13">
        <f>E238-D238</f>
        <v>22</v>
      </c>
      <c r="I238" s="5"/>
    </row>
    <row r="239" spans="2:9">
      <c r="B239" s="13"/>
      <c r="C239" s="13"/>
      <c r="D239" s="13"/>
      <c r="E239" s="14">
        <v>10066</v>
      </c>
      <c r="F239" s="13"/>
      <c r="G239" s="13">
        <v>10109</v>
      </c>
      <c r="H239" s="13">
        <f>E239-G239</f>
        <v>-43</v>
      </c>
      <c r="I239" s="5"/>
    </row>
    <row r="240" spans="2:9">
      <c r="B240" s="1" t="s">
        <v>306</v>
      </c>
      <c r="C240" s="13"/>
      <c r="D240" s="13"/>
      <c r="E240" s="14">
        <v>10080</v>
      </c>
      <c r="F240" s="13"/>
      <c r="G240" s="13"/>
      <c r="H240" s="13"/>
      <c r="I240" s="13" t="s">
        <v>13</v>
      </c>
    </row>
    <row r="241" spans="2:9">
      <c r="B241" s="1" t="s">
        <v>307</v>
      </c>
      <c r="C241" s="1" t="s">
        <v>279</v>
      </c>
      <c r="D241" s="13"/>
      <c r="E241" s="14"/>
      <c r="F241" s="13"/>
      <c r="G241" s="13">
        <v>10130</v>
      </c>
      <c r="H241" s="13">
        <f>E240-G241</f>
        <v>-50</v>
      </c>
      <c r="I241" s="1"/>
    </row>
    <row r="242" spans="2:9">
      <c r="B242" s="13"/>
      <c r="C242" s="13"/>
      <c r="D242" s="13"/>
      <c r="E242" s="14">
        <v>10124</v>
      </c>
      <c r="F242" s="13"/>
      <c r="G242" s="13">
        <v>10131</v>
      </c>
      <c r="H242" s="13">
        <f>E242-G242</f>
        <v>-7</v>
      </c>
      <c r="I242" s="1"/>
    </row>
    <row r="243" spans="2:9">
      <c r="B243" s="13"/>
      <c r="C243" s="13"/>
      <c r="D243" s="13">
        <v>10131</v>
      </c>
      <c r="E243" s="14"/>
      <c r="F243" s="13"/>
      <c r="G243" s="13">
        <v>10121</v>
      </c>
      <c r="H243" s="13">
        <f>G243-D243</f>
        <v>-10</v>
      </c>
      <c r="I243" s="1"/>
    </row>
    <row r="244" spans="2:9">
      <c r="B244" s="13"/>
      <c r="C244" s="13"/>
      <c r="D244" s="13">
        <v>10080</v>
      </c>
      <c r="E244" s="14">
        <v>10121</v>
      </c>
      <c r="F244" s="13"/>
      <c r="G244" s="13"/>
      <c r="H244" s="13">
        <f>E244-D244</f>
        <v>41</v>
      </c>
      <c r="I244" s="1"/>
    </row>
    <row r="245" spans="2:9">
      <c r="B245" s="13" t="s">
        <v>307</v>
      </c>
      <c r="C245" s="13" t="s">
        <v>279</v>
      </c>
      <c r="D245" s="13"/>
      <c r="E245" s="14">
        <v>10096</v>
      </c>
      <c r="F245" s="13"/>
      <c r="G245" s="13"/>
      <c r="H245" s="13"/>
      <c r="I245" s="13" t="s">
        <v>13</v>
      </c>
    </row>
    <row r="246" spans="2:9">
      <c r="B246" s="13" t="s">
        <v>308</v>
      </c>
      <c r="C246" s="5"/>
      <c r="D246" s="13"/>
      <c r="E246" s="14"/>
      <c r="F246" s="13"/>
      <c r="G246" s="13">
        <v>10105</v>
      </c>
      <c r="H246" s="13"/>
      <c r="I246" s="5"/>
    </row>
    <row r="247" spans="2:9">
      <c r="B247" s="13" t="s">
        <v>308</v>
      </c>
      <c r="C247" s="13" t="s">
        <v>279</v>
      </c>
      <c r="D247" s="13">
        <v>10105</v>
      </c>
      <c r="E247" s="14"/>
      <c r="F247" s="13">
        <v>10133</v>
      </c>
      <c r="G247" s="13"/>
      <c r="H247" s="13">
        <v>28</v>
      </c>
      <c r="I247" s="5"/>
    </row>
    <row r="248" spans="2:9">
      <c r="B248" s="5"/>
      <c r="C248" s="5"/>
      <c r="D248" s="13">
        <v>10115</v>
      </c>
      <c r="E248" s="14"/>
      <c r="F248" s="13"/>
      <c r="G248" s="13">
        <v>10105</v>
      </c>
      <c r="H248" s="13">
        <f>G248-D248</f>
        <v>-10</v>
      </c>
      <c r="I248" s="5"/>
    </row>
    <row r="249" spans="2:9">
      <c r="B249" s="5"/>
      <c r="C249" s="5"/>
      <c r="D249" s="13"/>
      <c r="E249" s="14">
        <v>10100</v>
      </c>
      <c r="F249" s="13"/>
      <c r="G249" s="13">
        <v>10112</v>
      </c>
      <c r="H249" s="13">
        <f>E249-G249</f>
        <v>-12</v>
      </c>
      <c r="I249" s="5"/>
    </row>
    <row r="250" spans="2:9">
      <c r="B250" s="13" t="s">
        <v>308</v>
      </c>
      <c r="C250" s="13"/>
      <c r="D250" s="13">
        <v>10100</v>
      </c>
      <c r="E250" s="14"/>
      <c r="F250" s="13"/>
      <c r="G250" s="13"/>
      <c r="H250" s="13"/>
      <c r="I250" s="13" t="s">
        <v>13</v>
      </c>
    </row>
    <row r="251" spans="2:9">
      <c r="B251" s="13" t="s">
        <v>311</v>
      </c>
      <c r="C251" s="13"/>
      <c r="D251" s="13"/>
      <c r="E251" s="14"/>
      <c r="F251" s="13"/>
      <c r="G251" s="13">
        <v>10080</v>
      </c>
      <c r="H251" s="13">
        <f>G251-D250</f>
        <v>-20</v>
      </c>
      <c r="I251" s="13"/>
    </row>
    <row r="252" spans="2:9">
      <c r="B252" s="5"/>
      <c r="C252" s="13" t="s">
        <v>279</v>
      </c>
      <c r="D252" s="13">
        <v>10085</v>
      </c>
      <c r="E252" s="14"/>
      <c r="F252" s="13"/>
      <c r="G252" s="13"/>
      <c r="H252" s="13"/>
      <c r="I252" s="5"/>
    </row>
    <row r="253" spans="2:9">
      <c r="B253" s="5"/>
      <c r="C253" s="5"/>
      <c r="D253" s="13"/>
      <c r="E253" s="14"/>
      <c r="F253" s="13"/>
      <c r="G253" s="13">
        <v>10080</v>
      </c>
      <c r="H253" s="13">
        <f>G253-D252</f>
        <v>-5</v>
      </c>
      <c r="I253" s="5"/>
    </row>
    <row r="254" spans="2:9">
      <c r="B254" s="5"/>
      <c r="C254" s="5"/>
      <c r="D254" s="13">
        <v>10070</v>
      </c>
      <c r="E254" s="14"/>
      <c r="F254" s="13"/>
      <c r="G254" s="13">
        <v>10070</v>
      </c>
      <c r="H254" s="13">
        <v>0</v>
      </c>
      <c r="I254" s="5"/>
    </row>
    <row r="255" spans="2:9">
      <c r="B255" s="5"/>
      <c r="C255" s="5"/>
      <c r="D255" s="13"/>
      <c r="E255" s="14">
        <v>10070</v>
      </c>
      <c r="F255" s="13"/>
      <c r="G255" s="13">
        <v>10090</v>
      </c>
      <c r="H255" s="13">
        <f>E255-G255</f>
        <v>-20</v>
      </c>
      <c r="I255" s="5"/>
    </row>
    <row r="256" spans="2:9">
      <c r="B256" s="13" t="s">
        <v>311</v>
      </c>
      <c r="C256" s="13" t="s">
        <v>279</v>
      </c>
      <c r="D256" s="13">
        <v>10097</v>
      </c>
      <c r="E256" s="14"/>
      <c r="F256" s="13"/>
      <c r="G256" s="13"/>
      <c r="H256" s="13"/>
      <c r="I256" s="13" t="s">
        <v>13</v>
      </c>
    </row>
    <row r="257" spans="2:9">
      <c r="B257" s="13" t="s">
        <v>314</v>
      </c>
      <c r="C257" s="13"/>
      <c r="D257" s="13"/>
      <c r="E257" s="14"/>
      <c r="F257" s="13">
        <v>10184</v>
      </c>
      <c r="G257" s="13"/>
      <c r="H257" s="13">
        <f>F257-D256</f>
        <v>87</v>
      </c>
      <c r="I257" s="13"/>
    </row>
    <row r="258" spans="2:9">
      <c r="B258" s="1" t="s">
        <v>315</v>
      </c>
      <c r="C258" s="1" t="s">
        <v>279</v>
      </c>
      <c r="D258" s="13"/>
      <c r="E258" s="14">
        <v>10155</v>
      </c>
      <c r="F258" s="13"/>
      <c r="G258" s="13">
        <v>10160</v>
      </c>
      <c r="H258" s="13">
        <f>E258-G258</f>
        <v>-5</v>
      </c>
      <c r="I258" s="13"/>
    </row>
    <row r="259" spans="2:9">
      <c r="B259" s="1" t="s">
        <v>315</v>
      </c>
      <c r="C259" s="1" t="s">
        <v>279</v>
      </c>
      <c r="D259" s="13">
        <v>10161</v>
      </c>
      <c r="E259" s="14"/>
      <c r="F259" s="13">
        <v>10173</v>
      </c>
      <c r="G259" s="13"/>
      <c r="H259" s="13">
        <f>F259-D259</f>
        <v>12</v>
      </c>
      <c r="I259" s="13"/>
    </row>
    <row r="260" spans="2:9">
      <c r="B260" s="1" t="s">
        <v>317</v>
      </c>
      <c r="C260" s="1" t="s">
        <v>279</v>
      </c>
      <c r="D260" s="13">
        <v>10177</v>
      </c>
      <c r="E260" s="14"/>
      <c r="F260" s="13">
        <v>10173</v>
      </c>
      <c r="G260" s="13"/>
      <c r="H260" s="13">
        <f>F260-D260</f>
        <v>-4</v>
      </c>
      <c r="I260" s="13"/>
    </row>
    <row r="261" spans="2:9">
      <c r="B261" s="1"/>
      <c r="C261" s="1" t="s">
        <v>279</v>
      </c>
      <c r="D261" s="13">
        <v>10160</v>
      </c>
      <c r="E261" s="14"/>
      <c r="F261" s="13">
        <v>10175</v>
      </c>
      <c r="G261" s="13"/>
      <c r="H261" s="13">
        <f>F261-D261</f>
        <v>15</v>
      </c>
      <c r="I261" s="13"/>
    </row>
    <row r="262" spans="2:9">
      <c r="B262" s="1" t="s">
        <v>318</v>
      </c>
      <c r="C262" s="1" t="s">
        <v>279</v>
      </c>
      <c r="D262" s="13">
        <v>10168</v>
      </c>
      <c r="E262" s="14"/>
      <c r="F262" s="13"/>
      <c r="G262" s="13">
        <v>10153</v>
      </c>
      <c r="H262" s="13">
        <f>G262-D262</f>
        <v>-15</v>
      </c>
      <c r="I262" s="13"/>
    </row>
    <row r="263" spans="2:9">
      <c r="B263" s="1"/>
      <c r="C263" s="1"/>
      <c r="D263" s="13">
        <v>10115</v>
      </c>
      <c r="E263" s="14">
        <v>10150</v>
      </c>
      <c r="F263" s="13"/>
      <c r="G263" s="13"/>
      <c r="H263" s="13">
        <f>E263-D263</f>
        <v>35</v>
      </c>
      <c r="I263" s="13"/>
    </row>
    <row r="264" spans="2:9">
      <c r="B264" s="1"/>
      <c r="C264" s="1"/>
      <c r="D264" s="13">
        <v>10122</v>
      </c>
      <c r="E264" s="14"/>
      <c r="F264" s="13"/>
      <c r="G264" s="13">
        <v>10117</v>
      </c>
      <c r="H264" s="13">
        <f>G264-D264</f>
        <v>-5</v>
      </c>
      <c r="I264" s="13"/>
    </row>
    <row r="265" spans="2:9">
      <c r="B265" s="1"/>
      <c r="C265" s="1"/>
      <c r="D265" s="13">
        <v>10096</v>
      </c>
      <c r="E265" s="14"/>
      <c r="F265" s="13">
        <v>10112</v>
      </c>
      <c r="G265" s="13"/>
      <c r="H265" s="13">
        <f>F265-D265</f>
        <v>16</v>
      </c>
      <c r="I265" s="13"/>
    </row>
    <row r="266" spans="2:9">
      <c r="B266" s="1"/>
      <c r="C266" s="1"/>
      <c r="D266" s="13">
        <v>10080</v>
      </c>
      <c r="E266" s="14"/>
      <c r="F266" s="13">
        <v>10095</v>
      </c>
      <c r="G266" s="13"/>
      <c r="H266" s="13">
        <f>F266-D266</f>
        <v>15</v>
      </c>
      <c r="I266" s="13"/>
    </row>
    <row r="267" spans="2:9">
      <c r="B267" s="1"/>
      <c r="C267" s="1"/>
      <c r="D267" s="13">
        <v>10078</v>
      </c>
      <c r="E267" s="14"/>
      <c r="F267" s="13">
        <v>10109</v>
      </c>
      <c r="G267" s="13"/>
      <c r="H267" s="13">
        <f>F267-D267</f>
        <v>31</v>
      </c>
      <c r="I267" s="13"/>
    </row>
    <row r="268" spans="2:9">
      <c r="B268" s="1"/>
      <c r="C268" s="1"/>
      <c r="D268" s="13"/>
      <c r="E268" s="14">
        <v>10100</v>
      </c>
      <c r="F268" s="13"/>
      <c r="G268" s="13">
        <v>10108</v>
      </c>
      <c r="H268" s="13">
        <f>E268-G268</f>
        <v>-8</v>
      </c>
      <c r="I268" s="13"/>
    </row>
    <row r="269" spans="2:9">
      <c r="B269" s="1" t="s">
        <v>318</v>
      </c>
      <c r="C269" s="1"/>
      <c r="D269" s="13"/>
      <c r="E269" s="14">
        <v>10120</v>
      </c>
      <c r="F269" s="13"/>
      <c r="G269" s="13">
        <v>10131</v>
      </c>
      <c r="H269" s="13">
        <f>E269-G269</f>
        <v>-11</v>
      </c>
      <c r="I269" s="13"/>
    </row>
    <row r="270" spans="2:9">
      <c r="B270" s="1" t="s">
        <v>319</v>
      </c>
      <c r="C270" s="1" t="s">
        <v>279</v>
      </c>
      <c r="D270" s="13">
        <v>10042</v>
      </c>
      <c r="E270" s="14">
        <v>10082</v>
      </c>
      <c r="F270" s="13"/>
      <c r="G270" s="13"/>
      <c r="H270" s="13">
        <f>E270-D270</f>
        <v>40</v>
      </c>
      <c r="I270" s="13"/>
    </row>
    <row r="271" spans="2:9">
      <c r="B271" s="1"/>
      <c r="C271" s="1"/>
      <c r="D271" s="13">
        <v>10036</v>
      </c>
      <c r="E271" s="14">
        <v>10056</v>
      </c>
      <c r="F271" s="13"/>
      <c r="G271" s="13"/>
      <c r="H271" s="13">
        <f>E271-D271</f>
        <v>20</v>
      </c>
      <c r="I271" s="13"/>
    </row>
    <row r="272" spans="2:9">
      <c r="B272" s="1"/>
      <c r="C272" s="1"/>
      <c r="D272" s="13">
        <v>10022</v>
      </c>
      <c r="E272" s="14">
        <v>10038</v>
      </c>
      <c r="F272" s="13"/>
      <c r="G272" s="13"/>
      <c r="H272" s="13">
        <f>E272-D272</f>
        <v>16</v>
      </c>
      <c r="I272" s="13"/>
    </row>
    <row r="273" spans="2:9">
      <c r="B273" s="1" t="s">
        <v>323</v>
      </c>
      <c r="C273" s="268" t="s">
        <v>279</v>
      </c>
      <c r="D273" s="13">
        <v>9918</v>
      </c>
      <c r="E273" s="14"/>
      <c r="F273" s="13"/>
      <c r="G273" s="13">
        <v>9910</v>
      </c>
      <c r="H273" s="13">
        <v>-8</v>
      </c>
      <c r="I273" s="13"/>
    </row>
    <row r="274" spans="2:9">
      <c r="B274" s="1"/>
      <c r="C274" s="277"/>
      <c r="D274" s="13">
        <v>9900</v>
      </c>
      <c r="E274" s="14"/>
      <c r="F274" s="13">
        <v>9918</v>
      </c>
      <c r="G274" s="13"/>
      <c r="H274" s="13">
        <v>18</v>
      </c>
      <c r="I274" s="13"/>
    </row>
    <row r="275" spans="2:9">
      <c r="B275" s="1"/>
      <c r="C275" s="277"/>
      <c r="D275" s="13">
        <v>9900</v>
      </c>
      <c r="E275" s="14"/>
      <c r="F275" s="13"/>
      <c r="G275" s="13">
        <v>9895</v>
      </c>
      <c r="H275" s="13">
        <v>-5</v>
      </c>
      <c r="I275" s="13"/>
    </row>
    <row r="276" spans="2:9">
      <c r="B276" s="1"/>
      <c r="C276" s="277"/>
      <c r="D276" s="13">
        <v>9891</v>
      </c>
      <c r="E276" s="14"/>
      <c r="F276" s="13"/>
      <c r="G276" s="13">
        <v>9883</v>
      </c>
      <c r="H276" s="13">
        <f>G276-D276</f>
        <v>-8</v>
      </c>
      <c r="I276" s="13"/>
    </row>
    <row r="277" spans="2:9">
      <c r="B277" s="1"/>
      <c r="C277" s="269"/>
      <c r="D277" s="13"/>
      <c r="E277" s="14">
        <v>9882</v>
      </c>
      <c r="F277" s="13">
        <v>9880</v>
      </c>
      <c r="G277" s="13"/>
      <c r="H277" s="13">
        <v>2</v>
      </c>
      <c r="I277" s="13"/>
    </row>
    <row r="278" spans="2:9">
      <c r="B278" s="1" t="s">
        <v>324</v>
      </c>
      <c r="C278" s="268" t="s">
        <v>279</v>
      </c>
      <c r="D278" s="13">
        <v>9853</v>
      </c>
      <c r="E278" s="14">
        <v>9872</v>
      </c>
      <c r="F278" s="13"/>
      <c r="G278" s="13"/>
      <c r="H278" s="13">
        <f>E278-D278</f>
        <v>19</v>
      </c>
      <c r="I278" s="13"/>
    </row>
    <row r="279" spans="2:9">
      <c r="B279" s="1"/>
      <c r="C279" s="277"/>
      <c r="D279" s="13">
        <v>9849</v>
      </c>
      <c r="E279" s="14">
        <v>9849</v>
      </c>
      <c r="F279" s="13"/>
      <c r="G279" s="13"/>
      <c r="H279" s="13">
        <f>E279-D279</f>
        <v>0</v>
      </c>
      <c r="I279" s="13"/>
    </row>
    <row r="280" spans="2:9">
      <c r="B280" s="1"/>
      <c r="C280" s="277"/>
      <c r="D280" s="13">
        <v>9828</v>
      </c>
      <c r="E280" s="14">
        <v>9842</v>
      </c>
      <c r="F280" s="13"/>
      <c r="G280" s="13"/>
      <c r="H280" s="13">
        <f>E280-D280</f>
        <v>14</v>
      </c>
      <c r="I280" s="13"/>
    </row>
    <row r="281" spans="2:9">
      <c r="B281" s="1"/>
      <c r="C281" s="277"/>
      <c r="D281" s="13">
        <v>9849</v>
      </c>
      <c r="E281" s="14">
        <v>9864</v>
      </c>
      <c r="F281" s="13"/>
      <c r="G281" s="13"/>
      <c r="H281" s="13">
        <f>E281-D281</f>
        <v>15</v>
      </c>
      <c r="I281" s="13"/>
    </row>
    <row r="282" spans="2:9">
      <c r="B282" s="1"/>
      <c r="C282" s="277"/>
      <c r="D282" s="13">
        <v>9867</v>
      </c>
      <c r="E282" s="14">
        <v>9867</v>
      </c>
      <c r="F282" s="13"/>
      <c r="G282" s="13"/>
      <c r="H282" s="13">
        <f>E282-D282</f>
        <v>0</v>
      </c>
      <c r="I282" s="13"/>
    </row>
    <row r="283" spans="2:9">
      <c r="B283" s="1"/>
      <c r="C283" s="277"/>
      <c r="D283" s="13">
        <v>9869</v>
      </c>
      <c r="E283" s="14"/>
      <c r="F283" s="13">
        <v>9878</v>
      </c>
      <c r="G283" s="13"/>
      <c r="H283" s="13">
        <f>F283-D283</f>
        <v>9</v>
      </c>
      <c r="I283" s="13"/>
    </row>
    <row r="284" spans="2:9">
      <c r="B284" s="1"/>
      <c r="C284" s="277"/>
      <c r="D284" s="13">
        <v>9872.7999999999993</v>
      </c>
      <c r="E284" s="14">
        <v>9881</v>
      </c>
      <c r="F284" s="13"/>
      <c r="G284" s="13"/>
      <c r="H284" s="13">
        <f>E284-D284</f>
        <v>8.2000000000007276</v>
      </c>
      <c r="I284" s="13"/>
    </row>
    <row r="285" spans="2:9">
      <c r="B285" s="1"/>
      <c r="C285" s="269"/>
      <c r="D285" s="13">
        <v>9885</v>
      </c>
      <c r="E285" s="14">
        <v>9900</v>
      </c>
      <c r="F285" s="13"/>
      <c r="G285" s="13"/>
      <c r="H285" s="13">
        <f>E285-D285</f>
        <v>15</v>
      </c>
      <c r="I285" s="13"/>
    </row>
    <row r="286" spans="2:9">
      <c r="B286" s="1" t="s">
        <v>326</v>
      </c>
      <c r="C286" s="268" t="s">
        <v>279</v>
      </c>
      <c r="D286" s="13">
        <v>9889</v>
      </c>
      <c r="E286" s="14"/>
      <c r="F286" s="13"/>
      <c r="G286" s="13">
        <v>9871</v>
      </c>
      <c r="H286" s="13">
        <f>G286-D286</f>
        <v>-18</v>
      </c>
      <c r="I286" s="13"/>
    </row>
    <row r="287" spans="2:9">
      <c r="B287" s="1"/>
      <c r="C287" s="277"/>
      <c r="D287" s="13">
        <v>9844</v>
      </c>
      <c r="E287" s="14">
        <v>9875</v>
      </c>
      <c r="F287" s="13"/>
      <c r="G287" s="13"/>
      <c r="H287" s="13">
        <f>E287-D287</f>
        <v>31</v>
      </c>
      <c r="I287" s="13"/>
    </row>
    <row r="288" spans="2:9">
      <c r="B288" s="1"/>
      <c r="C288" s="277"/>
      <c r="D288" s="13">
        <v>9835</v>
      </c>
      <c r="E288" s="14">
        <v>9875</v>
      </c>
      <c r="F288" s="13"/>
      <c r="G288" s="13"/>
      <c r="H288" s="13">
        <f>E288-D288</f>
        <v>40</v>
      </c>
      <c r="I288" s="13"/>
    </row>
    <row r="289" spans="2:9">
      <c r="B289" s="1"/>
      <c r="C289" s="277"/>
      <c r="D289" s="13"/>
      <c r="E289" s="14">
        <v>9828</v>
      </c>
      <c r="F289" s="13"/>
      <c r="G289" s="13">
        <v>9837</v>
      </c>
      <c r="H289" s="13">
        <f>E289-G289</f>
        <v>-9</v>
      </c>
      <c r="I289" s="13"/>
    </row>
    <row r="290" spans="2:9">
      <c r="B290" s="1"/>
      <c r="C290" s="277"/>
      <c r="D290" s="13"/>
      <c r="E290" s="14">
        <v>9832.9</v>
      </c>
      <c r="F290" s="13"/>
      <c r="G290" s="13">
        <v>9837</v>
      </c>
      <c r="H290" s="13">
        <f>E290-G290</f>
        <v>-4.1000000000003638</v>
      </c>
      <c r="I290" s="13"/>
    </row>
    <row r="291" spans="2:9">
      <c r="B291" s="1"/>
      <c r="C291" s="277"/>
      <c r="D291" s="13">
        <v>9832</v>
      </c>
      <c r="E291" s="14">
        <v>9845</v>
      </c>
      <c r="F291" s="13"/>
      <c r="G291" s="13"/>
      <c r="H291" s="13">
        <f>E291-D291</f>
        <v>13</v>
      </c>
      <c r="I291" s="13"/>
    </row>
    <row r="292" spans="2:9">
      <c r="B292" s="1"/>
      <c r="C292" s="277"/>
      <c r="D292" s="13">
        <v>9817</v>
      </c>
      <c r="E292" s="14">
        <v>9835</v>
      </c>
      <c r="F292" s="13"/>
      <c r="G292" s="13"/>
      <c r="H292" s="13">
        <f>E292-D292</f>
        <v>18</v>
      </c>
      <c r="I292" s="13"/>
    </row>
    <row r="293" spans="2:9">
      <c r="B293" s="1"/>
      <c r="C293" s="269"/>
      <c r="D293" s="13">
        <v>9810</v>
      </c>
      <c r="E293" s="14">
        <v>9837</v>
      </c>
      <c r="F293" s="13"/>
      <c r="G293" s="13"/>
      <c r="H293" s="13">
        <f>E293-D293</f>
        <v>27</v>
      </c>
      <c r="I293" s="13"/>
    </row>
    <row r="294" spans="2:9">
      <c r="B294" s="1"/>
      <c r="C294" s="43"/>
      <c r="D294" s="13">
        <v>9810</v>
      </c>
      <c r="E294" s="14">
        <v>9830</v>
      </c>
      <c r="F294" s="13"/>
      <c r="G294" s="13"/>
      <c r="H294" s="13">
        <f>E294-D294</f>
        <v>20</v>
      </c>
      <c r="I294" s="13"/>
    </row>
    <row r="295" spans="2:9">
      <c r="B295" s="1" t="s">
        <v>327</v>
      </c>
      <c r="C295" s="43" t="s">
        <v>333</v>
      </c>
      <c r="D295" s="13"/>
      <c r="E295" s="14">
        <v>9742</v>
      </c>
      <c r="F295" s="13">
        <v>9760</v>
      </c>
      <c r="G295" s="13"/>
      <c r="H295" s="13">
        <f>E295-F295</f>
        <v>-18</v>
      </c>
      <c r="I295" s="13"/>
    </row>
    <row r="296" spans="2:9">
      <c r="B296" s="1"/>
      <c r="C296" s="43"/>
      <c r="D296" s="13">
        <v>9768</v>
      </c>
      <c r="E296" s="14">
        <v>9778</v>
      </c>
      <c r="F296" s="13"/>
      <c r="G296" s="13"/>
      <c r="H296" s="13">
        <f>E296-D296</f>
        <v>10</v>
      </c>
      <c r="I296" s="13"/>
    </row>
    <row r="297" spans="2:9">
      <c r="B297" s="1"/>
      <c r="C297" s="43"/>
      <c r="D297" s="13">
        <v>9778</v>
      </c>
      <c r="E297" s="14">
        <v>9790</v>
      </c>
      <c r="F297" s="13"/>
      <c r="G297" s="13"/>
      <c r="H297" s="13">
        <f>E297-D297</f>
        <v>12</v>
      </c>
      <c r="I297" s="13"/>
    </row>
    <row r="298" spans="2:9">
      <c r="B298" s="1"/>
      <c r="C298" s="43"/>
      <c r="D298" s="13">
        <v>9740</v>
      </c>
      <c r="E298" s="14">
        <v>9787</v>
      </c>
      <c r="F298" s="13"/>
      <c r="G298" s="13"/>
      <c r="H298" s="13">
        <f>E298-D298</f>
        <v>47</v>
      </c>
      <c r="I298" s="13"/>
    </row>
    <row r="299" spans="2:9">
      <c r="B299" s="1"/>
      <c r="C299" s="43"/>
      <c r="D299" s="13">
        <v>9778</v>
      </c>
      <c r="E299" s="14">
        <v>9806</v>
      </c>
      <c r="F299" s="13"/>
      <c r="G299" s="13"/>
      <c r="H299" s="13">
        <f>E299-D299</f>
        <v>28</v>
      </c>
      <c r="I299" s="13"/>
    </row>
    <row r="300" spans="2:9">
      <c r="B300" s="1" t="s">
        <v>329</v>
      </c>
      <c r="C300" s="43" t="s">
        <v>333</v>
      </c>
      <c r="D300" s="13">
        <v>9800</v>
      </c>
      <c r="E300" s="14"/>
      <c r="F300" s="13">
        <v>9849</v>
      </c>
      <c r="G300" s="13"/>
      <c r="H300" s="13">
        <f>F300-D300</f>
        <v>49</v>
      </c>
      <c r="I300" s="13"/>
    </row>
    <row r="301" spans="2:9">
      <c r="B301" s="1"/>
      <c r="C301" s="43"/>
      <c r="D301" s="13">
        <v>9828</v>
      </c>
      <c r="E301" s="14"/>
      <c r="F301" s="13">
        <v>9865</v>
      </c>
      <c r="G301" s="13"/>
      <c r="H301" s="13">
        <f>F301-D301</f>
        <v>37</v>
      </c>
      <c r="I301" s="13"/>
    </row>
    <row r="302" spans="2:9">
      <c r="B302" s="1"/>
      <c r="C302" s="43"/>
      <c r="D302" s="13">
        <v>9861</v>
      </c>
      <c r="E302" s="14"/>
      <c r="F302" s="13">
        <v>9880</v>
      </c>
      <c r="G302" s="13"/>
      <c r="H302" s="13">
        <f>F302-D302</f>
        <v>19</v>
      </c>
      <c r="I302" s="13"/>
    </row>
    <row r="303" spans="2:9">
      <c r="B303" s="1"/>
      <c r="C303" s="43"/>
      <c r="D303" s="13">
        <v>9864</v>
      </c>
      <c r="E303" s="14"/>
      <c r="F303" s="13"/>
      <c r="G303" s="13">
        <v>9845</v>
      </c>
      <c r="H303" s="13">
        <f>G303-D303</f>
        <v>-19</v>
      </c>
      <c r="I303" s="13"/>
    </row>
    <row r="304" spans="2:9">
      <c r="B304" s="1"/>
      <c r="C304" s="43"/>
      <c r="D304" s="13">
        <v>9807</v>
      </c>
      <c r="E304" s="14">
        <v>9821</v>
      </c>
      <c r="F304" s="13"/>
      <c r="G304" s="13"/>
      <c r="H304" s="13">
        <f>E304-D304</f>
        <v>14</v>
      </c>
      <c r="I304" s="13"/>
    </row>
    <row r="305" spans="2:9">
      <c r="B305" s="1"/>
      <c r="C305" s="43"/>
      <c r="D305" s="13">
        <v>9807</v>
      </c>
      <c r="E305" s="14">
        <v>9835</v>
      </c>
      <c r="F305" s="13"/>
      <c r="G305" s="13"/>
      <c r="H305" s="13">
        <f>E305-D305</f>
        <v>28</v>
      </c>
      <c r="I305" s="13"/>
    </row>
    <row r="306" spans="2:9">
      <c r="B306" s="13"/>
      <c r="C306" s="13"/>
      <c r="D306" s="13"/>
      <c r="E306" s="14"/>
      <c r="F306" s="290" t="s">
        <v>44</v>
      </c>
      <c r="G306" s="290"/>
      <c r="H306" s="5">
        <f>SUM(H206:H305)</f>
        <v>950.95000000000073</v>
      </c>
      <c r="I306" s="5">
        <f>H306*75</f>
        <v>71321.250000000058</v>
      </c>
    </row>
    <row r="309" spans="2:9">
      <c r="B309" s="5" t="s">
        <v>334</v>
      </c>
      <c r="C309" s="13">
        <v>2017</v>
      </c>
      <c r="D309" s="13"/>
      <c r="E309" s="13"/>
      <c r="F309" s="13"/>
      <c r="G309" s="13"/>
      <c r="H309" s="13"/>
      <c r="I309" s="13"/>
    </row>
    <row r="310" spans="2:9">
      <c r="B310" s="11"/>
      <c r="C310" s="11"/>
      <c r="D310" s="11"/>
      <c r="E310" s="11"/>
      <c r="F310" s="11"/>
      <c r="G310" s="11"/>
      <c r="H310" s="11" t="s">
        <v>4</v>
      </c>
      <c r="I310" s="11"/>
    </row>
    <row r="311" spans="2:9">
      <c r="B311" s="12" t="s">
        <v>0</v>
      </c>
      <c r="C311" s="12" t="s">
        <v>5</v>
      </c>
      <c r="D311" s="12" t="s">
        <v>2</v>
      </c>
      <c r="E311" s="12" t="s">
        <v>6</v>
      </c>
      <c r="F311" s="12" t="s">
        <v>3</v>
      </c>
      <c r="G311" s="12" t="s">
        <v>7</v>
      </c>
      <c r="H311" s="12" t="s">
        <v>8</v>
      </c>
      <c r="I311" s="12" t="s">
        <v>9</v>
      </c>
    </row>
    <row r="312" spans="2:9">
      <c r="B312" s="1" t="s">
        <v>335</v>
      </c>
      <c r="C312" s="1" t="s">
        <v>333</v>
      </c>
      <c r="D312" s="13">
        <v>9867</v>
      </c>
      <c r="E312" s="13"/>
      <c r="F312" s="13"/>
      <c r="G312" s="13">
        <v>9860</v>
      </c>
      <c r="H312" s="13">
        <f>G312-D312</f>
        <v>-7</v>
      </c>
      <c r="I312" s="13"/>
    </row>
    <row r="313" spans="2:9">
      <c r="B313" s="13"/>
      <c r="C313" s="13"/>
      <c r="D313" s="13">
        <v>9845</v>
      </c>
      <c r="E313" s="13">
        <v>9860</v>
      </c>
      <c r="F313" s="13"/>
      <c r="G313" s="13"/>
      <c r="H313" s="13">
        <f>E313-D313</f>
        <v>15</v>
      </c>
      <c r="I313" s="13"/>
    </row>
    <row r="314" spans="2:9">
      <c r="B314" s="13"/>
      <c r="C314" s="13"/>
      <c r="D314" s="13">
        <v>9840</v>
      </c>
      <c r="E314" s="13">
        <v>9863</v>
      </c>
      <c r="F314" s="13"/>
      <c r="G314" s="13"/>
      <c r="H314" s="13">
        <f>E314-D314</f>
        <v>23</v>
      </c>
      <c r="I314" s="13"/>
    </row>
    <row r="315" spans="2:9">
      <c r="B315" s="13"/>
      <c r="C315" s="13"/>
      <c r="D315" s="14"/>
      <c r="E315" s="13">
        <v>9850</v>
      </c>
      <c r="F315" s="13"/>
      <c r="G315" s="13">
        <v>9857</v>
      </c>
      <c r="H315" s="13">
        <f>E315-G315</f>
        <v>-7</v>
      </c>
      <c r="I315" s="13"/>
    </row>
    <row r="316" spans="2:9">
      <c r="B316" s="13"/>
      <c r="C316" s="13"/>
      <c r="D316" s="14">
        <v>9854</v>
      </c>
      <c r="E316" s="13"/>
      <c r="F316" s="13">
        <v>9873</v>
      </c>
      <c r="G316" s="13"/>
      <c r="H316" s="13">
        <f>F316-D316</f>
        <v>19</v>
      </c>
      <c r="I316" s="13"/>
    </row>
    <row r="317" spans="2:9">
      <c r="B317" s="13"/>
      <c r="C317" s="13"/>
      <c r="D317" s="14">
        <v>9855</v>
      </c>
      <c r="E317" s="13"/>
      <c r="F317" s="13"/>
      <c r="G317" s="13"/>
      <c r="H317" s="13"/>
      <c r="I317" s="1" t="s">
        <v>13</v>
      </c>
    </row>
    <row r="318" spans="2:9">
      <c r="B318" s="1" t="s">
        <v>336</v>
      </c>
      <c r="C318" s="1" t="s">
        <v>333</v>
      </c>
      <c r="D318" s="14"/>
      <c r="E318" s="13"/>
      <c r="F318" s="13">
        <v>9894</v>
      </c>
      <c r="G318" s="13"/>
      <c r="H318" s="13">
        <f>F318-D317</f>
        <v>39</v>
      </c>
      <c r="I318" s="1"/>
    </row>
    <row r="319" spans="2:9">
      <c r="B319" s="13"/>
      <c r="C319" s="13"/>
      <c r="D319" s="14">
        <v>9920</v>
      </c>
      <c r="E319" s="13">
        <v>9915</v>
      </c>
      <c r="F319" s="13"/>
      <c r="G319" s="13"/>
      <c r="H319" s="13">
        <f>E319-D319</f>
        <v>-5</v>
      </c>
      <c r="I319" s="1"/>
    </row>
    <row r="320" spans="2:9">
      <c r="B320" s="13"/>
      <c r="C320" s="13"/>
      <c r="D320" s="14">
        <v>9917</v>
      </c>
      <c r="E320" s="13">
        <v>9934</v>
      </c>
      <c r="F320" s="13"/>
      <c r="G320" s="13"/>
      <c r="H320" s="13">
        <f>E320-D320</f>
        <v>17</v>
      </c>
      <c r="I320" s="1"/>
    </row>
    <row r="321" spans="2:9">
      <c r="B321" s="13"/>
      <c r="C321" s="13"/>
      <c r="D321" s="14">
        <v>9929</v>
      </c>
      <c r="E321" s="13">
        <v>9948</v>
      </c>
      <c r="F321" s="13"/>
      <c r="G321" s="13"/>
      <c r="H321" s="13">
        <f>E321-D321</f>
        <v>19</v>
      </c>
      <c r="I321" s="1"/>
    </row>
    <row r="322" spans="2:9">
      <c r="B322" s="1" t="s">
        <v>338</v>
      </c>
      <c r="C322" s="1" t="s">
        <v>333</v>
      </c>
      <c r="D322" s="14">
        <v>9949</v>
      </c>
      <c r="E322" s="13"/>
      <c r="F322" s="13">
        <v>9960</v>
      </c>
      <c r="G322" s="13"/>
      <c r="H322" s="13">
        <f>F322-D322</f>
        <v>11</v>
      </c>
      <c r="I322" s="1"/>
    </row>
    <row r="323" spans="2:9">
      <c r="B323" s="13"/>
      <c r="C323" s="13"/>
      <c r="D323" s="14">
        <v>9900</v>
      </c>
      <c r="E323" s="13">
        <v>9931</v>
      </c>
      <c r="F323" s="13"/>
      <c r="G323" s="13"/>
      <c r="H323" s="13">
        <f>E323-D323</f>
        <v>31</v>
      </c>
      <c r="I323" s="1"/>
    </row>
    <row r="324" spans="2:9">
      <c r="B324" s="1" t="s">
        <v>339</v>
      </c>
      <c r="C324" s="1" t="s">
        <v>333</v>
      </c>
      <c r="D324" s="14">
        <v>9934</v>
      </c>
      <c r="E324" s="13"/>
      <c r="F324" s="13">
        <v>9990</v>
      </c>
      <c r="G324" s="13"/>
      <c r="H324" s="13">
        <f>F324-D324</f>
        <v>56</v>
      </c>
      <c r="I324" s="1"/>
    </row>
    <row r="325" spans="2:9">
      <c r="B325" s="13" t="s">
        <v>339</v>
      </c>
      <c r="C325" s="13" t="s">
        <v>333</v>
      </c>
      <c r="D325" s="14">
        <v>9940</v>
      </c>
      <c r="E325" s="13"/>
      <c r="F325" s="13"/>
      <c r="G325" s="13"/>
      <c r="H325" s="13"/>
      <c r="I325" s="13" t="s">
        <v>13</v>
      </c>
    </row>
    <row r="326" spans="2:9">
      <c r="B326" s="13" t="s">
        <v>340</v>
      </c>
      <c r="C326" s="13"/>
      <c r="D326" s="14"/>
      <c r="E326" s="13"/>
      <c r="F326" s="13">
        <v>10030</v>
      </c>
      <c r="G326" s="13"/>
      <c r="H326" s="13">
        <f>F326-D325</f>
        <v>90</v>
      </c>
      <c r="I326" s="13"/>
    </row>
    <row r="327" spans="2:9">
      <c r="B327" s="1" t="s">
        <v>341</v>
      </c>
      <c r="C327" s="1" t="s">
        <v>333</v>
      </c>
      <c r="D327" s="14"/>
      <c r="E327" s="13">
        <v>10026</v>
      </c>
      <c r="F327" s="13"/>
      <c r="G327" s="13">
        <v>10041</v>
      </c>
      <c r="H327" s="13">
        <f>E327-G327</f>
        <v>-15</v>
      </c>
      <c r="I327" s="13"/>
    </row>
    <row r="328" spans="2:9">
      <c r="B328" s="13"/>
      <c r="C328" s="13"/>
      <c r="D328" s="14">
        <v>10039</v>
      </c>
      <c r="E328" s="13"/>
      <c r="F328" s="13"/>
      <c r="G328" s="13">
        <v>10022</v>
      </c>
      <c r="H328" s="13">
        <f>G328-D328</f>
        <v>-17</v>
      </c>
      <c r="I328" s="13"/>
    </row>
    <row r="329" spans="2:9">
      <c r="B329" s="13"/>
      <c r="C329" s="13"/>
      <c r="D329" s="14"/>
      <c r="E329" s="13">
        <v>10022</v>
      </c>
      <c r="F329" s="13"/>
      <c r="G329" s="13">
        <v>10032</v>
      </c>
      <c r="H329" s="13">
        <f>E329-G329</f>
        <v>-10</v>
      </c>
      <c r="I329" s="13"/>
    </row>
    <row r="330" spans="2:9">
      <c r="B330" s="13" t="s">
        <v>341</v>
      </c>
      <c r="C330" s="13" t="s">
        <v>333</v>
      </c>
      <c r="D330" s="14">
        <v>10032</v>
      </c>
      <c r="E330" s="13"/>
      <c r="F330" s="13"/>
      <c r="G330" s="13"/>
      <c r="H330" s="13"/>
      <c r="I330" s="13" t="s">
        <v>13</v>
      </c>
    </row>
    <row r="331" spans="2:9">
      <c r="B331" s="13" t="s">
        <v>342</v>
      </c>
      <c r="C331" s="13"/>
      <c r="D331" s="14"/>
      <c r="E331" s="13"/>
      <c r="F331" s="13">
        <v>10083</v>
      </c>
      <c r="G331" s="13"/>
      <c r="H331" s="13">
        <f>F331-D330</f>
        <v>51</v>
      </c>
      <c r="I331" s="13"/>
    </row>
    <row r="332" spans="2:9">
      <c r="B332" s="13" t="s">
        <v>342</v>
      </c>
      <c r="C332" s="13" t="s">
        <v>333</v>
      </c>
      <c r="D332" s="14">
        <v>10015</v>
      </c>
      <c r="E332" s="13">
        <v>10040</v>
      </c>
      <c r="F332" s="13"/>
      <c r="G332" s="13"/>
      <c r="H332" s="13">
        <f>E332-D332</f>
        <v>25</v>
      </c>
      <c r="I332" s="13"/>
    </row>
    <row r="333" spans="2:9">
      <c r="B333" s="13"/>
      <c r="C333" s="13"/>
      <c r="D333" s="14">
        <v>10000</v>
      </c>
      <c r="E333" s="13">
        <v>10038</v>
      </c>
      <c r="F333" s="13"/>
      <c r="G333" s="13"/>
      <c r="H333" s="13">
        <f>E333-D333</f>
        <v>38</v>
      </c>
      <c r="I333" s="13"/>
    </row>
    <row r="334" spans="2:9">
      <c r="B334" s="13"/>
      <c r="C334" s="13"/>
      <c r="D334" s="14">
        <v>9972</v>
      </c>
      <c r="E334" s="13">
        <v>10005</v>
      </c>
      <c r="F334" s="13"/>
      <c r="G334" s="13"/>
      <c r="H334" s="13">
        <f>E334-D334</f>
        <v>33</v>
      </c>
      <c r="I334" s="13"/>
    </row>
    <row r="335" spans="2:9">
      <c r="B335" s="13"/>
      <c r="C335" s="13"/>
      <c r="D335" s="14">
        <v>9990</v>
      </c>
      <c r="E335" s="13"/>
      <c r="F335" s="13">
        <v>9988</v>
      </c>
      <c r="G335" s="13"/>
      <c r="H335" s="13">
        <f>F335-D335</f>
        <v>-2</v>
      </c>
      <c r="I335" s="13"/>
    </row>
    <row r="336" spans="2:9">
      <c r="B336" s="13" t="s">
        <v>342</v>
      </c>
      <c r="C336" s="13"/>
      <c r="D336" s="14">
        <v>9997</v>
      </c>
      <c r="E336" s="13">
        <v>10000</v>
      </c>
      <c r="F336" s="13"/>
      <c r="G336" s="13"/>
      <c r="H336" s="13">
        <f>E336-D336</f>
        <v>3</v>
      </c>
      <c r="I336" s="13"/>
    </row>
    <row r="337" spans="2:9">
      <c r="B337" s="1" t="s">
        <v>343</v>
      </c>
      <c r="C337" s="1" t="s">
        <v>333</v>
      </c>
      <c r="D337" s="14"/>
      <c r="E337" s="13">
        <v>10021</v>
      </c>
      <c r="F337" s="13"/>
      <c r="G337" s="13">
        <v>10040</v>
      </c>
      <c r="H337" s="13">
        <f>E337-G337</f>
        <v>-19</v>
      </c>
      <c r="I337" s="13"/>
    </row>
    <row r="338" spans="2:9">
      <c r="B338" s="13"/>
      <c r="C338" s="13"/>
      <c r="D338" s="14"/>
      <c r="E338" s="13">
        <v>10035</v>
      </c>
      <c r="F338" s="13"/>
      <c r="G338" s="13">
        <v>10040</v>
      </c>
      <c r="H338" s="13">
        <f>E338-G338</f>
        <v>-5</v>
      </c>
      <c r="I338" s="13"/>
    </row>
    <row r="339" spans="2:9">
      <c r="B339" s="1" t="s">
        <v>343</v>
      </c>
      <c r="C339" s="1" t="s">
        <v>333</v>
      </c>
      <c r="D339" s="14"/>
      <c r="E339" s="13">
        <v>10073</v>
      </c>
      <c r="F339" s="13"/>
      <c r="G339" s="13">
        <v>10165</v>
      </c>
      <c r="H339" s="13">
        <f>E339-G339</f>
        <v>-92</v>
      </c>
      <c r="I339" s="1" t="s">
        <v>13</v>
      </c>
    </row>
    <row r="340" spans="2:9">
      <c r="B340" s="1" t="s">
        <v>344</v>
      </c>
      <c r="C340" s="13"/>
      <c r="D340" s="14"/>
      <c r="E340" s="13">
        <v>10142</v>
      </c>
      <c r="F340" s="13"/>
      <c r="G340" s="13">
        <v>10165</v>
      </c>
      <c r="H340" s="13">
        <f>E340-G340</f>
        <v>-23</v>
      </c>
      <c r="I340" s="13"/>
    </row>
    <row r="341" spans="2:9">
      <c r="B341" s="1" t="s">
        <v>346</v>
      </c>
      <c r="C341" s="1" t="s">
        <v>333</v>
      </c>
      <c r="D341" s="14">
        <v>10240</v>
      </c>
      <c r="E341" s="13"/>
      <c r="F341" s="13">
        <v>10250</v>
      </c>
      <c r="G341" s="13"/>
      <c r="H341" s="13">
        <f>F341-D341</f>
        <v>10</v>
      </c>
      <c r="I341" s="1"/>
    </row>
    <row r="342" spans="2:9">
      <c r="B342" s="1" t="s">
        <v>348</v>
      </c>
      <c r="C342" s="13"/>
      <c r="D342" s="14">
        <v>10235</v>
      </c>
      <c r="E342" s="13"/>
      <c r="F342" s="13">
        <v>10270</v>
      </c>
      <c r="G342" s="13"/>
      <c r="H342" s="13">
        <f>F342-D342</f>
        <v>35</v>
      </c>
      <c r="I342" s="13"/>
    </row>
    <row r="343" spans="2:9">
      <c r="B343" s="1" t="s">
        <v>348</v>
      </c>
      <c r="C343" s="1" t="s">
        <v>333</v>
      </c>
      <c r="D343" s="14">
        <v>10236</v>
      </c>
      <c r="E343" s="13"/>
      <c r="F343" s="13">
        <v>10255</v>
      </c>
      <c r="G343" s="13"/>
      <c r="H343" s="13">
        <f>F343-D343</f>
        <v>19</v>
      </c>
      <c r="I343" s="13"/>
    </row>
    <row r="344" spans="2:9">
      <c r="B344" s="1" t="s">
        <v>350</v>
      </c>
      <c r="C344" s="1" t="s">
        <v>333</v>
      </c>
      <c r="D344" s="14">
        <v>10196</v>
      </c>
      <c r="E344" s="13">
        <v>10228</v>
      </c>
      <c r="F344" s="13"/>
      <c r="G344" s="13"/>
      <c r="H344" s="13">
        <f>E344-D344</f>
        <v>32</v>
      </c>
      <c r="I344" s="13"/>
    </row>
    <row r="345" spans="2:9">
      <c r="B345" s="13"/>
      <c r="C345" s="13"/>
      <c r="D345" s="14">
        <v>10215</v>
      </c>
      <c r="E345" s="13"/>
      <c r="F345" s="13">
        <v>10250</v>
      </c>
      <c r="G345" s="13"/>
      <c r="H345" s="13">
        <f>F345-D345</f>
        <v>35</v>
      </c>
      <c r="I345" s="13"/>
    </row>
    <row r="346" spans="2:9">
      <c r="B346" s="13"/>
      <c r="C346" s="13"/>
      <c r="D346" s="14">
        <v>10231</v>
      </c>
      <c r="E346" s="13"/>
      <c r="F346" s="13">
        <v>10245.6</v>
      </c>
      <c r="G346" s="13"/>
      <c r="H346" s="13">
        <f>F346-D346</f>
        <v>14.600000000000364</v>
      </c>
      <c r="I346" s="13"/>
    </row>
    <row r="347" spans="2:9">
      <c r="B347" s="13" t="s">
        <v>350</v>
      </c>
      <c r="C347" s="13" t="s">
        <v>333</v>
      </c>
      <c r="D347" s="14">
        <v>10235</v>
      </c>
      <c r="E347" s="13"/>
      <c r="F347" s="13"/>
      <c r="G347" s="13"/>
      <c r="H347" s="13"/>
      <c r="I347" s="13" t="s">
        <v>13</v>
      </c>
    </row>
    <row r="348" spans="2:9">
      <c r="B348" s="1" t="s">
        <v>354</v>
      </c>
      <c r="C348" s="13" t="s">
        <v>333</v>
      </c>
      <c r="D348" s="14"/>
      <c r="E348" s="13"/>
      <c r="F348" s="13"/>
      <c r="G348" s="13">
        <v>10195</v>
      </c>
      <c r="H348" s="13">
        <f>G348-D347</f>
        <v>-40</v>
      </c>
      <c r="I348" s="13"/>
    </row>
    <row r="349" spans="2:9">
      <c r="B349" s="13" t="s">
        <v>350</v>
      </c>
      <c r="C349" s="13" t="s">
        <v>353</v>
      </c>
      <c r="D349" s="14"/>
      <c r="E349" s="13">
        <v>10277</v>
      </c>
      <c r="F349" s="13"/>
      <c r="G349" s="13"/>
      <c r="H349" s="13"/>
      <c r="I349" s="13" t="s">
        <v>13</v>
      </c>
    </row>
    <row r="350" spans="2:9">
      <c r="B350" s="13" t="s">
        <v>354</v>
      </c>
      <c r="C350" s="1" t="s">
        <v>353</v>
      </c>
      <c r="D350" s="14">
        <v>10160</v>
      </c>
      <c r="E350" s="13"/>
      <c r="F350" s="13"/>
      <c r="G350" s="13"/>
      <c r="H350" s="13">
        <f>E349-D350</f>
        <v>117</v>
      </c>
      <c r="I350" s="13"/>
    </row>
    <row r="351" spans="2:9">
      <c r="B351" s="13" t="s">
        <v>351</v>
      </c>
      <c r="C351" s="281" t="s">
        <v>333</v>
      </c>
      <c r="D351" s="14">
        <v>10117</v>
      </c>
      <c r="E351" s="13"/>
      <c r="F351" s="13"/>
      <c r="G351" s="13"/>
      <c r="H351" s="13"/>
      <c r="I351" s="13" t="s">
        <v>13</v>
      </c>
    </row>
    <row r="352" spans="2:9">
      <c r="B352" s="13" t="s">
        <v>354</v>
      </c>
      <c r="C352" s="282"/>
      <c r="D352" s="25"/>
      <c r="E352" s="13"/>
      <c r="F352" s="13">
        <v>10205</v>
      </c>
      <c r="G352" s="13"/>
      <c r="H352" s="13">
        <f>F352-D351</f>
        <v>88</v>
      </c>
      <c r="I352" s="5"/>
    </row>
    <row r="353" spans="2:9">
      <c r="B353" s="13" t="s">
        <v>354</v>
      </c>
      <c r="C353" s="283"/>
      <c r="D353" s="14">
        <v>10183</v>
      </c>
      <c r="E353" s="13"/>
      <c r="F353" s="13"/>
      <c r="G353" s="13">
        <v>10161</v>
      </c>
      <c r="H353" s="13">
        <f>G353-D353</f>
        <v>-22</v>
      </c>
      <c r="I353" s="5"/>
    </row>
    <row r="354" spans="2:9">
      <c r="B354" s="13" t="s">
        <v>354</v>
      </c>
      <c r="C354" s="281" t="s">
        <v>353</v>
      </c>
      <c r="D354" s="14">
        <v>10164</v>
      </c>
      <c r="E354" s="13"/>
      <c r="F354" s="13">
        <v>10215</v>
      </c>
      <c r="G354" s="13"/>
      <c r="H354" s="13">
        <f>F354-D354</f>
        <v>51</v>
      </c>
      <c r="I354" s="5"/>
    </row>
    <row r="355" spans="2:9">
      <c r="B355" s="5"/>
      <c r="C355" s="282"/>
      <c r="D355" s="14">
        <v>10160</v>
      </c>
      <c r="E355" s="13"/>
      <c r="F355" s="13">
        <v>10230</v>
      </c>
      <c r="G355" s="13"/>
      <c r="H355" s="13">
        <f>F355-D355</f>
        <v>70</v>
      </c>
      <c r="I355" s="5"/>
    </row>
    <row r="356" spans="2:9">
      <c r="B356" s="5"/>
      <c r="C356" s="282"/>
      <c r="D356" s="14">
        <v>10164</v>
      </c>
      <c r="E356" s="13"/>
      <c r="F356" s="13"/>
      <c r="G356" s="13"/>
      <c r="H356" s="13"/>
      <c r="I356" s="13" t="s">
        <v>13</v>
      </c>
    </row>
    <row r="357" spans="2:9">
      <c r="B357" s="13" t="s">
        <v>357</v>
      </c>
      <c r="C357" s="282"/>
      <c r="D357" s="14"/>
      <c r="E357" s="13"/>
      <c r="F357" s="13">
        <v>10252</v>
      </c>
      <c r="G357" s="13"/>
      <c r="H357" s="13">
        <v>88</v>
      </c>
      <c r="I357" s="5"/>
    </row>
    <row r="358" spans="2:9">
      <c r="B358" s="13" t="s">
        <v>354</v>
      </c>
      <c r="C358" s="282"/>
      <c r="D358" s="14">
        <v>10164</v>
      </c>
      <c r="E358" s="13"/>
      <c r="F358" s="13"/>
      <c r="G358" s="13"/>
      <c r="H358" s="13"/>
      <c r="I358" s="13" t="s">
        <v>13</v>
      </c>
    </row>
    <row r="359" spans="2:9">
      <c r="B359" s="13" t="s">
        <v>358</v>
      </c>
      <c r="C359" s="282"/>
      <c r="D359" s="14"/>
      <c r="E359" s="13"/>
      <c r="F359" s="13">
        <v>10356</v>
      </c>
      <c r="G359" s="13"/>
      <c r="H359" s="13">
        <f>F359-D358</f>
        <v>192</v>
      </c>
      <c r="I359" s="5"/>
    </row>
    <row r="360" spans="2:9">
      <c r="B360" s="13" t="s">
        <v>358</v>
      </c>
      <c r="C360" s="282"/>
      <c r="D360" s="14">
        <v>10290</v>
      </c>
      <c r="E360" s="13"/>
      <c r="F360" s="13">
        <v>10344</v>
      </c>
      <c r="G360" s="13"/>
      <c r="H360" s="13">
        <f>F360-D360</f>
        <v>54</v>
      </c>
      <c r="I360" s="5"/>
    </row>
    <row r="361" spans="2:9">
      <c r="B361" s="13" t="s">
        <v>358</v>
      </c>
      <c r="C361" s="283"/>
      <c r="D361" s="14">
        <v>10300</v>
      </c>
      <c r="E361" s="13"/>
      <c r="F361" s="13">
        <v>10344</v>
      </c>
      <c r="G361" s="13"/>
      <c r="H361" s="13">
        <f>F361-D361</f>
        <v>44</v>
      </c>
      <c r="I361" s="5"/>
    </row>
    <row r="362" spans="2:9">
      <c r="B362" s="1" t="s">
        <v>362</v>
      </c>
      <c r="C362" s="41"/>
      <c r="D362" s="14">
        <v>10336</v>
      </c>
      <c r="E362" s="13"/>
      <c r="F362" s="13">
        <v>10355</v>
      </c>
      <c r="G362" s="13"/>
      <c r="H362" s="13">
        <f>F362-D362</f>
        <v>19</v>
      </c>
      <c r="I362" s="5"/>
    </row>
    <row r="363" spans="2:9">
      <c r="B363" s="1" t="s">
        <v>366</v>
      </c>
      <c r="C363" s="13" t="s">
        <v>353</v>
      </c>
      <c r="D363" s="14">
        <v>10385</v>
      </c>
      <c r="E363" s="13"/>
      <c r="F363" s="13"/>
      <c r="G363" s="13">
        <v>10375</v>
      </c>
      <c r="H363" s="13">
        <f>G363-D363</f>
        <v>-10</v>
      </c>
      <c r="I363" s="5"/>
    </row>
    <row r="364" spans="2:9">
      <c r="B364" s="1" t="s">
        <v>367</v>
      </c>
      <c r="C364" s="13" t="s">
        <v>353</v>
      </c>
      <c r="D364" s="14">
        <v>10375</v>
      </c>
      <c r="E364" s="13"/>
      <c r="F364" s="13">
        <v>10396</v>
      </c>
      <c r="G364" s="13"/>
      <c r="H364" s="13">
        <f>F364-D364</f>
        <v>21</v>
      </c>
      <c r="I364" s="5"/>
    </row>
    <row r="365" spans="2:9">
      <c r="B365" s="1" t="s">
        <v>367</v>
      </c>
      <c r="C365" s="13" t="s">
        <v>353</v>
      </c>
      <c r="D365" s="14">
        <v>10375</v>
      </c>
      <c r="E365" s="13"/>
      <c r="F365" s="13">
        <v>10404</v>
      </c>
      <c r="G365" s="13"/>
      <c r="H365" s="13">
        <f>F365-D365</f>
        <v>29</v>
      </c>
      <c r="I365" s="5"/>
    </row>
    <row r="366" spans="2:9">
      <c r="B366" s="13" t="s">
        <v>367</v>
      </c>
      <c r="C366" s="13" t="s">
        <v>353</v>
      </c>
      <c r="D366" s="14">
        <v>10380</v>
      </c>
      <c r="E366" s="13"/>
      <c r="F366" s="13"/>
      <c r="G366" s="13"/>
      <c r="H366" s="13"/>
      <c r="I366" s="13" t="s">
        <v>13</v>
      </c>
    </row>
    <row r="367" spans="2:9">
      <c r="B367" s="13" t="s">
        <v>368</v>
      </c>
      <c r="C367" s="13"/>
      <c r="D367" s="14"/>
      <c r="E367" s="13"/>
      <c r="F367" s="13">
        <v>10365</v>
      </c>
      <c r="G367" s="13"/>
      <c r="H367" s="13">
        <f>F367-D366</f>
        <v>-15</v>
      </c>
      <c r="I367" s="13"/>
    </row>
    <row r="368" spans="2:9">
      <c r="B368" s="13" t="s">
        <v>368</v>
      </c>
      <c r="C368" s="13"/>
      <c r="D368" s="14">
        <v>10365</v>
      </c>
      <c r="E368" s="13"/>
      <c r="F368" s="13">
        <v>10380</v>
      </c>
      <c r="G368" s="13"/>
      <c r="H368" s="13">
        <v>15</v>
      </c>
      <c r="I368" s="13"/>
    </row>
    <row r="369" spans="2:9">
      <c r="B369" s="13"/>
      <c r="C369" s="13"/>
      <c r="D369" s="13"/>
      <c r="E369" s="13"/>
      <c r="F369" s="13"/>
      <c r="G369" s="13"/>
      <c r="H369" s="5">
        <f>SUM(H312:H368)</f>
        <v>1114.6000000000004</v>
      </c>
      <c r="I369" s="5">
        <f>H369*75</f>
        <v>83595.000000000029</v>
      </c>
    </row>
    <row r="372" spans="2:9">
      <c r="B372" s="5" t="s">
        <v>369</v>
      </c>
      <c r="C372" s="13">
        <v>2017</v>
      </c>
      <c r="D372" s="13"/>
      <c r="E372" s="13"/>
      <c r="F372" s="13"/>
      <c r="G372" s="13"/>
      <c r="H372" s="13"/>
      <c r="I372" s="13"/>
    </row>
    <row r="373" spans="2:9">
      <c r="B373" s="11"/>
      <c r="C373" s="11"/>
      <c r="D373" s="11"/>
      <c r="E373" s="11"/>
      <c r="F373" s="11"/>
      <c r="G373" s="11"/>
      <c r="H373" s="11" t="s">
        <v>4</v>
      </c>
      <c r="I373" s="11"/>
    </row>
    <row r="374" spans="2:9">
      <c r="B374" s="12" t="s">
        <v>0</v>
      </c>
      <c r="C374" s="12" t="s">
        <v>5</v>
      </c>
      <c r="D374" s="12" t="s">
        <v>2</v>
      </c>
      <c r="E374" s="12" t="s">
        <v>6</v>
      </c>
      <c r="F374" s="12" t="s">
        <v>3</v>
      </c>
      <c r="G374" s="12" t="s">
        <v>7</v>
      </c>
      <c r="H374" s="12" t="s">
        <v>8</v>
      </c>
      <c r="I374" s="12" t="s">
        <v>9</v>
      </c>
    </row>
    <row r="375" spans="2:9">
      <c r="B375" s="5" t="s">
        <v>368</v>
      </c>
      <c r="C375" s="13" t="s">
        <v>353</v>
      </c>
      <c r="D375" s="25">
        <v>10369</v>
      </c>
      <c r="E375" s="5"/>
      <c r="F375" s="5"/>
      <c r="G375" s="5"/>
      <c r="H375" s="5"/>
      <c r="I375" s="5" t="s">
        <v>13</v>
      </c>
    </row>
    <row r="376" spans="2:9">
      <c r="B376" s="1" t="s">
        <v>370</v>
      </c>
      <c r="C376" s="13"/>
      <c r="D376" s="13"/>
      <c r="E376" s="13"/>
      <c r="F376" s="13">
        <v>10415</v>
      </c>
      <c r="G376" s="13"/>
      <c r="H376" s="13">
        <f>F376-D375</f>
        <v>46</v>
      </c>
      <c r="I376" s="13"/>
    </row>
    <row r="377" spans="2:9">
      <c r="B377" s="5" t="s">
        <v>368</v>
      </c>
      <c r="C377" s="13" t="s">
        <v>353</v>
      </c>
      <c r="D377" s="13">
        <v>10369</v>
      </c>
      <c r="E377" s="13"/>
      <c r="F377" s="13"/>
      <c r="G377" s="13"/>
      <c r="H377" s="13"/>
      <c r="I377" s="13"/>
    </row>
    <row r="378" spans="2:9">
      <c r="B378" s="1" t="s">
        <v>370</v>
      </c>
      <c r="C378" s="13"/>
      <c r="D378" s="13"/>
      <c r="E378" s="13"/>
      <c r="F378" s="13">
        <v>10433</v>
      </c>
      <c r="G378" s="13"/>
      <c r="H378" s="13">
        <f>F378-D377</f>
        <v>64</v>
      </c>
      <c r="I378" s="13"/>
    </row>
    <row r="379" spans="2:9">
      <c r="B379" s="13" t="s">
        <v>368</v>
      </c>
      <c r="C379" s="13" t="s">
        <v>353</v>
      </c>
      <c r="D379" s="13">
        <v>10369</v>
      </c>
      <c r="E379" s="13"/>
      <c r="F379" s="13"/>
      <c r="G379" s="13"/>
      <c r="H379" s="13"/>
      <c r="I379" s="13"/>
    </row>
    <row r="380" spans="2:9">
      <c r="B380" s="1" t="s">
        <v>370</v>
      </c>
      <c r="C380" s="13"/>
      <c r="D380" s="13"/>
      <c r="E380" s="13"/>
      <c r="F380" s="13">
        <v>10441</v>
      </c>
      <c r="G380" s="13"/>
      <c r="H380" s="13">
        <f>F380-D379</f>
        <v>72</v>
      </c>
      <c r="I380" s="13"/>
    </row>
    <row r="381" spans="2:9">
      <c r="B381" s="13" t="s">
        <v>368</v>
      </c>
      <c r="C381" s="13" t="s">
        <v>353</v>
      </c>
      <c r="D381" s="13">
        <v>10369</v>
      </c>
      <c r="E381" s="13"/>
      <c r="F381" s="13"/>
      <c r="G381" s="13"/>
      <c r="H381" s="13"/>
      <c r="I381" s="13"/>
    </row>
    <row r="382" spans="2:9">
      <c r="B382" s="13"/>
      <c r="C382" s="13"/>
      <c r="D382" s="13"/>
      <c r="E382" s="13"/>
      <c r="F382" s="13">
        <v>10478</v>
      </c>
      <c r="G382" s="13"/>
      <c r="H382" s="13">
        <f>F382-D381</f>
        <v>109</v>
      </c>
      <c r="I382" s="13"/>
    </row>
    <row r="383" spans="2:9">
      <c r="B383" s="14" t="s">
        <v>370</v>
      </c>
      <c r="C383" s="13" t="s">
        <v>353</v>
      </c>
      <c r="D383" s="13">
        <v>10461</v>
      </c>
      <c r="E383" s="13"/>
      <c r="F383" s="13">
        <v>10487</v>
      </c>
      <c r="G383" s="13"/>
      <c r="H383" s="13">
        <f>F383-D383</f>
        <v>26</v>
      </c>
      <c r="I383" s="13"/>
    </row>
    <row r="384" spans="2:9">
      <c r="B384" s="14" t="s">
        <v>372</v>
      </c>
      <c r="C384" s="13" t="s">
        <v>353</v>
      </c>
      <c r="D384" s="13"/>
      <c r="E384" s="13">
        <v>10461</v>
      </c>
      <c r="F384" s="13"/>
      <c r="G384" s="13">
        <v>10465</v>
      </c>
      <c r="H384" s="13"/>
      <c r="I384" s="13"/>
    </row>
    <row r="385" spans="2:9">
      <c r="B385" s="14" t="s">
        <v>372</v>
      </c>
      <c r="C385" s="13" t="s">
        <v>353</v>
      </c>
      <c r="D385" s="13">
        <v>10435</v>
      </c>
      <c r="E385" s="13">
        <v>10460</v>
      </c>
      <c r="F385" s="13"/>
      <c r="G385" s="13"/>
      <c r="H385" s="13">
        <f>E385-D385</f>
        <v>25</v>
      </c>
      <c r="I385" s="13"/>
    </row>
    <row r="386" spans="2:9">
      <c r="B386" s="14" t="s">
        <v>372</v>
      </c>
      <c r="C386" s="13" t="s">
        <v>353</v>
      </c>
      <c r="D386" s="13">
        <v>10440</v>
      </c>
      <c r="E386" s="13"/>
      <c r="F386" s="13">
        <v>10468</v>
      </c>
      <c r="G386" s="13"/>
      <c r="H386" s="13">
        <f>F386-D386</f>
        <v>28</v>
      </c>
      <c r="I386" s="13"/>
    </row>
    <row r="387" spans="2:9">
      <c r="B387" s="287" t="s">
        <v>373</v>
      </c>
      <c r="C387" s="268" t="s">
        <v>353</v>
      </c>
      <c r="D387" s="13">
        <v>10467</v>
      </c>
      <c r="E387" s="13"/>
      <c r="F387" s="13"/>
      <c r="G387" s="13">
        <v>10450</v>
      </c>
      <c r="H387" s="13">
        <f>G387-D387</f>
        <v>-17</v>
      </c>
      <c r="I387" s="13"/>
    </row>
    <row r="388" spans="2:9">
      <c r="B388" s="288"/>
      <c r="C388" s="277"/>
      <c r="D388" s="13"/>
      <c r="E388" s="13">
        <v>10441</v>
      </c>
      <c r="F388" s="13"/>
      <c r="G388" s="13">
        <v>10450</v>
      </c>
      <c r="H388" s="13">
        <f>E388-G388</f>
        <v>-9</v>
      </c>
      <c r="I388" s="13"/>
    </row>
    <row r="389" spans="2:9">
      <c r="B389" s="288"/>
      <c r="C389" s="277"/>
      <c r="D389" s="13">
        <v>10439</v>
      </c>
      <c r="E389" s="13">
        <v>10450</v>
      </c>
      <c r="F389" s="13"/>
      <c r="G389" s="13"/>
      <c r="H389" s="13">
        <f>E389-D389</f>
        <v>11</v>
      </c>
      <c r="I389" s="13"/>
    </row>
    <row r="390" spans="2:9">
      <c r="B390" s="289"/>
      <c r="C390" s="269"/>
      <c r="D390" s="13">
        <v>10455</v>
      </c>
      <c r="E390" s="13"/>
      <c r="F390" s="13">
        <v>10487</v>
      </c>
      <c r="G390" s="13"/>
      <c r="H390" s="13">
        <f>F390-D390</f>
        <v>32</v>
      </c>
      <c r="I390" s="13"/>
    </row>
    <row r="391" spans="2:9">
      <c r="B391" s="287" t="s">
        <v>376</v>
      </c>
      <c r="C391" s="281" t="s">
        <v>353</v>
      </c>
      <c r="D391" s="13">
        <v>10442.5</v>
      </c>
      <c r="E391" s="13">
        <v>10452.65</v>
      </c>
      <c r="F391" s="13"/>
      <c r="G391" s="13"/>
      <c r="H391" s="13">
        <f>E391-D391</f>
        <v>10.149999999999636</v>
      </c>
      <c r="I391" s="13"/>
    </row>
    <row r="392" spans="2:9">
      <c r="B392" s="288"/>
      <c r="C392" s="282"/>
      <c r="D392" s="13"/>
      <c r="E392" s="13">
        <v>10462</v>
      </c>
      <c r="F392" s="13"/>
      <c r="G392" s="13">
        <v>10475</v>
      </c>
      <c r="H392" s="13">
        <f>E392-G392</f>
        <v>-13</v>
      </c>
      <c r="I392" s="13"/>
    </row>
    <row r="393" spans="2:9">
      <c r="B393" s="288"/>
      <c r="C393" s="282"/>
      <c r="D393" s="13">
        <v>10485</v>
      </c>
      <c r="E393" s="13">
        <v>10510</v>
      </c>
      <c r="F393" s="13"/>
      <c r="G393" s="13"/>
      <c r="H393" s="13">
        <f>E393-D393</f>
        <v>25</v>
      </c>
      <c r="I393" s="13"/>
    </row>
    <row r="394" spans="2:9">
      <c r="B394" s="289"/>
      <c r="C394" s="283"/>
      <c r="D394" s="13"/>
      <c r="E394" s="13">
        <v>10525</v>
      </c>
      <c r="F394" s="13"/>
      <c r="G394" s="13"/>
      <c r="H394" s="13"/>
      <c r="I394" s="13" t="s">
        <v>13</v>
      </c>
    </row>
    <row r="395" spans="2:9">
      <c r="B395" s="287" t="s">
        <v>377</v>
      </c>
      <c r="C395" s="281" t="s">
        <v>353</v>
      </c>
      <c r="D395" s="13">
        <v>10440</v>
      </c>
      <c r="E395" s="5"/>
      <c r="F395" s="13"/>
      <c r="G395" s="13"/>
      <c r="H395" s="13">
        <f>E394-D395</f>
        <v>85</v>
      </c>
      <c r="I395" s="5"/>
    </row>
    <row r="396" spans="2:9">
      <c r="B396" s="288"/>
      <c r="C396" s="282"/>
      <c r="D396" s="13">
        <v>10485</v>
      </c>
      <c r="E396" s="13">
        <v>10510</v>
      </c>
      <c r="F396" s="13"/>
      <c r="G396" s="13"/>
      <c r="H396" s="13">
        <f>E396-D396</f>
        <v>25</v>
      </c>
      <c r="I396" s="5"/>
    </row>
    <row r="397" spans="2:9">
      <c r="B397" s="288"/>
      <c r="C397" s="282"/>
      <c r="D397" s="13">
        <v>10470</v>
      </c>
      <c r="E397" s="13">
        <v>10510</v>
      </c>
      <c r="F397" s="13"/>
      <c r="G397" s="13"/>
      <c r="H397" s="13">
        <f>E397-D397</f>
        <v>40</v>
      </c>
      <c r="I397" s="5"/>
    </row>
    <row r="398" spans="2:9">
      <c r="B398" s="288"/>
      <c r="C398" s="282"/>
      <c r="D398" s="13">
        <v>10418</v>
      </c>
      <c r="E398" s="13">
        <v>10441</v>
      </c>
      <c r="F398" s="13"/>
      <c r="G398" s="13"/>
      <c r="H398" s="13">
        <f>E398-D398</f>
        <v>23</v>
      </c>
      <c r="I398" s="5"/>
    </row>
    <row r="399" spans="2:9">
      <c r="B399" s="288"/>
      <c r="C399" s="282"/>
      <c r="D399" s="13">
        <v>10410</v>
      </c>
      <c r="E399" s="13">
        <v>10455</v>
      </c>
      <c r="F399" s="13"/>
      <c r="G399" s="13"/>
      <c r="H399" s="13">
        <f>E399-D399</f>
        <v>45</v>
      </c>
      <c r="I399" s="5"/>
    </row>
    <row r="400" spans="2:9">
      <c r="B400" s="289"/>
      <c r="C400" s="283"/>
      <c r="D400" s="13">
        <v>10405</v>
      </c>
      <c r="E400" s="5"/>
      <c r="F400" s="13">
        <v>10385</v>
      </c>
      <c r="G400" s="13"/>
      <c r="H400" s="13">
        <f>F400-D400</f>
        <v>-20</v>
      </c>
      <c r="I400" s="5"/>
    </row>
    <row r="401" spans="2:9">
      <c r="B401" s="287" t="s">
        <v>378</v>
      </c>
      <c r="C401" s="281" t="s">
        <v>353</v>
      </c>
      <c r="D401" s="13">
        <v>10388</v>
      </c>
      <c r="E401" s="13">
        <v>10421</v>
      </c>
      <c r="F401" s="13"/>
      <c r="G401" s="13"/>
      <c r="H401" s="13">
        <f t="shared" ref="H401:H409" si="1">E401-D401</f>
        <v>33</v>
      </c>
      <c r="I401" s="5"/>
    </row>
    <row r="402" spans="2:9">
      <c r="B402" s="288"/>
      <c r="C402" s="282"/>
      <c r="D402" s="13">
        <v>10377</v>
      </c>
      <c r="E402" s="13">
        <v>10421</v>
      </c>
      <c r="F402" s="13"/>
      <c r="G402" s="13"/>
      <c r="H402" s="13">
        <f t="shared" si="1"/>
        <v>44</v>
      </c>
      <c r="I402" s="5"/>
    </row>
    <row r="403" spans="2:9">
      <c r="B403" s="288"/>
      <c r="C403" s="282"/>
      <c r="D403" s="13">
        <v>10360</v>
      </c>
      <c r="E403" s="13">
        <v>10421</v>
      </c>
      <c r="F403" s="13"/>
      <c r="G403" s="13"/>
      <c r="H403" s="13">
        <f t="shared" si="1"/>
        <v>61</v>
      </c>
      <c r="I403" s="5"/>
    </row>
    <row r="404" spans="2:9">
      <c r="B404" s="288"/>
      <c r="C404" s="282"/>
      <c r="D404" s="13">
        <v>10338</v>
      </c>
      <c r="E404" s="13">
        <v>10362</v>
      </c>
      <c r="F404" s="13"/>
      <c r="G404" s="13"/>
      <c r="H404" s="13">
        <f t="shared" si="1"/>
        <v>24</v>
      </c>
      <c r="I404" s="5"/>
    </row>
    <row r="405" spans="2:9">
      <c r="B405" s="289"/>
      <c r="C405" s="283"/>
      <c r="D405" s="13">
        <v>10347</v>
      </c>
      <c r="E405" s="13">
        <v>10363</v>
      </c>
      <c r="F405" s="13"/>
      <c r="G405" s="13"/>
      <c r="H405" s="13">
        <f t="shared" si="1"/>
        <v>16</v>
      </c>
      <c r="I405" s="5"/>
    </row>
    <row r="406" spans="2:9">
      <c r="B406" s="284" t="s">
        <v>380</v>
      </c>
      <c r="C406" s="268" t="s">
        <v>353</v>
      </c>
      <c r="D406" s="13">
        <v>10367</v>
      </c>
      <c r="E406" s="13">
        <v>10395</v>
      </c>
      <c r="F406" s="13"/>
      <c r="G406" s="13"/>
      <c r="H406" s="13">
        <f t="shared" si="1"/>
        <v>28</v>
      </c>
      <c r="I406" s="5"/>
    </row>
    <row r="407" spans="2:9">
      <c r="B407" s="285"/>
      <c r="C407" s="277"/>
      <c r="D407" s="13">
        <v>10344</v>
      </c>
      <c r="E407" s="13">
        <v>10395</v>
      </c>
      <c r="F407" s="13"/>
      <c r="G407" s="13"/>
      <c r="H407" s="13">
        <f t="shared" si="1"/>
        <v>51</v>
      </c>
      <c r="I407" s="5"/>
    </row>
    <row r="408" spans="2:9">
      <c r="B408" s="285"/>
      <c r="C408" s="277"/>
      <c r="D408" s="13">
        <v>10335</v>
      </c>
      <c r="E408" s="13">
        <v>10395</v>
      </c>
      <c r="F408" s="13"/>
      <c r="G408" s="13"/>
      <c r="H408" s="13">
        <f t="shared" si="1"/>
        <v>60</v>
      </c>
      <c r="I408" s="5"/>
    </row>
    <row r="409" spans="2:9">
      <c r="B409" s="285"/>
      <c r="C409" s="277"/>
      <c r="D409" s="13">
        <v>10322.9</v>
      </c>
      <c r="E409" s="13">
        <v>10395</v>
      </c>
      <c r="F409" s="13"/>
      <c r="G409" s="13"/>
      <c r="H409" s="13">
        <f t="shared" si="1"/>
        <v>72.100000000000364</v>
      </c>
      <c r="I409" s="5"/>
    </row>
    <row r="410" spans="2:9">
      <c r="B410" s="285"/>
      <c r="C410" s="277"/>
      <c r="D410" s="13">
        <v>10319</v>
      </c>
      <c r="E410" s="13"/>
      <c r="F410" s="13">
        <v>10361</v>
      </c>
      <c r="G410" s="13"/>
      <c r="H410" s="13">
        <f>F410-D410</f>
        <v>42</v>
      </c>
      <c r="I410" s="5"/>
    </row>
    <row r="411" spans="2:9">
      <c r="B411" s="286"/>
      <c r="C411" s="269"/>
      <c r="D411" s="13">
        <v>10320.1</v>
      </c>
      <c r="E411" s="13"/>
      <c r="F411" s="13"/>
      <c r="G411" s="13"/>
      <c r="H411" s="13"/>
      <c r="I411" s="13" t="s">
        <v>13</v>
      </c>
    </row>
    <row r="412" spans="2:9">
      <c r="B412" s="284" t="s">
        <v>381</v>
      </c>
      <c r="C412" s="268" t="s">
        <v>353</v>
      </c>
      <c r="D412" s="13"/>
      <c r="E412" s="13"/>
      <c r="F412" s="13">
        <v>10340</v>
      </c>
      <c r="G412" s="13"/>
      <c r="H412" s="13">
        <f>F412-D411</f>
        <v>19.899999999999636</v>
      </c>
      <c r="I412" s="5"/>
    </row>
    <row r="413" spans="2:9">
      <c r="B413" s="285"/>
      <c r="C413" s="277"/>
      <c r="D413" s="13">
        <v>10333</v>
      </c>
      <c r="E413" s="13"/>
      <c r="F413" s="13"/>
      <c r="G413" s="13">
        <v>10319</v>
      </c>
      <c r="H413" s="13">
        <f>G413-D413</f>
        <v>-14</v>
      </c>
      <c r="I413" s="5"/>
    </row>
    <row r="414" spans="2:9">
      <c r="B414" s="285"/>
      <c r="C414" s="277"/>
      <c r="D414" s="13">
        <v>10286</v>
      </c>
      <c r="E414" s="13">
        <v>10315</v>
      </c>
      <c r="F414" s="13"/>
      <c r="G414" s="13"/>
      <c r="H414" s="13">
        <f>E414-D414</f>
        <v>29</v>
      </c>
      <c r="I414" s="5"/>
    </row>
    <row r="415" spans="2:9">
      <c r="B415" s="285"/>
      <c r="C415" s="277"/>
      <c r="D415" s="13">
        <v>10295</v>
      </c>
      <c r="E415" s="13"/>
      <c r="F415" s="13">
        <v>10319</v>
      </c>
      <c r="G415" s="13"/>
      <c r="H415" s="13">
        <f>F415-D415</f>
        <v>24</v>
      </c>
      <c r="I415" s="5"/>
    </row>
    <row r="416" spans="2:9">
      <c r="B416" s="285"/>
      <c r="C416" s="277"/>
      <c r="D416" s="13">
        <v>10295</v>
      </c>
      <c r="E416" s="13"/>
      <c r="F416" s="13">
        <v>10340</v>
      </c>
      <c r="G416" s="13"/>
      <c r="H416" s="13">
        <f>F416-D416</f>
        <v>45</v>
      </c>
      <c r="I416" s="5"/>
    </row>
    <row r="417" spans="2:9">
      <c r="B417" s="286"/>
      <c r="C417" s="269"/>
      <c r="D417" s="13">
        <v>10295</v>
      </c>
      <c r="E417" s="13"/>
      <c r="F417" s="13">
        <v>10353</v>
      </c>
      <c r="G417" s="13"/>
      <c r="H417" s="13">
        <f>F417-D417</f>
        <v>58</v>
      </c>
      <c r="I417" s="5"/>
    </row>
    <row r="418" spans="2:9">
      <c r="B418" s="284" t="s">
        <v>382</v>
      </c>
      <c r="C418" s="268" t="s">
        <v>353</v>
      </c>
      <c r="D418" s="13">
        <v>10350</v>
      </c>
      <c r="E418" s="13"/>
      <c r="F418" s="13"/>
      <c r="G418" s="13">
        <v>10331</v>
      </c>
      <c r="H418" s="13">
        <f>G418-D418</f>
        <v>-19</v>
      </c>
      <c r="I418" s="5"/>
    </row>
    <row r="419" spans="2:9">
      <c r="B419" s="285"/>
      <c r="C419" s="277"/>
      <c r="D419" s="13">
        <v>10292</v>
      </c>
      <c r="E419" s="13">
        <v>10312</v>
      </c>
      <c r="F419" s="13"/>
      <c r="G419" s="13"/>
      <c r="H419" s="13">
        <f>E419-D419</f>
        <v>20</v>
      </c>
      <c r="I419" s="5"/>
    </row>
    <row r="420" spans="2:9">
      <c r="B420" s="286"/>
      <c r="C420" s="269"/>
      <c r="D420" s="13">
        <v>10277</v>
      </c>
      <c r="E420" s="13">
        <v>10312</v>
      </c>
      <c r="F420" s="13"/>
      <c r="G420" s="13"/>
      <c r="H420" s="13">
        <f>E420-D420</f>
        <v>35</v>
      </c>
      <c r="I420" s="5"/>
    </row>
    <row r="421" spans="2:9">
      <c r="B421" s="284" t="s">
        <v>383</v>
      </c>
      <c r="C421" s="268" t="s">
        <v>353</v>
      </c>
      <c r="D421" s="13">
        <v>10232</v>
      </c>
      <c r="E421" s="13">
        <v>10250</v>
      </c>
      <c r="F421" s="13"/>
      <c r="G421" s="13"/>
      <c r="H421" s="13">
        <f>E421-D421</f>
        <v>18</v>
      </c>
      <c r="I421" s="5"/>
    </row>
    <row r="422" spans="2:9">
      <c r="B422" s="285"/>
      <c r="C422" s="277"/>
      <c r="D422" s="13">
        <v>10232</v>
      </c>
      <c r="E422" s="13">
        <v>10250</v>
      </c>
      <c r="F422" s="13"/>
      <c r="G422" s="13"/>
      <c r="H422" s="13">
        <f>E422-D422</f>
        <v>18</v>
      </c>
      <c r="I422" s="5"/>
    </row>
    <row r="423" spans="2:9">
      <c r="B423" s="285"/>
      <c r="C423" s="277"/>
      <c r="D423" s="13">
        <v>10236</v>
      </c>
      <c r="E423" s="13"/>
      <c r="F423" s="13">
        <v>10268</v>
      </c>
      <c r="G423" s="13"/>
      <c r="H423" s="13">
        <f>F423-D423</f>
        <v>32</v>
      </c>
      <c r="I423" s="5"/>
    </row>
    <row r="424" spans="2:9">
      <c r="B424" s="285"/>
      <c r="C424" s="277"/>
      <c r="D424" s="13">
        <v>10236</v>
      </c>
      <c r="E424" s="13"/>
      <c r="F424" s="13">
        <v>10250</v>
      </c>
      <c r="G424" s="13"/>
      <c r="H424" s="13">
        <f>F424-D424</f>
        <v>14</v>
      </c>
      <c r="I424" s="5"/>
    </row>
    <row r="425" spans="2:9">
      <c r="B425" s="286"/>
      <c r="C425" s="269"/>
      <c r="D425" s="13">
        <v>10232</v>
      </c>
      <c r="E425" s="13">
        <v>10250</v>
      </c>
      <c r="F425" s="13"/>
      <c r="G425" s="13"/>
      <c r="H425" s="13">
        <f>E425-D425</f>
        <v>18</v>
      </c>
      <c r="I425" s="5"/>
    </row>
    <row r="426" spans="2:9">
      <c r="B426" s="284" t="s">
        <v>385</v>
      </c>
      <c r="C426" s="268" t="s">
        <v>353</v>
      </c>
      <c r="D426" s="13">
        <v>10170</v>
      </c>
      <c r="E426" s="13">
        <v>10193</v>
      </c>
      <c r="F426" s="13"/>
      <c r="G426" s="13"/>
      <c r="H426" s="13">
        <f>E426-D426</f>
        <v>23</v>
      </c>
      <c r="I426" s="5"/>
    </row>
    <row r="427" spans="2:9">
      <c r="B427" s="285"/>
      <c r="C427" s="277"/>
      <c r="D427" s="13">
        <v>10158</v>
      </c>
      <c r="E427" s="13">
        <v>10193</v>
      </c>
      <c r="F427" s="13"/>
      <c r="G427" s="13"/>
      <c r="H427" s="13">
        <f>E427-D427</f>
        <v>35</v>
      </c>
      <c r="I427" s="5"/>
    </row>
    <row r="428" spans="2:9">
      <c r="B428" s="285"/>
      <c r="C428" s="277"/>
      <c r="D428" s="13">
        <v>10152</v>
      </c>
      <c r="E428" s="13">
        <v>10193</v>
      </c>
      <c r="F428" s="13"/>
      <c r="G428" s="13"/>
      <c r="H428" s="13">
        <f>E428-D428</f>
        <v>41</v>
      </c>
      <c r="I428" s="5"/>
    </row>
    <row r="429" spans="2:9">
      <c r="B429" s="285"/>
      <c r="C429" s="277"/>
      <c r="D429" s="13">
        <v>10143</v>
      </c>
      <c r="E429" s="13"/>
      <c r="F429" s="13"/>
      <c r="G429" s="13"/>
      <c r="H429" s="13"/>
      <c r="I429" s="13" t="s">
        <v>13</v>
      </c>
    </row>
    <row r="430" spans="2:9">
      <c r="B430" s="285" t="s">
        <v>386</v>
      </c>
      <c r="C430" s="277"/>
      <c r="D430" s="13"/>
      <c r="E430" s="13"/>
      <c r="F430" s="13">
        <v>10191</v>
      </c>
      <c r="G430" s="13"/>
      <c r="H430" s="13">
        <f>F430-D429</f>
        <v>48</v>
      </c>
      <c r="I430" s="5"/>
    </row>
    <row r="431" spans="2:9">
      <c r="B431" s="285"/>
      <c r="C431" s="269"/>
      <c r="D431" s="13">
        <v>10143</v>
      </c>
      <c r="E431" s="13"/>
      <c r="F431" s="13"/>
      <c r="G431" s="13"/>
      <c r="H431" s="13"/>
      <c r="I431" s="13" t="s">
        <v>13</v>
      </c>
    </row>
    <row r="432" spans="2:9">
      <c r="B432" s="285"/>
      <c r="C432" s="268" t="s">
        <v>353</v>
      </c>
      <c r="D432" s="13"/>
      <c r="E432" s="13"/>
      <c r="F432" s="13">
        <v>10210</v>
      </c>
      <c r="G432" s="13"/>
      <c r="H432" s="13">
        <f>F432-D431</f>
        <v>67</v>
      </c>
      <c r="I432" s="5"/>
    </row>
    <row r="433" spans="2:9">
      <c r="B433" s="285"/>
      <c r="C433" s="277"/>
      <c r="D433" s="13">
        <v>10177</v>
      </c>
      <c r="E433" s="13"/>
      <c r="F433" s="13">
        <v>10222</v>
      </c>
      <c r="G433" s="13"/>
      <c r="H433" s="13">
        <f>F433-D433</f>
        <v>45</v>
      </c>
      <c r="I433" s="5"/>
    </row>
    <row r="434" spans="2:9">
      <c r="B434" s="286"/>
      <c r="C434" s="269"/>
      <c r="D434" s="13">
        <v>10177</v>
      </c>
      <c r="E434" s="13"/>
      <c r="F434" s="13">
        <v>10240</v>
      </c>
      <c r="G434" s="13"/>
      <c r="H434" s="13">
        <f>F434-D434</f>
        <v>63</v>
      </c>
      <c r="I434" s="5"/>
    </row>
    <row r="435" spans="2:9">
      <c r="B435" s="287" t="s">
        <v>386</v>
      </c>
      <c r="C435" s="281" t="s">
        <v>353</v>
      </c>
      <c r="D435" s="13">
        <v>10220</v>
      </c>
      <c r="E435" s="13"/>
      <c r="F435" s="13">
        <v>10245</v>
      </c>
      <c r="G435" s="13"/>
      <c r="H435" s="13">
        <f>F435-D435</f>
        <v>25</v>
      </c>
      <c r="I435" s="5"/>
    </row>
    <row r="436" spans="2:9">
      <c r="B436" s="288"/>
      <c r="C436" s="282"/>
      <c r="D436" s="13">
        <v>10215</v>
      </c>
      <c r="E436" s="13"/>
      <c r="F436" s="13"/>
      <c r="G436" s="13"/>
      <c r="H436" s="13"/>
      <c r="I436" s="13" t="s">
        <v>13</v>
      </c>
    </row>
    <row r="437" spans="2:9">
      <c r="B437" s="288"/>
      <c r="C437" s="282"/>
      <c r="D437" s="5"/>
      <c r="E437" s="13"/>
      <c r="F437" s="13">
        <v>10360</v>
      </c>
      <c r="G437" s="13"/>
      <c r="H437" s="13">
        <f>F437-D436</f>
        <v>145</v>
      </c>
      <c r="I437" s="5"/>
    </row>
    <row r="438" spans="2:9">
      <c r="B438" s="289"/>
      <c r="C438" s="282"/>
      <c r="D438" s="13">
        <v>10215</v>
      </c>
      <c r="E438" s="13"/>
      <c r="F438" s="13"/>
      <c r="G438" s="13"/>
      <c r="H438" s="13"/>
      <c r="I438" s="13" t="s">
        <v>13</v>
      </c>
    </row>
    <row r="439" spans="2:9">
      <c r="B439" s="45" t="s">
        <v>387</v>
      </c>
      <c r="C439" s="283"/>
      <c r="D439" s="5"/>
      <c r="E439" s="13"/>
      <c r="F439" s="13">
        <v>10372</v>
      </c>
      <c r="G439" s="13"/>
      <c r="H439" s="13">
        <f>F439-D438</f>
        <v>157</v>
      </c>
      <c r="I439" s="5"/>
    </row>
    <row r="440" spans="2:9">
      <c r="B440" s="45" t="s">
        <v>387</v>
      </c>
      <c r="C440" s="41" t="s">
        <v>353</v>
      </c>
      <c r="D440" s="13">
        <v>10340</v>
      </c>
      <c r="E440" s="13"/>
      <c r="F440" s="13"/>
      <c r="G440" s="13">
        <v>10328</v>
      </c>
      <c r="H440" s="13">
        <f>G440-D440</f>
        <v>-12</v>
      </c>
      <c r="I440" s="5"/>
    </row>
    <row r="441" spans="2:9">
      <c r="B441" s="45" t="s">
        <v>387</v>
      </c>
      <c r="C441" s="41" t="s">
        <v>353</v>
      </c>
      <c r="D441" s="13">
        <v>10313</v>
      </c>
      <c r="E441" s="13"/>
      <c r="F441" s="13"/>
      <c r="G441" s="13"/>
      <c r="H441" s="13"/>
      <c r="I441" s="13" t="s">
        <v>13</v>
      </c>
    </row>
    <row r="442" spans="2:9">
      <c r="B442" s="45" t="s">
        <v>389</v>
      </c>
      <c r="C442" s="41" t="s">
        <v>353</v>
      </c>
      <c r="D442" s="13"/>
      <c r="E442" s="13"/>
      <c r="F442" s="13">
        <v>10385</v>
      </c>
      <c r="G442" s="13"/>
      <c r="H442" s="13">
        <f>F442-D441</f>
        <v>72</v>
      </c>
      <c r="I442" s="5"/>
    </row>
    <row r="443" spans="2:9">
      <c r="B443" s="45" t="s">
        <v>387</v>
      </c>
      <c r="C443" s="41" t="s">
        <v>353</v>
      </c>
      <c r="D443" s="13">
        <v>10300</v>
      </c>
      <c r="E443" s="13"/>
      <c r="F443" s="13"/>
      <c r="G443" s="13"/>
      <c r="H443" s="13"/>
      <c r="I443" s="13" t="s">
        <v>13</v>
      </c>
    </row>
    <row r="444" spans="2:9">
      <c r="B444" s="45" t="s">
        <v>389</v>
      </c>
      <c r="C444" s="35"/>
      <c r="D444" s="13"/>
      <c r="E444" s="13"/>
      <c r="F444" s="13">
        <v>10382</v>
      </c>
      <c r="G444" s="13"/>
      <c r="H444" s="13"/>
      <c r="I444" s="5"/>
    </row>
    <row r="445" spans="2:9">
      <c r="B445" s="45" t="s">
        <v>388</v>
      </c>
      <c r="C445" s="41" t="s">
        <v>353</v>
      </c>
      <c r="D445" s="13">
        <v>10290</v>
      </c>
      <c r="E445" s="13"/>
      <c r="F445" s="13">
        <v>10340</v>
      </c>
      <c r="G445" s="13"/>
      <c r="H445" s="13">
        <f>F445-D445</f>
        <v>50</v>
      </c>
      <c r="I445" s="5"/>
    </row>
    <row r="446" spans="2:9">
      <c r="B446" s="45" t="s">
        <v>388</v>
      </c>
      <c r="C446" s="41" t="s">
        <v>353</v>
      </c>
      <c r="D446" s="13">
        <v>10290</v>
      </c>
      <c r="E446" s="13"/>
      <c r="F446" s="13"/>
      <c r="G446" s="13"/>
      <c r="H446" s="13"/>
      <c r="I446" s="13" t="s">
        <v>13</v>
      </c>
    </row>
    <row r="447" spans="2:9">
      <c r="B447" s="45" t="s">
        <v>389</v>
      </c>
      <c r="C447" s="35"/>
      <c r="D447" s="13"/>
      <c r="E447" s="13"/>
      <c r="F447" s="13">
        <v>10362</v>
      </c>
      <c r="G447" s="13"/>
      <c r="H447" s="13">
        <f>F447-D446</f>
        <v>72</v>
      </c>
      <c r="I447" s="5"/>
    </row>
    <row r="448" spans="2:9">
      <c r="B448" s="45" t="s">
        <v>389</v>
      </c>
      <c r="C448" s="41" t="s">
        <v>353</v>
      </c>
      <c r="D448" s="13"/>
      <c r="E448" s="13">
        <v>10355</v>
      </c>
      <c r="F448" s="13"/>
      <c r="G448" s="13"/>
      <c r="H448" s="13"/>
      <c r="I448" s="13" t="s">
        <v>13</v>
      </c>
    </row>
    <row r="449" spans="2:9">
      <c r="B449" s="45" t="s">
        <v>390</v>
      </c>
      <c r="C449" s="41"/>
      <c r="D449" s="13">
        <v>10329</v>
      </c>
      <c r="E449" s="13"/>
      <c r="F449" s="13"/>
      <c r="G449" s="13"/>
      <c r="H449" s="13">
        <f>E448-D449</f>
        <v>26</v>
      </c>
      <c r="I449" s="5"/>
    </row>
    <row r="450" spans="2:9">
      <c r="B450" s="45" t="s">
        <v>390</v>
      </c>
      <c r="C450" s="41"/>
      <c r="D450" s="13">
        <v>10329</v>
      </c>
      <c r="E450" s="13">
        <v>10370</v>
      </c>
      <c r="F450" s="13"/>
      <c r="G450" s="13"/>
      <c r="H450" s="13">
        <f>E450-D450</f>
        <v>41</v>
      </c>
      <c r="I450" s="5"/>
    </row>
    <row r="451" spans="2:9">
      <c r="B451" s="45" t="s">
        <v>390</v>
      </c>
      <c r="C451" s="41" t="s">
        <v>353</v>
      </c>
      <c r="D451" s="13">
        <v>10355</v>
      </c>
      <c r="E451" s="13"/>
      <c r="F451" s="13"/>
      <c r="G451" s="13">
        <v>10342</v>
      </c>
      <c r="H451" s="13">
        <f>G451-D451</f>
        <v>-13</v>
      </c>
      <c r="I451" s="5"/>
    </row>
    <row r="452" spans="2:9">
      <c r="B452" s="45"/>
      <c r="C452" s="41"/>
      <c r="D452" s="13"/>
      <c r="E452" s="13">
        <v>10348</v>
      </c>
      <c r="F452" s="13"/>
      <c r="G452" s="13">
        <v>10360</v>
      </c>
      <c r="H452" s="13">
        <f>E452-G452</f>
        <v>-12</v>
      </c>
      <c r="I452" s="5"/>
    </row>
    <row r="453" spans="2:9">
      <c r="B453" s="45" t="s">
        <v>391</v>
      </c>
      <c r="C453" s="41" t="s">
        <v>353</v>
      </c>
      <c r="D453" s="13">
        <v>10388</v>
      </c>
      <c r="E453" s="13"/>
      <c r="F453" s="13"/>
      <c r="G453" s="13"/>
      <c r="H453" s="13"/>
      <c r="I453" s="5"/>
    </row>
    <row r="454" spans="2:9">
      <c r="B454" s="45" t="s">
        <v>392</v>
      </c>
      <c r="C454" s="41"/>
      <c r="D454" s="13"/>
      <c r="E454" s="13"/>
      <c r="F454" s="13">
        <v>10402</v>
      </c>
      <c r="G454" s="13"/>
      <c r="H454" s="13">
        <f>F454-D453</f>
        <v>14</v>
      </c>
      <c r="I454" s="5"/>
    </row>
    <row r="455" spans="2:9">
      <c r="B455" s="45" t="s">
        <v>391</v>
      </c>
      <c r="C455" s="41"/>
      <c r="D455" s="13">
        <v>10388</v>
      </c>
      <c r="E455" s="13"/>
      <c r="F455" s="13"/>
      <c r="G455" s="13"/>
      <c r="H455" s="13"/>
      <c r="I455" s="13" t="s">
        <v>13</v>
      </c>
    </row>
    <row r="456" spans="2:9">
      <c r="B456" s="45" t="s">
        <v>392</v>
      </c>
      <c r="C456" s="41"/>
      <c r="D456" s="13"/>
      <c r="E456" s="13"/>
      <c r="F456" s="13">
        <v>10423</v>
      </c>
      <c r="G456" s="13"/>
      <c r="H456" s="13">
        <f>F456-D455</f>
        <v>35</v>
      </c>
      <c r="I456" s="5"/>
    </row>
    <row r="457" spans="2:9">
      <c r="B457" s="287" t="s">
        <v>392</v>
      </c>
      <c r="C457" s="281" t="s">
        <v>394</v>
      </c>
      <c r="D457" s="13">
        <v>10400</v>
      </c>
      <c r="E457" s="13"/>
      <c r="F457" s="13">
        <v>10431</v>
      </c>
      <c r="G457" s="13"/>
      <c r="H457" s="13">
        <f>F457-D457</f>
        <v>31</v>
      </c>
      <c r="I457" s="5"/>
    </row>
    <row r="458" spans="2:9">
      <c r="B458" s="288"/>
      <c r="C458" s="282"/>
      <c r="D458" s="13">
        <v>10400</v>
      </c>
      <c r="E458" s="13"/>
      <c r="F458" s="13">
        <v>10452</v>
      </c>
      <c r="G458" s="13"/>
      <c r="H458" s="13">
        <f>F458-D458</f>
        <v>52</v>
      </c>
      <c r="I458" s="5"/>
    </row>
    <row r="459" spans="2:9">
      <c r="B459" s="288"/>
      <c r="C459" s="282"/>
      <c r="D459" s="13">
        <v>10403</v>
      </c>
      <c r="E459" s="13"/>
      <c r="F459" s="13">
        <v>10460</v>
      </c>
      <c r="G459" s="13"/>
      <c r="H459" s="13">
        <f>F459-D459</f>
        <v>57</v>
      </c>
      <c r="I459" s="5"/>
    </row>
    <row r="460" spans="2:9">
      <c r="B460" s="289"/>
      <c r="C460" s="282"/>
      <c r="D460" s="13">
        <v>10403</v>
      </c>
      <c r="E460" s="13"/>
      <c r="F460" s="13"/>
      <c r="G460" s="13"/>
      <c r="H460" s="13"/>
      <c r="I460" s="13" t="s">
        <v>13</v>
      </c>
    </row>
    <row r="461" spans="2:9">
      <c r="B461" s="45" t="s">
        <v>395</v>
      </c>
      <c r="C461" s="282"/>
      <c r="D461" s="13"/>
      <c r="E461" s="13"/>
      <c r="F461" s="13">
        <v>10450</v>
      </c>
      <c r="G461" s="13"/>
      <c r="H461" s="13">
        <f>F461-D460</f>
        <v>47</v>
      </c>
      <c r="I461" s="5"/>
    </row>
    <row r="462" spans="2:9">
      <c r="B462" s="45" t="s">
        <v>397</v>
      </c>
      <c r="C462" s="282"/>
      <c r="D462" s="13">
        <v>10390</v>
      </c>
      <c r="E462" s="13"/>
      <c r="F462" s="13"/>
      <c r="G462" s="13"/>
      <c r="H462" s="13"/>
      <c r="I462" s="13" t="s">
        <v>13</v>
      </c>
    </row>
    <row r="463" spans="2:9">
      <c r="B463" s="45" t="s">
        <v>398</v>
      </c>
      <c r="C463" s="282"/>
      <c r="D463" s="13"/>
      <c r="E463" s="13"/>
      <c r="F463" s="13"/>
      <c r="G463" s="13">
        <v>10340</v>
      </c>
      <c r="H463" s="13">
        <f>G463-D462</f>
        <v>-50</v>
      </c>
      <c r="I463" s="5"/>
    </row>
    <row r="464" spans="2:9">
      <c r="B464" s="45" t="s">
        <v>398</v>
      </c>
      <c r="C464" s="282"/>
      <c r="D464" s="13">
        <v>10300</v>
      </c>
      <c r="E464" s="13">
        <v>10330</v>
      </c>
      <c r="F464" s="13"/>
      <c r="G464" s="13"/>
      <c r="H464" s="13">
        <f>E464-D464</f>
        <v>30</v>
      </c>
      <c r="I464" s="5"/>
    </row>
    <row r="465" spans="2:9">
      <c r="B465" s="45" t="s">
        <v>398</v>
      </c>
      <c r="C465" s="283"/>
      <c r="D465" s="13">
        <v>10300</v>
      </c>
      <c r="E465" s="13"/>
      <c r="F465" s="13">
        <v>10340</v>
      </c>
      <c r="G465" s="13"/>
      <c r="H465" s="13">
        <f>F465-D465</f>
        <v>40</v>
      </c>
      <c r="I465" s="5"/>
    </row>
    <row r="466" spans="2:9">
      <c r="B466" s="45" t="s">
        <v>398</v>
      </c>
      <c r="C466" s="35"/>
      <c r="D466" s="13">
        <v>10280</v>
      </c>
      <c r="E466" s="13">
        <v>10320</v>
      </c>
      <c r="F466" s="13"/>
      <c r="G466" s="13"/>
      <c r="H466" s="13">
        <f>E466-D466</f>
        <v>40</v>
      </c>
      <c r="I466" s="5"/>
    </row>
    <row r="467" spans="2:9">
      <c r="B467" s="13"/>
      <c r="C467" s="13"/>
      <c r="D467" s="13"/>
      <c r="E467" s="13"/>
      <c r="F467" s="13"/>
      <c r="G467" s="13"/>
      <c r="H467" s="5">
        <f>SUM(H376:H466)</f>
        <v>2505.1499999999996</v>
      </c>
      <c r="I467" s="5">
        <f>H467*75</f>
        <v>187886.24999999997</v>
      </c>
    </row>
    <row r="470" spans="2:9">
      <c r="B470" s="5" t="s">
        <v>402</v>
      </c>
      <c r="C470" s="13">
        <v>2017</v>
      </c>
      <c r="D470" s="13"/>
      <c r="E470" s="13"/>
      <c r="F470" s="13"/>
      <c r="G470" s="13"/>
      <c r="H470" s="13"/>
      <c r="I470" s="13"/>
    </row>
    <row r="471" spans="2:9">
      <c r="B471" s="11"/>
      <c r="C471" s="11"/>
      <c r="D471" s="11"/>
      <c r="E471" s="11"/>
      <c r="F471" s="11"/>
      <c r="G471" s="11"/>
      <c r="H471" s="11" t="s">
        <v>4</v>
      </c>
      <c r="I471" s="11"/>
    </row>
    <row r="472" spans="2:9">
      <c r="B472" s="12" t="s">
        <v>0</v>
      </c>
      <c r="C472" s="12" t="s">
        <v>5</v>
      </c>
      <c r="D472" s="12" t="s">
        <v>2</v>
      </c>
      <c r="E472" s="12" t="s">
        <v>6</v>
      </c>
      <c r="F472" s="12" t="s">
        <v>3</v>
      </c>
      <c r="G472" s="12" t="s">
        <v>7</v>
      </c>
      <c r="H472" s="12" t="s">
        <v>8</v>
      </c>
      <c r="I472" s="12" t="s">
        <v>9</v>
      </c>
    </row>
    <row r="473" spans="2:9">
      <c r="B473" s="268" t="s">
        <v>403</v>
      </c>
      <c r="C473" s="268" t="s">
        <v>394</v>
      </c>
      <c r="D473" s="13">
        <v>10270</v>
      </c>
      <c r="E473" s="13">
        <v>10290</v>
      </c>
      <c r="F473" s="13"/>
      <c r="G473" s="13"/>
      <c r="H473" s="13">
        <f t="shared" ref="H473:H483" si="2">E473-D473</f>
        <v>20</v>
      </c>
      <c r="I473" s="13"/>
    </row>
    <row r="474" spans="2:9">
      <c r="B474" s="277"/>
      <c r="C474" s="277"/>
      <c r="D474" s="13">
        <v>10260</v>
      </c>
      <c r="E474" s="13">
        <v>10290</v>
      </c>
      <c r="F474" s="13"/>
      <c r="G474" s="13"/>
      <c r="H474" s="13">
        <f t="shared" si="2"/>
        <v>30</v>
      </c>
      <c r="I474" s="13"/>
    </row>
    <row r="475" spans="2:9">
      <c r="B475" s="277"/>
      <c r="C475" s="277"/>
      <c r="D475" s="13">
        <v>10242</v>
      </c>
      <c r="E475" s="13">
        <v>10290</v>
      </c>
      <c r="F475" s="13"/>
      <c r="G475" s="13"/>
      <c r="H475" s="13">
        <f t="shared" si="2"/>
        <v>48</v>
      </c>
      <c r="I475" s="13"/>
    </row>
    <row r="476" spans="2:9">
      <c r="B476" s="277"/>
      <c r="C476" s="277"/>
      <c r="D476" s="14">
        <v>10236</v>
      </c>
      <c r="E476" s="14">
        <v>10305</v>
      </c>
      <c r="F476" s="13"/>
      <c r="G476" s="13"/>
      <c r="H476" s="13">
        <f t="shared" si="2"/>
        <v>69</v>
      </c>
      <c r="I476" s="13"/>
    </row>
    <row r="477" spans="2:9">
      <c r="B477" s="277"/>
      <c r="C477" s="277"/>
      <c r="D477" s="13">
        <v>10225</v>
      </c>
      <c r="E477" s="13">
        <v>10305</v>
      </c>
      <c r="F477" s="13"/>
      <c r="G477" s="13"/>
      <c r="H477" s="13">
        <f t="shared" si="2"/>
        <v>80</v>
      </c>
      <c r="I477" s="13"/>
    </row>
    <row r="478" spans="2:9">
      <c r="B478" s="277"/>
      <c r="C478" s="277"/>
      <c r="D478" s="13">
        <v>10218</v>
      </c>
      <c r="E478" s="13">
        <v>10305</v>
      </c>
      <c r="F478" s="13"/>
      <c r="G478" s="13"/>
      <c r="H478" s="13">
        <f t="shared" si="2"/>
        <v>87</v>
      </c>
      <c r="I478" s="13"/>
    </row>
    <row r="479" spans="2:9">
      <c r="B479" s="277"/>
      <c r="C479" s="277"/>
      <c r="D479" s="13">
        <v>10208</v>
      </c>
      <c r="E479" s="13">
        <v>10250</v>
      </c>
      <c r="F479" s="13"/>
      <c r="G479" s="13"/>
      <c r="H479" s="13">
        <f t="shared" si="2"/>
        <v>42</v>
      </c>
      <c r="I479" s="13"/>
    </row>
    <row r="480" spans="2:9">
      <c r="B480" s="277"/>
      <c r="C480" s="277"/>
      <c r="D480" s="13">
        <v>10192</v>
      </c>
      <c r="E480" s="13">
        <v>10250</v>
      </c>
      <c r="F480" s="13"/>
      <c r="G480" s="13"/>
      <c r="H480" s="13">
        <f t="shared" si="2"/>
        <v>58</v>
      </c>
      <c r="I480" s="13"/>
    </row>
    <row r="481" spans="2:9">
      <c r="B481" s="277"/>
      <c r="C481" s="277"/>
      <c r="D481" s="13">
        <v>10160</v>
      </c>
      <c r="E481" s="13">
        <v>10250</v>
      </c>
      <c r="F481" s="13"/>
      <c r="G481" s="13"/>
      <c r="H481" s="13">
        <f t="shared" si="2"/>
        <v>90</v>
      </c>
      <c r="I481" s="13"/>
    </row>
    <row r="482" spans="2:9">
      <c r="B482" s="277"/>
      <c r="C482" s="277"/>
      <c r="D482" s="13">
        <v>10142</v>
      </c>
      <c r="E482" s="13">
        <v>10190</v>
      </c>
      <c r="F482" s="13"/>
      <c r="G482" s="13"/>
      <c r="H482" s="13">
        <f t="shared" si="2"/>
        <v>48</v>
      </c>
      <c r="I482" s="13"/>
    </row>
    <row r="483" spans="2:9">
      <c r="B483" s="269"/>
      <c r="C483" s="269"/>
      <c r="D483" s="13">
        <v>10142</v>
      </c>
      <c r="E483" s="13">
        <v>10180</v>
      </c>
      <c r="F483" s="13"/>
      <c r="G483" s="13"/>
      <c r="H483" s="13">
        <f t="shared" si="2"/>
        <v>38</v>
      </c>
      <c r="I483" s="13"/>
    </row>
    <row r="484" spans="2:9">
      <c r="B484" s="268" t="s">
        <v>405</v>
      </c>
      <c r="C484" s="268" t="s">
        <v>394</v>
      </c>
      <c r="D484" s="13">
        <v>10179</v>
      </c>
      <c r="E484" s="13"/>
      <c r="F484" s="13">
        <v>10193</v>
      </c>
      <c r="G484" s="13"/>
      <c r="H484" s="13">
        <f>F484-D484</f>
        <v>14</v>
      </c>
      <c r="I484" s="13"/>
    </row>
    <row r="485" spans="2:9">
      <c r="B485" s="277"/>
      <c r="C485" s="277"/>
      <c r="D485" s="13">
        <v>10175</v>
      </c>
      <c r="E485" s="13"/>
      <c r="F485" s="13">
        <v>10195</v>
      </c>
      <c r="G485" s="13"/>
      <c r="H485" s="13">
        <f>F485-D485</f>
        <v>20</v>
      </c>
      <c r="I485" s="13"/>
    </row>
    <row r="486" spans="2:9">
      <c r="B486" s="277"/>
      <c r="C486" s="277"/>
      <c r="D486" s="13">
        <v>10139</v>
      </c>
      <c r="E486" s="13">
        <v>10162</v>
      </c>
      <c r="F486" s="13"/>
      <c r="G486" s="13"/>
      <c r="H486" s="13">
        <f>E486-D486</f>
        <v>23</v>
      </c>
      <c r="I486" s="13"/>
    </row>
    <row r="487" spans="2:9">
      <c r="B487" s="269"/>
      <c r="C487" s="269"/>
      <c r="D487" s="13">
        <v>10150</v>
      </c>
      <c r="E487" s="13">
        <v>10162</v>
      </c>
      <c r="F487" s="13"/>
      <c r="G487" s="13"/>
      <c r="H487" s="13">
        <f>E487-D487</f>
        <v>12</v>
      </c>
      <c r="I487" s="13"/>
    </row>
    <row r="488" spans="2:9">
      <c r="B488" s="281" t="s">
        <v>407</v>
      </c>
      <c r="C488" s="281" t="s">
        <v>394</v>
      </c>
      <c r="D488" s="13">
        <v>10117</v>
      </c>
      <c r="E488" s="13">
        <v>10140</v>
      </c>
      <c r="F488" s="13"/>
      <c r="G488" s="13"/>
      <c r="H488" s="13">
        <f>E488-D488</f>
        <v>23</v>
      </c>
      <c r="I488" s="13"/>
    </row>
    <row r="489" spans="2:9">
      <c r="B489" s="282"/>
      <c r="C489" s="282"/>
      <c r="D489" s="13">
        <v>10110</v>
      </c>
      <c r="E489" s="13">
        <v>10140</v>
      </c>
      <c r="F489" s="13"/>
      <c r="G489" s="13"/>
      <c r="H489" s="13">
        <f>E489-D489</f>
        <v>30</v>
      </c>
      <c r="I489" s="13"/>
    </row>
    <row r="490" spans="2:9">
      <c r="B490" s="282"/>
      <c r="C490" s="282"/>
      <c r="D490" s="13">
        <v>10110</v>
      </c>
      <c r="E490" s="13">
        <v>10140</v>
      </c>
      <c r="F490" s="13"/>
      <c r="G490" s="13"/>
      <c r="H490" s="13">
        <f>E490-D490</f>
        <v>30</v>
      </c>
      <c r="I490" s="13"/>
    </row>
    <row r="491" spans="2:9">
      <c r="B491" s="282"/>
      <c r="C491" s="282"/>
      <c r="D491" s="13"/>
      <c r="E491" s="13">
        <v>10114</v>
      </c>
      <c r="F491" s="13"/>
      <c r="G491" s="13">
        <v>10122</v>
      </c>
      <c r="H491" s="13">
        <f>E491-G491</f>
        <v>-8</v>
      </c>
      <c r="I491" s="13"/>
    </row>
    <row r="492" spans="2:9">
      <c r="B492" s="282"/>
      <c r="C492" s="282"/>
      <c r="D492" s="13"/>
      <c r="E492" s="13">
        <v>10114</v>
      </c>
      <c r="F492" s="13"/>
      <c r="G492" s="13">
        <v>10122</v>
      </c>
      <c r="H492" s="13">
        <f>E492-G492</f>
        <v>-8</v>
      </c>
      <c r="I492" s="13"/>
    </row>
    <row r="493" spans="2:9">
      <c r="B493" s="282"/>
      <c r="C493" s="282"/>
      <c r="D493" s="13">
        <v>10105</v>
      </c>
      <c r="E493" s="13">
        <v>10120</v>
      </c>
      <c r="F493" s="13"/>
      <c r="G493" s="13"/>
      <c r="H493" s="13">
        <f>E493-D493</f>
        <v>15</v>
      </c>
      <c r="I493" s="13"/>
    </row>
    <row r="494" spans="2:9">
      <c r="B494" s="282"/>
      <c r="C494" s="282"/>
      <c r="D494" s="13">
        <v>10109</v>
      </c>
      <c r="E494" s="13">
        <v>10120</v>
      </c>
      <c r="F494" s="13"/>
      <c r="G494" s="13"/>
      <c r="H494" s="13">
        <f>E494-D494</f>
        <v>11</v>
      </c>
      <c r="I494" s="13"/>
    </row>
    <row r="495" spans="2:9">
      <c r="B495" s="282"/>
      <c r="C495" s="282"/>
      <c r="D495" s="13">
        <v>10125</v>
      </c>
      <c r="E495" s="13"/>
      <c r="F495" s="13">
        <v>10141</v>
      </c>
      <c r="G495" s="13"/>
      <c r="H495" s="13">
        <f>F495-D495</f>
        <v>16</v>
      </c>
      <c r="I495" s="13"/>
    </row>
    <row r="496" spans="2:9">
      <c r="B496" s="282"/>
      <c r="C496" s="282"/>
      <c r="D496" s="13">
        <v>10125</v>
      </c>
      <c r="E496" s="13"/>
      <c r="F496" s="13">
        <v>10155</v>
      </c>
      <c r="G496" s="13"/>
      <c r="H496" s="13">
        <f>F496-D496</f>
        <v>30</v>
      </c>
      <c r="I496" s="13"/>
    </row>
    <row r="497" spans="2:9">
      <c r="B497" s="282"/>
      <c r="C497" s="282"/>
      <c r="D497" s="13">
        <v>10125</v>
      </c>
      <c r="E497" s="13"/>
      <c r="F497" s="13">
        <v>10160</v>
      </c>
      <c r="G497" s="13"/>
      <c r="H497" s="13">
        <f>F497-D497</f>
        <v>35</v>
      </c>
      <c r="I497" s="13"/>
    </row>
    <row r="498" spans="2:9">
      <c r="B498" s="282"/>
      <c r="C498" s="282"/>
      <c r="D498" s="13">
        <v>10125</v>
      </c>
      <c r="E498" s="13"/>
      <c r="F498" s="13">
        <v>10175</v>
      </c>
      <c r="G498" s="13"/>
      <c r="H498" s="13">
        <f>F498-D498</f>
        <v>50</v>
      </c>
      <c r="I498" s="13"/>
    </row>
    <row r="499" spans="2:9">
      <c r="B499" s="282"/>
      <c r="C499" s="282"/>
      <c r="D499" s="13">
        <v>10152</v>
      </c>
      <c r="E499" s="13"/>
      <c r="F499" s="13"/>
      <c r="G499" s="13"/>
      <c r="H499" s="13"/>
      <c r="I499" s="13" t="s">
        <v>13</v>
      </c>
    </row>
    <row r="500" spans="2:9">
      <c r="B500" s="28" t="s">
        <v>409</v>
      </c>
      <c r="C500" s="282"/>
      <c r="D500" s="5"/>
      <c r="E500" s="13"/>
      <c r="F500" s="13"/>
      <c r="G500" s="13">
        <v>10098</v>
      </c>
      <c r="H500" s="13">
        <f>G500-D499</f>
        <v>-54</v>
      </c>
      <c r="I500" s="5"/>
    </row>
    <row r="501" spans="2:9">
      <c r="B501" s="28" t="s">
        <v>407</v>
      </c>
      <c r="C501" s="282"/>
      <c r="D501" s="13">
        <v>10152</v>
      </c>
      <c r="E501" s="13"/>
      <c r="F501" s="13"/>
      <c r="G501" s="13"/>
      <c r="H501" s="13"/>
      <c r="I501" s="13" t="s">
        <v>13</v>
      </c>
    </row>
    <row r="502" spans="2:9">
      <c r="B502" s="282" t="s">
        <v>409</v>
      </c>
      <c r="C502" s="282" t="s">
        <v>394</v>
      </c>
      <c r="D502" s="5"/>
      <c r="E502" s="13"/>
      <c r="F502" s="13"/>
      <c r="G502" s="13">
        <v>10098</v>
      </c>
      <c r="H502" s="13">
        <f>G502-D501</f>
        <v>-54</v>
      </c>
      <c r="I502" s="5"/>
    </row>
    <row r="503" spans="2:9">
      <c r="B503" s="282"/>
      <c r="C503" s="282"/>
      <c r="D503" s="13">
        <v>10107</v>
      </c>
      <c r="E503" s="13"/>
      <c r="F503" s="13"/>
      <c r="G503" s="13">
        <v>10098</v>
      </c>
      <c r="H503" s="13">
        <f>G503-D503</f>
        <v>-9</v>
      </c>
      <c r="I503" s="5"/>
    </row>
    <row r="504" spans="2:9">
      <c r="B504" s="282"/>
      <c r="C504" s="282"/>
      <c r="D504" s="13">
        <v>10107</v>
      </c>
      <c r="E504" s="13"/>
      <c r="F504" s="13"/>
      <c r="G504" s="13">
        <v>10098</v>
      </c>
      <c r="H504" s="13">
        <f>G504-D504</f>
        <v>-9</v>
      </c>
      <c r="I504" s="5"/>
    </row>
    <row r="505" spans="2:9">
      <c r="B505" s="282"/>
      <c r="C505" s="282"/>
      <c r="D505" s="13">
        <v>10065</v>
      </c>
      <c r="E505" s="13">
        <v>10085</v>
      </c>
      <c r="F505" s="13"/>
      <c r="G505" s="13"/>
      <c r="H505" s="13">
        <f>E505-D505</f>
        <v>20</v>
      </c>
      <c r="I505" s="5"/>
    </row>
    <row r="506" spans="2:9">
      <c r="B506" s="282"/>
      <c r="C506" s="282"/>
      <c r="D506" s="13">
        <v>10065</v>
      </c>
      <c r="E506" s="13">
        <v>10085</v>
      </c>
      <c r="F506" s="13"/>
      <c r="G506" s="13"/>
      <c r="H506" s="13">
        <f>E506-D506</f>
        <v>20</v>
      </c>
      <c r="I506" s="5"/>
    </row>
    <row r="507" spans="2:9">
      <c r="B507" s="282"/>
      <c r="C507" s="282"/>
      <c r="D507" s="13">
        <v>10065</v>
      </c>
      <c r="E507" s="13">
        <v>10085</v>
      </c>
      <c r="F507" s="13"/>
      <c r="G507" s="13"/>
      <c r="H507" s="13">
        <f>E507-D507</f>
        <v>20</v>
      </c>
      <c r="I507" s="5"/>
    </row>
    <row r="508" spans="2:9">
      <c r="B508" s="282"/>
      <c r="C508" s="282"/>
      <c r="D508" s="5"/>
      <c r="E508" s="13">
        <v>10085</v>
      </c>
      <c r="F508" s="13"/>
      <c r="G508" s="13">
        <v>10096</v>
      </c>
      <c r="H508" s="13">
        <f>E508-G508</f>
        <v>-11</v>
      </c>
      <c r="I508" s="5"/>
    </row>
    <row r="509" spans="2:9">
      <c r="B509" s="282"/>
      <c r="C509" s="282"/>
      <c r="D509" s="13">
        <v>10055</v>
      </c>
      <c r="E509" s="13">
        <v>10085</v>
      </c>
      <c r="F509" s="13"/>
      <c r="G509" s="13"/>
      <c r="H509" s="13">
        <f>E509-D509</f>
        <v>30</v>
      </c>
      <c r="I509" s="5"/>
    </row>
    <row r="510" spans="2:9">
      <c r="B510" s="282"/>
      <c r="C510" s="282"/>
      <c r="D510" s="13">
        <v>10055</v>
      </c>
      <c r="E510" s="13">
        <v>10085</v>
      </c>
      <c r="F510" s="13"/>
      <c r="G510" s="13"/>
      <c r="H510" s="13">
        <f>E510-D510</f>
        <v>30</v>
      </c>
      <c r="I510" s="5"/>
    </row>
    <row r="511" spans="2:9">
      <c r="B511" s="282"/>
      <c r="C511" s="282"/>
      <c r="D511" s="13">
        <v>10055</v>
      </c>
      <c r="E511" s="13">
        <v>10085</v>
      </c>
      <c r="F511" s="13"/>
      <c r="G511" s="13"/>
      <c r="H511" s="13">
        <f>E511-D511</f>
        <v>30</v>
      </c>
      <c r="I511" s="5"/>
    </row>
    <row r="512" spans="2:9">
      <c r="B512" s="282"/>
      <c r="C512" s="282"/>
      <c r="D512" s="13">
        <v>10070</v>
      </c>
      <c r="E512" s="13"/>
      <c r="F512" s="13"/>
      <c r="G512" s="13"/>
      <c r="H512" s="13"/>
      <c r="I512" s="13" t="s">
        <v>13</v>
      </c>
    </row>
    <row r="513" spans="2:9">
      <c r="B513" s="28" t="s">
        <v>410</v>
      </c>
      <c r="C513" s="282"/>
      <c r="D513" s="13"/>
      <c r="E513" s="13"/>
      <c r="F513" s="13">
        <v>10093</v>
      </c>
      <c r="G513" s="13"/>
      <c r="H513" s="13">
        <f>F513-D512</f>
        <v>23</v>
      </c>
      <c r="I513" s="5"/>
    </row>
    <row r="514" spans="2:9">
      <c r="B514" s="29" t="s">
        <v>409</v>
      </c>
      <c r="C514" s="283"/>
      <c r="D514" s="13">
        <v>10070</v>
      </c>
      <c r="E514" s="13"/>
      <c r="F514" s="13"/>
      <c r="G514" s="13"/>
      <c r="H514" s="13"/>
      <c r="I514" s="13" t="s">
        <v>13</v>
      </c>
    </row>
    <row r="515" spans="2:9">
      <c r="B515" s="281" t="s">
        <v>410</v>
      </c>
      <c r="C515" s="281" t="s">
        <v>394</v>
      </c>
      <c r="D515" s="13"/>
      <c r="E515" s="13"/>
      <c r="F515" s="13">
        <v>10117</v>
      </c>
      <c r="G515" s="13"/>
      <c r="H515" s="13">
        <f>F515-D514</f>
        <v>47</v>
      </c>
      <c r="I515" s="5"/>
    </row>
    <row r="516" spans="2:9">
      <c r="B516" s="282"/>
      <c r="C516" s="282"/>
      <c r="D516" s="13">
        <v>10111</v>
      </c>
      <c r="E516" s="13"/>
      <c r="F516" s="13">
        <v>10132</v>
      </c>
      <c r="G516" s="13"/>
      <c r="H516" s="13">
        <f t="shared" ref="H516:H524" si="3">F516-D516</f>
        <v>21</v>
      </c>
      <c r="I516" s="5"/>
    </row>
    <row r="517" spans="2:9">
      <c r="B517" s="282"/>
      <c r="C517" s="282"/>
      <c r="D517" s="13">
        <v>10111</v>
      </c>
      <c r="E517" s="13"/>
      <c r="F517" s="13">
        <v>10137</v>
      </c>
      <c r="G517" s="13"/>
      <c r="H517" s="13">
        <f t="shared" si="3"/>
        <v>26</v>
      </c>
      <c r="I517" s="5"/>
    </row>
    <row r="518" spans="2:9">
      <c r="B518" s="282"/>
      <c r="C518" s="282"/>
      <c r="D518" s="13">
        <v>10110</v>
      </c>
      <c r="E518" s="13"/>
      <c r="F518" s="13">
        <v>10143</v>
      </c>
      <c r="G518" s="13"/>
      <c r="H518" s="13">
        <f t="shared" si="3"/>
        <v>33</v>
      </c>
      <c r="I518" s="5"/>
    </row>
    <row r="519" spans="2:9">
      <c r="B519" s="282"/>
      <c r="C519" s="282"/>
      <c r="D519" s="13">
        <v>10110</v>
      </c>
      <c r="E519" s="13"/>
      <c r="F519" s="13">
        <v>10147</v>
      </c>
      <c r="G519" s="13"/>
      <c r="H519" s="13">
        <f t="shared" si="3"/>
        <v>37</v>
      </c>
      <c r="I519" s="5"/>
    </row>
    <row r="520" spans="2:9">
      <c r="B520" s="282"/>
      <c r="C520" s="282"/>
      <c r="D520" s="13">
        <v>10138</v>
      </c>
      <c r="E520" s="13"/>
      <c r="F520" s="13">
        <v>10155</v>
      </c>
      <c r="G520" s="13"/>
      <c r="H520" s="13">
        <f t="shared" si="3"/>
        <v>17</v>
      </c>
      <c r="I520" s="5"/>
    </row>
    <row r="521" spans="2:9">
      <c r="B521" s="282"/>
      <c r="C521" s="282"/>
      <c r="D521" s="13">
        <v>10138</v>
      </c>
      <c r="E521" s="13"/>
      <c r="F521" s="13">
        <v>10164</v>
      </c>
      <c r="G521" s="13"/>
      <c r="H521" s="13">
        <f t="shared" si="3"/>
        <v>26</v>
      </c>
      <c r="I521" s="5"/>
    </row>
    <row r="522" spans="2:9">
      <c r="B522" s="282"/>
      <c r="C522" s="282"/>
      <c r="D522" s="13">
        <v>10135</v>
      </c>
      <c r="E522" s="13"/>
      <c r="F522" s="13">
        <v>10164</v>
      </c>
      <c r="G522" s="13"/>
      <c r="H522" s="13">
        <f t="shared" si="3"/>
        <v>29</v>
      </c>
      <c r="I522" s="5"/>
    </row>
    <row r="523" spans="2:9">
      <c r="B523" s="282"/>
      <c r="C523" s="282"/>
      <c r="D523" s="13">
        <v>10139</v>
      </c>
      <c r="E523" s="13"/>
      <c r="F523" s="13">
        <v>10192</v>
      </c>
      <c r="G523" s="13"/>
      <c r="H523" s="13">
        <f t="shared" si="3"/>
        <v>53</v>
      </c>
      <c r="I523" s="5"/>
    </row>
    <row r="524" spans="2:9">
      <c r="B524" s="283"/>
      <c r="C524" s="283"/>
      <c r="D524" s="13">
        <v>10139</v>
      </c>
      <c r="E524" s="13"/>
      <c r="F524" s="13">
        <v>10192</v>
      </c>
      <c r="G524" s="13"/>
      <c r="H524" s="13">
        <f t="shared" si="3"/>
        <v>53</v>
      </c>
      <c r="I524" s="5"/>
    </row>
    <row r="525" spans="2:9">
      <c r="B525" s="281" t="s">
        <v>415</v>
      </c>
      <c r="C525" s="281" t="s">
        <v>394</v>
      </c>
      <c r="D525" s="13"/>
      <c r="E525" s="13">
        <v>10250</v>
      </c>
      <c r="F525" s="13"/>
      <c r="G525" s="13">
        <v>10277</v>
      </c>
      <c r="H525" s="13">
        <f>E525-G525</f>
        <v>-27</v>
      </c>
      <c r="I525" s="5"/>
    </row>
    <row r="526" spans="2:9">
      <c r="B526" s="282"/>
      <c r="C526" s="282"/>
      <c r="D526" s="13"/>
      <c r="E526" s="13">
        <v>10270</v>
      </c>
      <c r="F526" s="13"/>
      <c r="G526" s="13">
        <v>10277</v>
      </c>
      <c r="H526" s="13">
        <f>E526-G526</f>
        <v>-7</v>
      </c>
      <c r="I526" s="5"/>
    </row>
    <row r="527" spans="2:9">
      <c r="B527" s="282"/>
      <c r="C527" s="282"/>
      <c r="D527" s="13">
        <v>10280</v>
      </c>
      <c r="E527" s="13"/>
      <c r="F527" s="13">
        <v>10293</v>
      </c>
      <c r="G527" s="13"/>
      <c r="H527" s="13">
        <f>F527-D527</f>
        <v>13</v>
      </c>
      <c r="I527" s="5"/>
    </row>
    <row r="528" spans="2:9">
      <c r="B528" s="282"/>
      <c r="C528" s="282"/>
      <c r="D528" s="13">
        <v>10280</v>
      </c>
      <c r="E528" s="13"/>
      <c r="F528" s="13">
        <v>10297</v>
      </c>
      <c r="G528" s="13"/>
      <c r="H528" s="13">
        <f>F528-D528</f>
        <v>17</v>
      </c>
      <c r="I528" s="5"/>
    </row>
    <row r="529" spans="2:9">
      <c r="B529" s="282"/>
      <c r="C529" s="282"/>
      <c r="D529" s="13">
        <v>10280</v>
      </c>
      <c r="E529" s="13"/>
      <c r="F529" s="13"/>
      <c r="G529" s="13"/>
      <c r="H529" s="13"/>
      <c r="I529" s="13" t="s">
        <v>13</v>
      </c>
    </row>
    <row r="530" spans="2:9">
      <c r="B530" s="28" t="s">
        <v>424</v>
      </c>
      <c r="C530" s="282"/>
      <c r="D530" s="13"/>
      <c r="E530" s="13"/>
      <c r="F530" s="13">
        <v>10320</v>
      </c>
      <c r="G530" s="13"/>
      <c r="H530" s="13">
        <f>F530-D529</f>
        <v>40</v>
      </c>
      <c r="I530" s="5"/>
    </row>
    <row r="531" spans="2:9">
      <c r="B531" s="29" t="s">
        <v>415</v>
      </c>
      <c r="C531" s="282"/>
      <c r="D531" s="13">
        <v>10280</v>
      </c>
      <c r="E531" s="13"/>
      <c r="F531" s="13"/>
      <c r="G531" s="13"/>
      <c r="H531" s="13"/>
      <c r="I531" s="13" t="s">
        <v>13</v>
      </c>
    </row>
    <row r="532" spans="2:9">
      <c r="B532" s="29" t="s">
        <v>424</v>
      </c>
      <c r="C532" s="283"/>
      <c r="D532" s="13"/>
      <c r="E532" s="13"/>
      <c r="F532" s="13">
        <v>10340</v>
      </c>
      <c r="G532" s="13"/>
      <c r="H532" s="13">
        <f>F532-D531</f>
        <v>60</v>
      </c>
      <c r="I532" s="5"/>
    </row>
    <row r="533" spans="2:9">
      <c r="B533" s="281" t="s">
        <v>427</v>
      </c>
      <c r="C533" s="281" t="s">
        <v>394</v>
      </c>
      <c r="D533" s="13">
        <v>10185</v>
      </c>
      <c r="E533" s="13"/>
      <c r="F533" s="13">
        <v>10266</v>
      </c>
      <c r="G533" s="13"/>
      <c r="H533" s="13">
        <f>F533-D533</f>
        <v>81</v>
      </c>
      <c r="I533" s="5"/>
    </row>
    <row r="534" spans="2:9">
      <c r="B534" s="282"/>
      <c r="C534" s="282"/>
      <c r="D534" s="13">
        <v>10185</v>
      </c>
      <c r="E534" s="13"/>
      <c r="F534" s="13">
        <v>10266</v>
      </c>
      <c r="G534" s="13"/>
      <c r="H534" s="13">
        <f>F534-D534</f>
        <v>81</v>
      </c>
      <c r="I534" s="5"/>
    </row>
    <row r="535" spans="2:9">
      <c r="B535" s="282"/>
      <c r="C535" s="282"/>
      <c r="D535" s="13">
        <v>10185</v>
      </c>
      <c r="E535" s="13"/>
      <c r="F535" s="13">
        <v>10275</v>
      </c>
      <c r="G535" s="13"/>
      <c r="H535" s="13">
        <f>F535-D535</f>
        <v>90</v>
      </c>
      <c r="I535" s="5"/>
    </row>
    <row r="536" spans="2:9">
      <c r="B536" s="282"/>
      <c r="C536" s="282"/>
      <c r="D536" s="13">
        <v>10200</v>
      </c>
      <c r="E536" s="13"/>
      <c r="F536" s="13">
        <v>10275</v>
      </c>
      <c r="G536" s="13"/>
      <c r="H536" s="13">
        <f>F536-D536</f>
        <v>75</v>
      </c>
      <c r="I536" s="5"/>
    </row>
    <row r="537" spans="2:9">
      <c r="B537" s="282"/>
      <c r="C537" s="282"/>
      <c r="D537" s="13">
        <v>10200</v>
      </c>
      <c r="E537" s="13"/>
      <c r="F537" s="13"/>
      <c r="G537" s="13"/>
      <c r="H537" s="13"/>
      <c r="I537" s="13" t="s">
        <v>13</v>
      </c>
    </row>
    <row r="538" spans="2:9">
      <c r="B538" s="28" t="s">
        <v>429</v>
      </c>
      <c r="C538" s="282"/>
      <c r="D538" s="13"/>
      <c r="E538" s="13"/>
      <c r="F538" s="13">
        <v>10370</v>
      </c>
      <c r="G538" s="13"/>
      <c r="H538" s="13">
        <f>F538-D537</f>
        <v>170</v>
      </c>
      <c r="I538" s="13"/>
    </row>
    <row r="539" spans="2:9">
      <c r="B539" s="29" t="s">
        <v>427</v>
      </c>
      <c r="C539" s="282"/>
      <c r="D539" s="13">
        <v>10200</v>
      </c>
      <c r="E539" s="13"/>
      <c r="F539" s="13"/>
      <c r="G539" s="13"/>
      <c r="H539" s="13"/>
      <c r="I539" s="13" t="s">
        <v>13</v>
      </c>
    </row>
    <row r="540" spans="2:9">
      <c r="B540" s="29" t="s">
        <v>429</v>
      </c>
      <c r="C540" s="283"/>
      <c r="D540" s="5"/>
      <c r="E540" s="13"/>
      <c r="F540" s="13">
        <v>10390</v>
      </c>
      <c r="G540" s="13"/>
      <c r="H540" s="13">
        <f>F540-D539</f>
        <v>190</v>
      </c>
      <c r="I540" s="5"/>
    </row>
    <row r="541" spans="2:9">
      <c r="B541" s="268" t="s">
        <v>430</v>
      </c>
      <c r="C541" s="268" t="s">
        <v>394</v>
      </c>
      <c r="D541" s="13">
        <v>10375</v>
      </c>
      <c r="E541" s="13"/>
      <c r="F541" s="13">
        <v>10450</v>
      </c>
      <c r="G541" s="13"/>
      <c r="H541" s="13">
        <f>F541-D541</f>
        <v>75</v>
      </c>
      <c r="I541" s="5"/>
    </row>
    <row r="542" spans="2:9">
      <c r="B542" s="277"/>
      <c r="C542" s="277"/>
      <c r="D542" s="13">
        <v>10375</v>
      </c>
      <c r="E542" s="13"/>
      <c r="F542" s="13">
        <v>10450</v>
      </c>
      <c r="G542" s="13"/>
      <c r="H542" s="13">
        <v>75</v>
      </c>
      <c r="I542" s="5"/>
    </row>
    <row r="543" spans="2:9">
      <c r="B543" s="277"/>
      <c r="C543" s="277"/>
      <c r="D543" s="13">
        <v>10375</v>
      </c>
      <c r="E543" s="13"/>
      <c r="F543" s="13"/>
      <c r="G543" s="13"/>
      <c r="H543" s="13"/>
      <c r="I543" s="13" t="s">
        <v>13</v>
      </c>
    </row>
    <row r="544" spans="2:9">
      <c r="B544" s="30" t="s">
        <v>432</v>
      </c>
      <c r="C544" s="277"/>
      <c r="D544" s="5"/>
      <c r="E544" s="13"/>
      <c r="F544" s="13">
        <v>10496</v>
      </c>
      <c r="G544" s="13"/>
      <c r="H544" s="13">
        <f>F544-D543</f>
        <v>121</v>
      </c>
      <c r="I544" s="5"/>
    </row>
    <row r="545" spans="2:9">
      <c r="B545" s="31" t="s">
        <v>430</v>
      </c>
      <c r="C545" s="277"/>
      <c r="D545" s="13">
        <v>10375</v>
      </c>
      <c r="E545" s="13"/>
      <c r="F545" s="13"/>
      <c r="G545" s="13"/>
      <c r="H545" s="13"/>
      <c r="I545" s="13" t="s">
        <v>13</v>
      </c>
    </row>
    <row r="546" spans="2:9">
      <c r="B546" s="31" t="s">
        <v>437</v>
      </c>
      <c r="C546" s="269"/>
      <c r="D546" s="5"/>
      <c r="E546" s="13"/>
      <c r="F546" s="13">
        <v>10507</v>
      </c>
      <c r="G546" s="13"/>
      <c r="H546" s="13">
        <f>F546-D545</f>
        <v>132</v>
      </c>
      <c r="I546" s="5"/>
    </row>
    <row r="547" spans="2:9">
      <c r="B547" s="29" t="s">
        <v>438</v>
      </c>
      <c r="C547" s="281" t="s">
        <v>394</v>
      </c>
      <c r="D547" s="13">
        <v>10510</v>
      </c>
      <c r="E547" s="13"/>
      <c r="F547" s="13"/>
      <c r="G547" s="13"/>
      <c r="H547" s="13"/>
      <c r="I547" s="13" t="s">
        <v>13</v>
      </c>
    </row>
    <row r="548" spans="2:9">
      <c r="B548" s="29" t="s">
        <v>439</v>
      </c>
      <c r="C548" s="282"/>
      <c r="D548" s="13"/>
      <c r="E548" s="13"/>
      <c r="F548" s="13">
        <v>10565</v>
      </c>
      <c r="G548" s="13"/>
      <c r="H548" s="13">
        <f>F548-D547</f>
        <v>55</v>
      </c>
      <c r="I548" s="5"/>
    </row>
    <row r="549" spans="2:9">
      <c r="B549" s="29" t="s">
        <v>438</v>
      </c>
      <c r="C549" s="282"/>
      <c r="D549" s="13">
        <v>10505</v>
      </c>
      <c r="E549" s="13"/>
      <c r="F549" s="13"/>
      <c r="G549" s="13"/>
      <c r="H549" s="13"/>
      <c r="I549" s="13" t="s">
        <v>13</v>
      </c>
    </row>
    <row r="550" spans="2:9">
      <c r="B550" s="29" t="s">
        <v>439</v>
      </c>
      <c r="C550" s="283"/>
      <c r="D550" s="5"/>
      <c r="E550" s="13"/>
      <c r="F550" s="13">
        <v>10565</v>
      </c>
      <c r="G550" s="13"/>
      <c r="H550" s="13">
        <f>F550-D549</f>
        <v>60</v>
      </c>
      <c r="I550" s="5"/>
    </row>
    <row r="551" spans="2:9">
      <c r="B551" s="31" t="s">
        <v>441</v>
      </c>
      <c r="C551" s="43" t="s">
        <v>444</v>
      </c>
      <c r="D551" s="13">
        <v>10510</v>
      </c>
      <c r="E551" s="13"/>
      <c r="F551" s="13"/>
      <c r="G551" s="13"/>
      <c r="H551" s="13"/>
      <c r="I551" s="13" t="s">
        <v>13</v>
      </c>
    </row>
    <row r="552" spans="2:9">
      <c r="B552" s="268" t="s">
        <v>446</v>
      </c>
      <c r="C552" s="268" t="s">
        <v>444</v>
      </c>
      <c r="D552" s="5"/>
      <c r="E552" s="13"/>
      <c r="F552" s="13">
        <v>10558</v>
      </c>
      <c r="G552" s="13"/>
      <c r="H552" s="13">
        <f>F552-D551</f>
        <v>48</v>
      </c>
      <c r="I552" s="5"/>
    </row>
    <row r="553" spans="2:9">
      <c r="B553" s="277"/>
      <c r="C553" s="277"/>
      <c r="D553" s="13">
        <v>10517</v>
      </c>
      <c r="E553" s="13"/>
      <c r="F553" s="13">
        <v>10558</v>
      </c>
      <c r="G553" s="13"/>
      <c r="H553" s="13">
        <f>F553-D553</f>
        <v>41</v>
      </c>
      <c r="I553" s="5"/>
    </row>
    <row r="554" spans="2:9">
      <c r="B554" s="13"/>
      <c r="C554" s="13"/>
      <c r="D554" s="13"/>
      <c r="E554" s="13"/>
      <c r="F554" s="13"/>
      <c r="G554" s="13"/>
      <c r="H554" s="5">
        <f>SUM(H473:H553)</f>
        <v>2671</v>
      </c>
      <c r="I554" s="5">
        <f>H554*75</f>
        <v>200325</v>
      </c>
    </row>
  </sheetData>
  <mergeCells count="64">
    <mergeCell ref="C552:C553"/>
    <mergeCell ref="B552:B553"/>
    <mergeCell ref="C547:C550"/>
    <mergeCell ref="B484:B487"/>
    <mergeCell ref="C484:C487"/>
    <mergeCell ref="B525:B529"/>
    <mergeCell ref="C525:C532"/>
    <mergeCell ref="C541:C546"/>
    <mergeCell ref="B541:B543"/>
    <mergeCell ref="B533:B537"/>
    <mergeCell ref="C533:C540"/>
    <mergeCell ref="B488:B499"/>
    <mergeCell ref="C488:C501"/>
    <mergeCell ref="B502:B512"/>
    <mergeCell ref="C502:C514"/>
    <mergeCell ref="B515:B524"/>
    <mergeCell ref="C515:C524"/>
    <mergeCell ref="B406:B411"/>
    <mergeCell ref="C406:C411"/>
    <mergeCell ref="C401:C405"/>
    <mergeCell ref="C473:C483"/>
    <mergeCell ref="B473:B483"/>
    <mergeCell ref="C435:C439"/>
    <mergeCell ref="B435:B438"/>
    <mergeCell ref="C457:C465"/>
    <mergeCell ref="B457:B460"/>
    <mergeCell ref="B412:B417"/>
    <mergeCell ref="C412:C417"/>
    <mergeCell ref="C418:C420"/>
    <mergeCell ref="C426:C431"/>
    <mergeCell ref="B426:B429"/>
    <mergeCell ref="B418:B420"/>
    <mergeCell ref="C24:C30"/>
    <mergeCell ref="F44:G44"/>
    <mergeCell ref="F59:G59"/>
    <mergeCell ref="F75:G75"/>
    <mergeCell ref="C286:C293"/>
    <mergeCell ref="C278:C285"/>
    <mergeCell ref="F200:G200"/>
    <mergeCell ref="F137:G137"/>
    <mergeCell ref="F108:G108"/>
    <mergeCell ref="F87:G87"/>
    <mergeCell ref="F31:G31"/>
    <mergeCell ref="C146:C147"/>
    <mergeCell ref="C142:C144"/>
    <mergeCell ref="B117:B118"/>
    <mergeCell ref="C273:C277"/>
    <mergeCell ref="F306:G306"/>
    <mergeCell ref="C351:C353"/>
    <mergeCell ref="C354:C361"/>
    <mergeCell ref="B120:B121"/>
    <mergeCell ref="B122:B123"/>
    <mergeCell ref="B132:B134"/>
    <mergeCell ref="C387:C390"/>
    <mergeCell ref="B387:B390"/>
    <mergeCell ref="B391:B394"/>
    <mergeCell ref="C391:C394"/>
    <mergeCell ref="B401:B405"/>
    <mergeCell ref="B430:B434"/>
    <mergeCell ref="C432:C434"/>
    <mergeCell ref="C421:C425"/>
    <mergeCell ref="B421:B425"/>
    <mergeCell ref="B395:B400"/>
    <mergeCell ref="C395:C400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I386"/>
  <sheetViews>
    <sheetView topLeftCell="A377" workbookViewId="0">
      <selection activeCell="A389" sqref="A389:XFD425"/>
    </sheetView>
  </sheetViews>
  <sheetFormatPr defaultRowHeight="15"/>
  <cols>
    <col min="2" max="2" width="12.42578125" customWidth="1"/>
    <col min="3" max="3" width="16.42578125" customWidth="1"/>
    <col min="9" max="9" width="10.28515625" customWidth="1"/>
  </cols>
  <sheetData>
    <row r="2" spans="2:9">
      <c r="B2" s="5" t="s">
        <v>15</v>
      </c>
      <c r="C2" s="1">
        <v>2017</v>
      </c>
      <c r="D2" s="1"/>
      <c r="E2" s="1"/>
      <c r="F2" s="1"/>
      <c r="G2" s="1"/>
      <c r="H2" s="1"/>
      <c r="I2" s="1"/>
    </row>
    <row r="3" spans="2:9">
      <c r="B3" s="3"/>
      <c r="C3" s="3"/>
      <c r="D3" s="3"/>
      <c r="E3" s="3"/>
      <c r="F3" s="3"/>
      <c r="G3" s="3"/>
      <c r="H3" s="3" t="s">
        <v>4</v>
      </c>
      <c r="I3" s="3"/>
    </row>
    <row r="4" spans="2:9">
      <c r="B4" s="4" t="s">
        <v>0</v>
      </c>
      <c r="C4" s="4" t="s">
        <v>5</v>
      </c>
      <c r="D4" s="4" t="s">
        <v>2</v>
      </c>
      <c r="E4" s="4" t="s">
        <v>6</v>
      </c>
      <c r="F4" s="4" t="s">
        <v>3</v>
      </c>
      <c r="G4" s="4" t="s">
        <v>7</v>
      </c>
      <c r="H4" s="4" t="s">
        <v>8</v>
      </c>
      <c r="I4" s="4" t="s">
        <v>9</v>
      </c>
    </row>
    <row r="5" spans="2:9">
      <c r="B5" s="1" t="s">
        <v>18</v>
      </c>
      <c r="C5" s="1" t="s">
        <v>29</v>
      </c>
      <c r="D5" s="1">
        <v>17900</v>
      </c>
      <c r="E5" s="1">
        <v>18099</v>
      </c>
      <c r="F5" s="1"/>
      <c r="G5" s="1"/>
      <c r="H5" s="1">
        <f>E5-D5</f>
        <v>199</v>
      </c>
      <c r="I5" s="1"/>
    </row>
    <row r="6" spans="2:9">
      <c r="B6" s="1" t="s">
        <v>20</v>
      </c>
      <c r="C6" s="1"/>
      <c r="D6" s="1">
        <v>17900</v>
      </c>
      <c r="E6" s="1">
        <v>18130</v>
      </c>
      <c r="F6" s="1"/>
      <c r="G6" s="1"/>
      <c r="H6" s="1">
        <f>E6-D6</f>
        <v>230</v>
      </c>
      <c r="I6" s="1"/>
    </row>
    <row r="7" spans="2:9">
      <c r="B7" s="1" t="s">
        <v>21</v>
      </c>
      <c r="C7" s="1"/>
      <c r="D7" s="1">
        <v>17960</v>
      </c>
      <c r="E7" s="1">
        <v>18110</v>
      </c>
      <c r="F7" s="1"/>
      <c r="G7" s="1"/>
      <c r="H7" s="1">
        <f>E7-D7</f>
        <v>150</v>
      </c>
      <c r="I7" s="1"/>
    </row>
    <row r="8" spans="2:9">
      <c r="B8" s="1" t="s">
        <v>22</v>
      </c>
      <c r="C8" s="1"/>
      <c r="D8" s="1">
        <v>18230</v>
      </c>
      <c r="E8" s="1"/>
      <c r="F8" s="1"/>
      <c r="G8" s="1"/>
      <c r="H8" s="1"/>
      <c r="I8" s="1" t="s">
        <v>13</v>
      </c>
    </row>
    <row r="9" spans="2:9">
      <c r="B9" s="1" t="s">
        <v>25</v>
      </c>
      <c r="C9" s="1"/>
      <c r="D9" s="1"/>
      <c r="E9" s="1"/>
      <c r="F9" s="1">
        <v>18900</v>
      </c>
      <c r="G9" s="1"/>
      <c r="H9" s="1">
        <f>F9-D8</f>
        <v>670</v>
      </c>
      <c r="I9" s="1"/>
    </row>
    <row r="10" spans="2:9">
      <c r="B10" s="1" t="s">
        <v>25</v>
      </c>
      <c r="C10" s="1"/>
      <c r="D10" s="1"/>
      <c r="E10" s="1">
        <v>18950</v>
      </c>
      <c r="F10" s="1"/>
      <c r="G10" s="1"/>
      <c r="H10" s="1"/>
      <c r="I10" s="1" t="s">
        <v>13</v>
      </c>
    </row>
    <row r="11" spans="2:9">
      <c r="B11" s="1" t="s">
        <v>26</v>
      </c>
      <c r="C11" s="1"/>
      <c r="D11" s="1">
        <v>18850</v>
      </c>
      <c r="E11" s="1"/>
      <c r="F11" s="1"/>
      <c r="G11" s="1"/>
      <c r="H11" s="1">
        <f>E10-D11</f>
        <v>100</v>
      </c>
      <c r="I11" s="1"/>
    </row>
    <row r="12" spans="2:9">
      <c r="B12" s="1" t="s">
        <v>30</v>
      </c>
      <c r="C12" s="1"/>
      <c r="D12" s="1">
        <v>19060</v>
      </c>
      <c r="E12" s="1"/>
      <c r="F12" s="1">
        <v>19150</v>
      </c>
      <c r="G12" s="1"/>
      <c r="H12" s="1">
        <f>F12-D12</f>
        <v>90</v>
      </c>
      <c r="I12" s="1"/>
    </row>
    <row r="13" spans="2:9">
      <c r="B13" s="1" t="s">
        <v>31</v>
      </c>
      <c r="C13" s="1"/>
      <c r="D13" s="1"/>
      <c r="E13" s="1">
        <v>19200</v>
      </c>
      <c r="F13" s="1"/>
      <c r="G13" s="1"/>
      <c r="H13" s="1"/>
      <c r="I13" s="1" t="s">
        <v>13</v>
      </c>
    </row>
    <row r="14" spans="2:9">
      <c r="B14" s="1" t="s">
        <v>33</v>
      </c>
      <c r="C14" s="1"/>
      <c r="D14" s="1">
        <v>19000</v>
      </c>
      <c r="E14" s="1"/>
      <c r="F14" s="1"/>
      <c r="G14" s="1"/>
      <c r="H14" s="1">
        <v>200</v>
      </c>
      <c r="I14" s="1"/>
    </row>
    <row r="15" spans="2:9">
      <c r="B15" s="1" t="s">
        <v>33</v>
      </c>
      <c r="C15" s="1" t="s">
        <v>29</v>
      </c>
      <c r="D15" s="1">
        <v>19010</v>
      </c>
      <c r="E15" s="1"/>
      <c r="F15" s="1"/>
      <c r="G15" s="1">
        <v>18940</v>
      </c>
      <c r="H15" s="1">
        <f>G15-D15</f>
        <v>-70</v>
      </c>
      <c r="I15" s="1"/>
    </row>
    <row r="16" spans="2:9">
      <c r="B16" s="1" t="s">
        <v>33</v>
      </c>
      <c r="C16" s="1" t="s">
        <v>36</v>
      </c>
      <c r="D16" s="1"/>
      <c r="E16" s="1">
        <v>19000</v>
      </c>
      <c r="F16" s="1"/>
      <c r="G16" s="1"/>
      <c r="H16" s="1"/>
      <c r="I16" s="1" t="s">
        <v>13</v>
      </c>
    </row>
    <row r="17" spans="2:9">
      <c r="B17" s="1" t="s">
        <v>37</v>
      </c>
      <c r="C17" s="1"/>
      <c r="D17" s="1">
        <v>18860</v>
      </c>
      <c r="E17" s="1"/>
      <c r="F17" s="1"/>
      <c r="G17" s="1"/>
      <c r="H17" s="1">
        <f>E16-D17</f>
        <v>140</v>
      </c>
      <c r="I17" s="1"/>
    </row>
    <row r="18" spans="2:9">
      <c r="B18" s="1" t="s">
        <v>38</v>
      </c>
      <c r="C18" s="268" t="s">
        <v>36</v>
      </c>
      <c r="D18" s="1">
        <v>19130</v>
      </c>
      <c r="E18" s="1"/>
      <c r="F18" s="1"/>
      <c r="G18" s="1"/>
      <c r="H18" s="1"/>
      <c r="I18" s="1" t="s">
        <v>13</v>
      </c>
    </row>
    <row r="19" spans="2:9">
      <c r="B19" s="1" t="s">
        <v>40</v>
      </c>
      <c r="C19" s="277"/>
      <c r="D19" s="1"/>
      <c r="E19" s="1"/>
      <c r="F19" s="1">
        <v>19250</v>
      </c>
      <c r="G19" s="1"/>
      <c r="H19" s="1">
        <f>F19-D18</f>
        <v>120</v>
      </c>
      <c r="I19" s="1"/>
    </row>
    <row r="20" spans="2:9">
      <c r="B20" s="1" t="s">
        <v>40</v>
      </c>
      <c r="C20" s="277"/>
      <c r="D20" s="1"/>
      <c r="E20" s="1">
        <v>19510</v>
      </c>
      <c r="F20" s="1"/>
      <c r="G20" s="1"/>
      <c r="H20" s="1"/>
      <c r="I20" s="1"/>
    </row>
    <row r="21" spans="2:9">
      <c r="B21" s="1" t="s">
        <v>41</v>
      </c>
      <c r="C21" s="277"/>
      <c r="D21" s="1"/>
      <c r="E21" s="1">
        <v>19800</v>
      </c>
      <c r="F21" s="1"/>
      <c r="G21" s="1"/>
      <c r="H21" s="1"/>
      <c r="I21" s="1"/>
    </row>
    <row r="22" spans="2:9">
      <c r="B22" s="1" t="s">
        <v>42</v>
      </c>
      <c r="C22" s="277"/>
      <c r="D22" s="1">
        <v>19530</v>
      </c>
      <c r="E22" s="1"/>
      <c r="F22" s="1"/>
      <c r="G22" s="1"/>
      <c r="H22" s="1">
        <f>E21-D22</f>
        <v>270</v>
      </c>
      <c r="I22" s="1"/>
    </row>
    <row r="23" spans="2:9">
      <c r="B23" s="1"/>
      <c r="C23" s="277"/>
      <c r="D23" s="1">
        <v>19530</v>
      </c>
      <c r="E23" s="1"/>
      <c r="F23" s="1"/>
      <c r="G23" s="1"/>
      <c r="H23" s="1">
        <f>E20-D23</f>
        <v>-20</v>
      </c>
      <c r="I23" s="1"/>
    </row>
    <row r="24" spans="2:9">
      <c r="B24" s="1" t="s">
        <v>42</v>
      </c>
      <c r="C24" s="269"/>
      <c r="D24" s="1">
        <v>19540</v>
      </c>
      <c r="E24" s="1"/>
      <c r="F24" s="1"/>
      <c r="G24" s="1"/>
      <c r="H24" s="1"/>
      <c r="I24" s="1" t="s">
        <v>13</v>
      </c>
    </row>
    <row r="25" spans="2:9">
      <c r="B25" s="1"/>
      <c r="C25" s="1"/>
      <c r="D25" s="1"/>
      <c r="E25" s="1"/>
      <c r="F25" s="233" t="s">
        <v>44</v>
      </c>
      <c r="G25" s="234"/>
      <c r="H25" s="5">
        <f>SUM(H5:H24)</f>
        <v>2079</v>
      </c>
      <c r="I25" s="47">
        <f>2079*40</f>
        <v>83160</v>
      </c>
    </row>
    <row r="28" spans="2:9">
      <c r="B28" s="5" t="s">
        <v>46</v>
      </c>
      <c r="C28" s="5">
        <v>2017</v>
      </c>
      <c r="D28" s="1"/>
      <c r="E28" s="1"/>
      <c r="F28" s="1"/>
      <c r="G28" s="1"/>
      <c r="H28" s="1"/>
      <c r="I28" s="1"/>
    </row>
    <row r="29" spans="2:9">
      <c r="B29" s="3"/>
      <c r="C29" s="3"/>
      <c r="D29" s="3"/>
      <c r="E29" s="3"/>
      <c r="F29" s="3"/>
      <c r="G29" s="3"/>
      <c r="H29" s="3" t="s">
        <v>4</v>
      </c>
      <c r="I29" s="3"/>
    </row>
    <row r="30" spans="2:9">
      <c r="B30" s="4" t="s">
        <v>0</v>
      </c>
      <c r="C30" s="4" t="s">
        <v>5</v>
      </c>
      <c r="D30" s="4" t="s">
        <v>2</v>
      </c>
      <c r="E30" s="4" t="s">
        <v>6</v>
      </c>
      <c r="F30" s="4" t="s">
        <v>3</v>
      </c>
      <c r="G30" s="4" t="s">
        <v>7</v>
      </c>
      <c r="H30" s="4" t="s">
        <v>8</v>
      </c>
      <c r="I30" s="4" t="s">
        <v>9</v>
      </c>
    </row>
    <row r="31" spans="2:9">
      <c r="B31" s="1" t="s">
        <v>19</v>
      </c>
      <c r="C31" s="1" t="s">
        <v>36</v>
      </c>
      <c r="D31" s="1">
        <v>19540</v>
      </c>
      <c r="E31" s="1"/>
      <c r="F31" s="1"/>
      <c r="G31" s="1"/>
      <c r="H31" s="1"/>
      <c r="I31" s="1"/>
    </row>
    <row r="32" spans="2:9">
      <c r="B32" s="1" t="s">
        <v>51</v>
      </c>
      <c r="C32" s="1"/>
      <c r="D32" s="1"/>
      <c r="E32" s="1"/>
      <c r="F32" s="1">
        <v>20490</v>
      </c>
      <c r="G32" s="1"/>
      <c r="H32" s="1">
        <f>F32-D31</f>
        <v>950</v>
      </c>
      <c r="I32" s="1"/>
    </row>
    <row r="33" spans="2:9">
      <c r="B33" s="1" t="s">
        <v>51</v>
      </c>
      <c r="C33" s="1"/>
      <c r="D33" s="1"/>
      <c r="E33" s="1">
        <v>20430</v>
      </c>
      <c r="F33" s="1"/>
      <c r="G33" s="1"/>
      <c r="H33" s="1"/>
      <c r="I33" s="1" t="s">
        <v>13</v>
      </c>
    </row>
    <row r="34" spans="2:9">
      <c r="B34" s="1" t="s">
        <v>58</v>
      </c>
      <c r="C34" s="1"/>
      <c r="D34" s="1">
        <v>20100</v>
      </c>
      <c r="E34" s="1"/>
      <c r="F34" s="1"/>
      <c r="G34" s="1"/>
      <c r="H34" s="1">
        <f>E33-D34</f>
        <v>330</v>
      </c>
      <c r="I34" s="1"/>
    </row>
    <row r="35" spans="2:9">
      <c r="B35" s="1" t="s">
        <v>55</v>
      </c>
      <c r="C35" s="1"/>
      <c r="D35" s="1">
        <v>20250</v>
      </c>
      <c r="E35" s="1"/>
      <c r="F35" s="1"/>
      <c r="G35" s="1"/>
      <c r="H35" s="1"/>
      <c r="I35" s="1" t="s">
        <v>13</v>
      </c>
    </row>
    <row r="36" spans="2:9">
      <c r="B36" s="1" t="s">
        <v>54</v>
      </c>
      <c r="C36" s="1"/>
      <c r="D36" s="1"/>
      <c r="E36" s="1"/>
      <c r="F36" s="1">
        <v>20900</v>
      </c>
      <c r="G36" s="1"/>
      <c r="H36" s="1">
        <f>F36-D35</f>
        <v>650</v>
      </c>
      <c r="I36" s="1"/>
    </row>
    <row r="37" spans="2:9">
      <c r="B37" s="1" t="s">
        <v>59</v>
      </c>
      <c r="C37" s="1" t="s">
        <v>60</v>
      </c>
      <c r="D37" s="1"/>
      <c r="E37" s="1">
        <v>21000</v>
      </c>
      <c r="F37" s="1"/>
      <c r="G37" s="1"/>
      <c r="H37" s="1"/>
      <c r="I37" s="1" t="s">
        <v>13</v>
      </c>
    </row>
    <row r="38" spans="2:9">
      <c r="B38" s="1"/>
      <c r="C38" s="1"/>
      <c r="D38" s="1"/>
      <c r="E38" s="1"/>
      <c r="F38" s="259" t="s">
        <v>44</v>
      </c>
      <c r="G38" s="259"/>
      <c r="H38" s="5">
        <f>SUM(H31:H37)</f>
        <v>1930</v>
      </c>
      <c r="I38" s="5">
        <f>H38*40</f>
        <v>77200</v>
      </c>
    </row>
    <row r="41" spans="2:9">
      <c r="B41" s="5" t="s">
        <v>61</v>
      </c>
      <c r="C41" s="5">
        <v>2017</v>
      </c>
      <c r="D41" s="1"/>
      <c r="E41" s="1"/>
      <c r="F41" s="1"/>
      <c r="G41" s="1"/>
      <c r="H41" s="1"/>
      <c r="I41" s="1"/>
    </row>
    <row r="42" spans="2:9">
      <c r="B42" s="3"/>
      <c r="C42" s="3"/>
      <c r="D42" s="3"/>
      <c r="E42" s="3"/>
      <c r="F42" s="3"/>
      <c r="G42" s="3"/>
      <c r="H42" s="3" t="s">
        <v>4</v>
      </c>
      <c r="I42" s="3"/>
    </row>
    <row r="43" spans="2:9">
      <c r="B43" s="4" t="s">
        <v>0</v>
      </c>
      <c r="C43" s="4" t="s">
        <v>5</v>
      </c>
      <c r="D43" s="4" t="s">
        <v>2</v>
      </c>
      <c r="E43" s="4" t="s">
        <v>6</v>
      </c>
      <c r="F43" s="4" t="s">
        <v>3</v>
      </c>
      <c r="G43" s="4" t="s">
        <v>7</v>
      </c>
      <c r="H43" s="4" t="s">
        <v>8</v>
      </c>
      <c r="I43" s="4" t="s">
        <v>9</v>
      </c>
    </row>
    <row r="44" spans="2:9">
      <c r="B44" s="1" t="s">
        <v>19</v>
      </c>
      <c r="C44" s="1" t="s">
        <v>60</v>
      </c>
      <c r="D44" s="1"/>
      <c r="E44" s="1">
        <v>21000</v>
      </c>
      <c r="F44" s="1"/>
      <c r="G44" s="1"/>
      <c r="H44" s="1"/>
      <c r="I44" s="1"/>
    </row>
    <row r="45" spans="2:9">
      <c r="B45" s="1" t="s">
        <v>71</v>
      </c>
      <c r="C45" s="1"/>
      <c r="D45" s="1">
        <v>20530</v>
      </c>
      <c r="E45" s="1"/>
      <c r="F45" s="1"/>
      <c r="G45" s="1"/>
      <c r="H45" s="1">
        <f>E44-D45</f>
        <v>470</v>
      </c>
      <c r="I45" s="1"/>
    </row>
    <row r="46" spans="2:9">
      <c r="B46" s="1" t="s">
        <v>101</v>
      </c>
      <c r="C46" s="1" t="s">
        <v>60</v>
      </c>
      <c r="D46" s="1">
        <v>20610</v>
      </c>
      <c r="E46" s="1"/>
      <c r="F46" s="1"/>
      <c r="G46" s="1"/>
      <c r="H46" s="1"/>
      <c r="I46" s="1" t="s">
        <v>13</v>
      </c>
    </row>
    <row r="47" spans="2:9">
      <c r="B47" s="1" t="s">
        <v>65</v>
      </c>
      <c r="C47" s="1"/>
      <c r="D47" s="1"/>
      <c r="E47" s="1"/>
      <c r="F47" s="1">
        <v>21300</v>
      </c>
      <c r="G47" s="1"/>
      <c r="H47" s="1">
        <f>F47-D46</f>
        <v>690</v>
      </c>
      <c r="I47" s="1"/>
    </row>
    <row r="48" spans="2:9">
      <c r="B48" s="1" t="s">
        <v>102</v>
      </c>
      <c r="C48" s="1" t="s">
        <v>60</v>
      </c>
      <c r="D48" s="1"/>
      <c r="E48" s="1">
        <v>21130</v>
      </c>
      <c r="F48" s="1"/>
      <c r="G48" s="1"/>
      <c r="H48" s="1"/>
      <c r="I48" s="1" t="s">
        <v>13</v>
      </c>
    </row>
    <row r="49" spans="2:9">
      <c r="B49" s="1" t="s">
        <v>68</v>
      </c>
      <c r="C49" s="8" t="s">
        <v>60</v>
      </c>
      <c r="D49" s="1">
        <v>20800</v>
      </c>
      <c r="E49" s="1"/>
      <c r="F49" s="1"/>
      <c r="G49" s="1"/>
      <c r="H49" s="1">
        <f>E48-D49</f>
        <v>330</v>
      </c>
      <c r="I49" s="1"/>
    </row>
    <row r="50" spans="2:9">
      <c r="B50" s="1" t="s">
        <v>72</v>
      </c>
      <c r="C50" s="8" t="s">
        <v>103</v>
      </c>
      <c r="D50" s="1">
        <v>21000</v>
      </c>
      <c r="E50" s="1"/>
      <c r="F50" s="1"/>
      <c r="G50" s="1"/>
      <c r="H50" s="1"/>
      <c r="I50" s="1" t="s">
        <v>13</v>
      </c>
    </row>
    <row r="51" spans="2:9">
      <c r="B51" s="1"/>
      <c r="C51" s="1"/>
      <c r="D51" s="1"/>
      <c r="E51" s="1"/>
      <c r="F51" s="259" t="s">
        <v>44</v>
      </c>
      <c r="G51" s="259"/>
      <c r="H51" s="5">
        <f>SUM(H44:H50)</f>
        <v>1490</v>
      </c>
      <c r="I51" s="7">
        <f>H51*40</f>
        <v>59600</v>
      </c>
    </row>
    <row r="53" spans="2:9">
      <c r="B53" s="5" t="s">
        <v>76</v>
      </c>
      <c r="C53" s="5">
        <v>2017</v>
      </c>
      <c r="D53" s="1"/>
      <c r="E53" s="1"/>
      <c r="F53" s="1"/>
      <c r="G53" s="1"/>
      <c r="H53" s="1"/>
      <c r="I53" s="1"/>
    </row>
    <row r="54" spans="2:9">
      <c r="B54" s="3"/>
      <c r="C54" s="3"/>
      <c r="D54" s="3"/>
      <c r="E54" s="3"/>
      <c r="F54" s="3"/>
      <c r="G54" s="3"/>
      <c r="H54" s="3" t="s">
        <v>4</v>
      </c>
      <c r="I54" s="3"/>
    </row>
    <row r="55" spans="2:9">
      <c r="B55" s="4" t="s">
        <v>0</v>
      </c>
      <c r="C55" s="4" t="s">
        <v>5</v>
      </c>
      <c r="D55" s="4" t="s">
        <v>2</v>
      </c>
      <c r="E55" s="4" t="s">
        <v>6</v>
      </c>
      <c r="F55" s="4" t="s">
        <v>3</v>
      </c>
      <c r="G55" s="4" t="s">
        <v>7</v>
      </c>
      <c r="H55" s="4" t="s">
        <v>8</v>
      </c>
      <c r="I55" s="4" t="s">
        <v>9</v>
      </c>
    </row>
    <row r="56" spans="2:9">
      <c r="B56" s="1" t="s">
        <v>19</v>
      </c>
      <c r="C56" s="1" t="s">
        <v>103</v>
      </c>
      <c r="D56" s="1">
        <v>21000</v>
      </c>
      <c r="E56" s="1"/>
      <c r="F56" s="1"/>
      <c r="G56" s="1"/>
      <c r="H56" s="1"/>
      <c r="I56" s="1"/>
    </row>
    <row r="57" spans="2:9">
      <c r="B57" s="1" t="s">
        <v>84</v>
      </c>
      <c r="C57" s="1"/>
      <c r="D57" s="1"/>
      <c r="E57" s="1"/>
      <c r="F57" s="1">
        <v>21700</v>
      </c>
      <c r="G57" s="1"/>
      <c r="H57" s="1">
        <f>F57-D56</f>
        <v>700</v>
      </c>
      <c r="I57" s="1"/>
    </row>
    <row r="58" spans="2:9">
      <c r="B58" s="1" t="s">
        <v>104</v>
      </c>
      <c r="C58" s="1" t="s">
        <v>103</v>
      </c>
      <c r="D58" s="1"/>
      <c r="E58" s="1">
        <v>21750</v>
      </c>
      <c r="F58" s="1"/>
      <c r="G58" s="1"/>
      <c r="H58" s="1"/>
      <c r="I58" s="1" t="s">
        <v>13</v>
      </c>
    </row>
    <row r="59" spans="2:9">
      <c r="B59" s="1" t="s">
        <v>105</v>
      </c>
      <c r="C59" s="1"/>
      <c r="D59" s="1"/>
      <c r="E59" s="1"/>
      <c r="F59" s="1"/>
      <c r="G59" s="1">
        <v>21900</v>
      </c>
      <c r="H59" s="1">
        <f>E58-G59</f>
        <v>-150</v>
      </c>
      <c r="I59" s="1"/>
    </row>
    <row r="60" spans="2:9">
      <c r="B60" s="1" t="s">
        <v>106</v>
      </c>
      <c r="C60" s="1" t="s">
        <v>103</v>
      </c>
      <c r="D60" s="1">
        <v>21430</v>
      </c>
      <c r="E60" s="1"/>
      <c r="F60" s="1"/>
      <c r="G60" s="1"/>
      <c r="H60" s="1"/>
      <c r="I60" s="1" t="s">
        <v>13</v>
      </c>
    </row>
    <row r="61" spans="2:9">
      <c r="B61" s="1" t="s">
        <v>107</v>
      </c>
      <c r="C61" s="1"/>
      <c r="D61" s="1"/>
      <c r="E61" s="1"/>
      <c r="F61" s="1">
        <v>21800</v>
      </c>
      <c r="G61" s="1"/>
      <c r="H61" s="1">
        <f>F61-D60</f>
        <v>370</v>
      </c>
      <c r="I61" s="1"/>
    </row>
    <row r="62" spans="2:9">
      <c r="B62" s="1" t="s">
        <v>82</v>
      </c>
      <c r="C62" s="1" t="s">
        <v>108</v>
      </c>
      <c r="D62" s="1">
        <v>21960</v>
      </c>
      <c r="E62" s="1"/>
      <c r="F62" s="1"/>
      <c r="G62" s="1"/>
      <c r="H62" s="1"/>
      <c r="I62" s="1" t="s">
        <v>13</v>
      </c>
    </row>
    <row r="63" spans="2:9">
      <c r="B63" s="1"/>
      <c r="C63" s="1"/>
      <c r="D63" s="1"/>
      <c r="E63" s="1"/>
      <c r="F63" s="259" t="s">
        <v>44</v>
      </c>
      <c r="G63" s="259"/>
      <c r="H63" s="5">
        <f>SUM(H56:H62)</f>
        <v>920</v>
      </c>
      <c r="I63" s="7">
        <f>H63*40</f>
        <v>36800</v>
      </c>
    </row>
    <row r="66" spans="2:9">
      <c r="B66" s="5" t="s">
        <v>88</v>
      </c>
      <c r="C66" s="5">
        <v>2017</v>
      </c>
      <c r="D66" s="1"/>
      <c r="E66" s="1"/>
      <c r="F66" s="1"/>
      <c r="G66" s="1"/>
      <c r="H66" s="1"/>
      <c r="I66" s="1"/>
    </row>
    <row r="67" spans="2:9">
      <c r="B67" s="3"/>
      <c r="C67" s="3"/>
      <c r="D67" s="3"/>
      <c r="E67" s="3"/>
      <c r="F67" s="3"/>
      <c r="G67" s="3"/>
      <c r="H67" s="3" t="s">
        <v>4</v>
      </c>
      <c r="I67" s="3"/>
    </row>
    <row r="68" spans="2:9">
      <c r="B68" s="4" t="s">
        <v>0</v>
      </c>
      <c r="C68" s="4" t="s">
        <v>5</v>
      </c>
      <c r="D68" s="4" t="s">
        <v>2</v>
      </c>
      <c r="E68" s="4" t="s">
        <v>6</v>
      </c>
      <c r="F68" s="4" t="s">
        <v>3</v>
      </c>
      <c r="G68" s="4" t="s">
        <v>7</v>
      </c>
      <c r="H68" s="4" t="s">
        <v>8</v>
      </c>
      <c r="I68" s="4" t="s">
        <v>9</v>
      </c>
    </row>
    <row r="69" spans="2:9">
      <c r="B69" s="1" t="s">
        <v>19</v>
      </c>
      <c r="C69" s="1" t="s">
        <v>108</v>
      </c>
      <c r="D69" s="1">
        <v>22000</v>
      </c>
      <c r="E69" s="1"/>
      <c r="F69" s="1"/>
      <c r="G69" s="1"/>
      <c r="H69" s="1"/>
      <c r="I69" s="1" t="s">
        <v>13</v>
      </c>
    </row>
    <row r="70" spans="2:9">
      <c r="B70" s="1" t="s">
        <v>109</v>
      </c>
      <c r="C70" s="1"/>
      <c r="D70" s="1"/>
      <c r="E70" s="1"/>
      <c r="F70" s="1">
        <v>22900</v>
      </c>
      <c r="G70" s="1"/>
      <c r="H70" s="1">
        <f>F70-D69</f>
        <v>900</v>
      </c>
      <c r="I70" s="1"/>
    </row>
    <row r="71" spans="2:9">
      <c r="B71" s="1" t="s">
        <v>110</v>
      </c>
      <c r="C71" s="1" t="s">
        <v>108</v>
      </c>
      <c r="D71" s="1"/>
      <c r="E71" s="1">
        <v>22720</v>
      </c>
      <c r="F71" s="1"/>
      <c r="G71" s="1"/>
      <c r="H71" s="1"/>
      <c r="I71" s="1" t="s">
        <v>13</v>
      </c>
    </row>
    <row r="72" spans="2:9">
      <c r="B72" s="1" t="s">
        <v>111</v>
      </c>
      <c r="C72" s="1"/>
      <c r="D72" s="1"/>
      <c r="E72" s="1"/>
      <c r="F72" s="1"/>
      <c r="G72" s="1">
        <v>22900</v>
      </c>
      <c r="H72" s="1">
        <f>E71-G72</f>
        <v>-180</v>
      </c>
      <c r="I72" s="1"/>
    </row>
    <row r="73" spans="2:9">
      <c r="B73" s="1" t="s">
        <v>94</v>
      </c>
      <c r="C73" s="1" t="s">
        <v>108</v>
      </c>
      <c r="D73" s="1"/>
      <c r="E73" s="1">
        <v>22910</v>
      </c>
      <c r="F73" s="1"/>
      <c r="G73" s="1"/>
      <c r="H73" s="1"/>
      <c r="I73" s="1" t="s">
        <v>13</v>
      </c>
    </row>
    <row r="74" spans="2:9">
      <c r="B74" s="1" t="s">
        <v>98</v>
      </c>
      <c r="C74" s="1"/>
      <c r="D74" s="1">
        <v>22500</v>
      </c>
      <c r="E74" s="1"/>
      <c r="F74" s="1"/>
      <c r="G74" s="1"/>
      <c r="H74" s="1">
        <f>E73-D74</f>
        <v>410</v>
      </c>
      <c r="I74" s="1"/>
    </row>
    <row r="75" spans="2:9">
      <c r="B75" s="1" t="s">
        <v>98</v>
      </c>
      <c r="C75" s="1" t="s">
        <v>112</v>
      </c>
      <c r="D75" s="1">
        <v>22500</v>
      </c>
      <c r="E75" s="1"/>
      <c r="F75" s="1"/>
      <c r="G75" s="1"/>
      <c r="H75" s="1"/>
      <c r="I75" s="1" t="s">
        <v>13</v>
      </c>
    </row>
    <row r="76" spans="2:9">
      <c r="B76" s="1"/>
      <c r="C76" s="1"/>
      <c r="D76" s="1"/>
      <c r="E76" s="1"/>
      <c r="F76" s="259" t="s">
        <v>44</v>
      </c>
      <c r="G76" s="259"/>
      <c r="H76" s="5">
        <f>SUM(H69:H75)</f>
        <v>1130</v>
      </c>
      <c r="I76" s="7">
        <f>H76*75</f>
        <v>84750</v>
      </c>
    </row>
    <row r="78" spans="2:9">
      <c r="B78" s="5" t="s">
        <v>113</v>
      </c>
      <c r="C78" s="5">
        <v>2017</v>
      </c>
      <c r="D78" s="1"/>
      <c r="E78" s="1"/>
      <c r="F78" s="1"/>
      <c r="G78" s="1"/>
      <c r="H78" s="1"/>
      <c r="I78" s="1"/>
    </row>
    <row r="79" spans="2:9">
      <c r="B79" s="3"/>
      <c r="C79" s="3"/>
      <c r="D79" s="3"/>
      <c r="E79" s="3"/>
      <c r="F79" s="3"/>
      <c r="G79" s="3"/>
      <c r="H79" s="3" t="s">
        <v>4</v>
      </c>
      <c r="I79" s="3"/>
    </row>
    <row r="80" spans="2:9">
      <c r="B80" s="4" t="s">
        <v>0</v>
      </c>
      <c r="C80" s="4" t="s">
        <v>5</v>
      </c>
      <c r="D80" s="4" t="s">
        <v>2</v>
      </c>
      <c r="E80" s="4" t="s">
        <v>6</v>
      </c>
      <c r="F80" s="4" t="s">
        <v>3</v>
      </c>
      <c r="G80" s="4" t="s">
        <v>7</v>
      </c>
      <c r="H80" s="4" t="s">
        <v>8</v>
      </c>
      <c r="I80" s="4" t="s">
        <v>9</v>
      </c>
    </row>
    <row r="81" spans="2:9">
      <c r="B81" s="1" t="s">
        <v>140</v>
      </c>
      <c r="C81" s="1" t="s">
        <v>112</v>
      </c>
      <c r="D81" s="1"/>
      <c r="E81" s="1"/>
      <c r="F81" s="1"/>
      <c r="G81" s="1">
        <v>22650</v>
      </c>
      <c r="H81" s="1">
        <f>D75-G81</f>
        <v>-150</v>
      </c>
      <c r="I81" s="1"/>
    </row>
    <row r="82" spans="2:9">
      <c r="B82" s="1"/>
      <c r="C82" s="1"/>
      <c r="D82" s="1">
        <v>22680</v>
      </c>
      <c r="E82" s="1"/>
      <c r="F82" s="1">
        <v>23200</v>
      </c>
      <c r="G82" s="1"/>
      <c r="H82" s="1">
        <f>F82-D82</f>
        <v>520</v>
      </c>
      <c r="I82" s="1"/>
    </row>
    <row r="83" spans="2:9">
      <c r="B83" s="1" t="s">
        <v>114</v>
      </c>
      <c r="C83" s="1"/>
      <c r="D83" s="1">
        <v>23050</v>
      </c>
      <c r="E83" s="1"/>
      <c r="F83" s="1">
        <v>23240</v>
      </c>
      <c r="G83" s="1"/>
      <c r="H83" s="1">
        <f>F83-D83</f>
        <v>190</v>
      </c>
      <c r="I83" s="1"/>
    </row>
    <row r="84" spans="2:9">
      <c r="B84" s="1" t="s">
        <v>116</v>
      </c>
      <c r="C84" s="1"/>
      <c r="D84" s="1">
        <v>23250</v>
      </c>
      <c r="E84" s="1"/>
      <c r="F84" s="1">
        <v>23300</v>
      </c>
      <c r="G84" s="1"/>
      <c r="H84" s="1">
        <f>F84-D84</f>
        <v>50</v>
      </c>
      <c r="I84" s="1"/>
    </row>
    <row r="85" spans="2:9">
      <c r="B85" s="1" t="s">
        <v>117</v>
      </c>
      <c r="C85" s="1"/>
      <c r="D85" s="1">
        <v>23170</v>
      </c>
      <c r="E85" s="1"/>
      <c r="F85" s="1"/>
      <c r="G85" s="1"/>
      <c r="H85" s="1"/>
      <c r="I85" s="1" t="s">
        <v>13</v>
      </c>
    </row>
    <row r="86" spans="2:9">
      <c r="B86" s="1" t="s">
        <v>142</v>
      </c>
      <c r="C86" s="1"/>
      <c r="D86" s="1"/>
      <c r="E86" s="1"/>
      <c r="F86" s="1">
        <v>23310</v>
      </c>
      <c r="G86" s="1"/>
      <c r="H86" s="1">
        <f>F86-D85</f>
        <v>140</v>
      </c>
      <c r="I86" s="1"/>
    </row>
    <row r="87" spans="2:9">
      <c r="B87" s="1" t="s">
        <v>122</v>
      </c>
      <c r="C87" s="1"/>
      <c r="D87" s="1">
        <v>23360</v>
      </c>
      <c r="E87" s="1"/>
      <c r="F87" s="1"/>
      <c r="G87" s="1"/>
      <c r="H87" s="1"/>
      <c r="I87" s="1" t="s">
        <v>13</v>
      </c>
    </row>
    <row r="88" spans="2:9">
      <c r="B88" s="1" t="s">
        <v>123</v>
      </c>
      <c r="C88" s="1"/>
      <c r="D88" s="1"/>
      <c r="E88" s="1"/>
      <c r="F88" s="1">
        <v>23700</v>
      </c>
      <c r="G88" s="1"/>
      <c r="H88" s="1">
        <f>F88-D87</f>
        <v>340</v>
      </c>
      <c r="I88" s="1"/>
    </row>
    <row r="89" spans="2:9">
      <c r="B89" s="1" t="s">
        <v>124</v>
      </c>
      <c r="C89" s="1"/>
      <c r="D89" s="1">
        <v>23530</v>
      </c>
      <c r="E89" s="1"/>
      <c r="F89" s="1">
        <v>23600</v>
      </c>
      <c r="G89" s="1"/>
      <c r="H89" s="1">
        <f>F89-D89</f>
        <v>70</v>
      </c>
      <c r="I89" s="1"/>
    </row>
    <row r="90" spans="2:9">
      <c r="B90" s="1" t="s">
        <v>131</v>
      </c>
      <c r="C90" s="1"/>
      <c r="D90" s="1">
        <v>23620</v>
      </c>
      <c r="E90" s="1"/>
      <c r="F90" s="1"/>
      <c r="G90" s="1"/>
      <c r="H90" s="1"/>
      <c r="I90" s="1" t="s">
        <v>13</v>
      </c>
    </row>
    <row r="91" spans="2:9">
      <c r="B91" s="1" t="s">
        <v>126</v>
      </c>
      <c r="C91" s="1"/>
      <c r="D91" s="1"/>
      <c r="E91" s="1"/>
      <c r="F91" s="1"/>
      <c r="G91" s="1">
        <v>23500</v>
      </c>
      <c r="H91" s="1">
        <f>G91-D90</f>
        <v>-120</v>
      </c>
      <c r="I91" s="1"/>
    </row>
    <row r="92" spans="2:9">
      <c r="B92" s="1" t="s">
        <v>132</v>
      </c>
      <c r="C92" s="1"/>
      <c r="D92" s="1">
        <v>23450</v>
      </c>
      <c r="E92" s="1"/>
      <c r="F92" s="1"/>
      <c r="G92" s="1"/>
      <c r="H92" s="1"/>
      <c r="I92" s="1" t="s">
        <v>13</v>
      </c>
    </row>
    <row r="93" spans="2:9">
      <c r="B93" s="1" t="s">
        <v>130</v>
      </c>
      <c r="C93" s="1"/>
      <c r="D93" s="1"/>
      <c r="E93" s="1"/>
      <c r="F93" s="1">
        <v>23833</v>
      </c>
      <c r="G93" s="1"/>
      <c r="H93" s="1">
        <f>F93-D92</f>
        <v>383</v>
      </c>
      <c r="I93" s="1"/>
    </row>
    <row r="94" spans="2:9">
      <c r="B94" s="1" t="s">
        <v>134</v>
      </c>
      <c r="C94" s="1"/>
      <c r="D94" s="1"/>
      <c r="E94" s="1">
        <v>23608</v>
      </c>
      <c r="F94" s="1"/>
      <c r="G94" s="1"/>
      <c r="H94" s="1"/>
      <c r="I94" s="1" t="s">
        <v>13</v>
      </c>
    </row>
    <row r="95" spans="2:9">
      <c r="B95" s="1" t="s">
        <v>135</v>
      </c>
      <c r="C95" s="1"/>
      <c r="D95" s="1">
        <v>23100</v>
      </c>
      <c r="E95" s="1"/>
      <c r="F95" s="1"/>
      <c r="G95" s="1"/>
      <c r="H95" s="1">
        <f>E94-D95</f>
        <v>508</v>
      </c>
      <c r="I95" s="1"/>
    </row>
    <row r="96" spans="2:9">
      <c r="B96" s="1"/>
      <c r="C96" s="1"/>
      <c r="D96" s="1"/>
      <c r="E96" s="1"/>
      <c r="F96" s="259" t="s">
        <v>44</v>
      </c>
      <c r="G96" s="259"/>
      <c r="H96" s="5">
        <f>SUM(H81:H95)</f>
        <v>1931</v>
      </c>
      <c r="I96" s="5">
        <f>H96*40</f>
        <v>77240</v>
      </c>
    </row>
    <row r="98" spans="2:9">
      <c r="B98" s="5" t="s">
        <v>139</v>
      </c>
      <c r="C98" s="5">
        <v>2017</v>
      </c>
      <c r="D98" s="1"/>
      <c r="E98" s="1"/>
      <c r="F98" s="1"/>
      <c r="G98" s="1"/>
      <c r="H98" s="1"/>
      <c r="I98" s="1"/>
    </row>
    <row r="99" spans="2:9">
      <c r="B99" s="3"/>
      <c r="C99" s="3"/>
      <c r="D99" s="3"/>
      <c r="E99" s="3"/>
      <c r="F99" s="3"/>
      <c r="G99" s="3"/>
      <c r="H99" s="3" t="s">
        <v>4</v>
      </c>
      <c r="I99" s="3"/>
    </row>
    <row r="100" spans="2:9">
      <c r="B100" s="4" t="s">
        <v>0</v>
      </c>
      <c r="C100" s="4" t="s">
        <v>5</v>
      </c>
      <c r="D100" s="4" t="s">
        <v>2</v>
      </c>
      <c r="E100" s="4" t="s">
        <v>6</v>
      </c>
      <c r="F100" s="4" t="s">
        <v>3</v>
      </c>
      <c r="G100" s="4" t="s">
        <v>7</v>
      </c>
      <c r="H100" s="4" t="s">
        <v>8</v>
      </c>
      <c r="I100" s="4" t="s">
        <v>9</v>
      </c>
    </row>
    <row r="101" spans="2:9">
      <c r="B101" s="1" t="s">
        <v>136</v>
      </c>
      <c r="C101" s="1" t="s">
        <v>174</v>
      </c>
      <c r="D101" s="1">
        <v>23155</v>
      </c>
      <c r="E101" s="1">
        <v>23250</v>
      </c>
      <c r="F101" s="1"/>
      <c r="G101" s="1"/>
      <c r="H101" s="1">
        <f>E101-D101</f>
        <v>95</v>
      </c>
      <c r="I101" s="1"/>
    </row>
    <row r="102" spans="2:9">
      <c r="B102" s="1"/>
      <c r="C102" s="1"/>
      <c r="D102" s="1">
        <v>23160</v>
      </c>
      <c r="E102" s="1">
        <v>23260</v>
      </c>
      <c r="F102" s="1"/>
      <c r="G102" s="1"/>
      <c r="H102" s="1">
        <f>E102-D102</f>
        <v>100</v>
      </c>
      <c r="I102" s="1"/>
    </row>
    <row r="103" spans="2:9">
      <c r="B103" s="1"/>
      <c r="C103" s="1"/>
      <c r="D103" s="1"/>
      <c r="E103" s="1">
        <v>23290</v>
      </c>
      <c r="F103" s="1"/>
      <c r="G103" s="1"/>
      <c r="H103" s="1"/>
      <c r="I103" s="1" t="s">
        <v>13</v>
      </c>
    </row>
    <row r="104" spans="2:9">
      <c r="B104" s="1" t="s">
        <v>137</v>
      </c>
      <c r="C104" s="1"/>
      <c r="D104" s="1"/>
      <c r="E104" s="1"/>
      <c r="F104" s="1"/>
      <c r="G104" s="1">
        <v>23400</v>
      </c>
      <c r="H104" s="1">
        <f>E103-G104</f>
        <v>-110</v>
      </c>
      <c r="I104" s="1"/>
    </row>
    <row r="105" spans="2:9">
      <c r="B105" s="1" t="s">
        <v>137</v>
      </c>
      <c r="C105" s="1"/>
      <c r="D105" s="1">
        <v>23280</v>
      </c>
      <c r="E105" s="1">
        <v>23470</v>
      </c>
      <c r="F105" s="1"/>
      <c r="G105" s="1"/>
      <c r="H105" s="1">
        <f>E105-D105</f>
        <v>190</v>
      </c>
      <c r="I105" s="1"/>
    </row>
    <row r="106" spans="2:9">
      <c r="B106" s="296" t="s">
        <v>146</v>
      </c>
      <c r="C106" s="1"/>
      <c r="D106" s="1">
        <v>23080</v>
      </c>
      <c r="E106" s="1">
        <v>23120</v>
      </c>
      <c r="F106" s="1"/>
      <c r="G106" s="1"/>
      <c r="H106" s="1">
        <f>E106-D106</f>
        <v>40</v>
      </c>
      <c r="I106" s="1"/>
    </row>
    <row r="107" spans="2:9">
      <c r="B107" s="296"/>
      <c r="C107" s="1"/>
      <c r="D107" s="1">
        <v>23095</v>
      </c>
      <c r="E107" s="1">
        <v>23160</v>
      </c>
      <c r="F107" s="1"/>
      <c r="G107" s="1"/>
      <c r="H107" s="1">
        <f>E107-D107</f>
        <v>65</v>
      </c>
      <c r="I107" s="1"/>
    </row>
    <row r="108" spans="2:9">
      <c r="B108" s="296"/>
      <c r="C108" s="1"/>
      <c r="D108" s="1">
        <v>23167</v>
      </c>
      <c r="E108" s="1"/>
      <c r="F108" s="1"/>
      <c r="G108" s="1"/>
      <c r="H108" s="1"/>
      <c r="I108" s="1" t="s">
        <v>13</v>
      </c>
    </row>
    <row r="109" spans="2:9">
      <c r="B109" s="1" t="s">
        <v>150</v>
      </c>
      <c r="C109" s="1"/>
      <c r="D109" s="1"/>
      <c r="E109" s="1"/>
      <c r="F109" s="1">
        <v>23370</v>
      </c>
      <c r="G109" s="1"/>
      <c r="H109" s="1">
        <f>F109-D108</f>
        <v>203</v>
      </c>
      <c r="I109" s="1"/>
    </row>
    <row r="110" spans="2:9">
      <c r="B110" s="1" t="s">
        <v>151</v>
      </c>
      <c r="C110" s="1"/>
      <c r="D110" s="1">
        <v>23430</v>
      </c>
      <c r="E110" s="1"/>
      <c r="F110" s="1">
        <v>23515</v>
      </c>
      <c r="G110" s="1"/>
      <c r="H110" s="1">
        <f>F110-D110</f>
        <v>85</v>
      </c>
      <c r="I110" s="1"/>
    </row>
    <row r="111" spans="2:9">
      <c r="B111" s="1" t="s">
        <v>154</v>
      </c>
      <c r="C111" s="1"/>
      <c r="D111" s="1">
        <v>23550</v>
      </c>
      <c r="E111" s="1"/>
      <c r="F111" s="1"/>
      <c r="G111" s="1"/>
      <c r="H111" s="1"/>
      <c r="I111" s="1" t="s">
        <v>13</v>
      </c>
    </row>
    <row r="112" spans="2:9">
      <c r="B112" s="1" t="s">
        <v>161</v>
      </c>
      <c r="C112" s="1"/>
      <c r="D112" s="1"/>
      <c r="E112" s="1"/>
      <c r="F112" s="1">
        <v>24010</v>
      </c>
      <c r="G112" s="1"/>
      <c r="H112" s="1">
        <f>F112-D111</f>
        <v>460</v>
      </c>
      <c r="I112" s="1"/>
    </row>
    <row r="113" spans="2:9">
      <c r="B113" s="1" t="s">
        <v>162</v>
      </c>
      <c r="C113" s="1"/>
      <c r="D113" s="1"/>
      <c r="E113" s="1">
        <v>24000</v>
      </c>
      <c r="F113" s="1"/>
      <c r="G113" s="1">
        <v>24060</v>
      </c>
      <c r="H113" s="1">
        <f>E113-G113</f>
        <v>-60</v>
      </c>
      <c r="I113" s="1"/>
    </row>
    <row r="114" spans="2:9">
      <c r="B114" s="1" t="s">
        <v>163</v>
      </c>
      <c r="C114" s="1"/>
      <c r="D114" s="1">
        <v>24100</v>
      </c>
      <c r="E114" s="1"/>
      <c r="F114" s="1">
        <v>24200</v>
      </c>
      <c r="G114" s="1"/>
      <c r="H114" s="1">
        <f>F114-D114</f>
        <v>100</v>
      </c>
      <c r="I114" s="1"/>
    </row>
    <row r="115" spans="2:9">
      <c r="B115" s="1" t="s">
        <v>165</v>
      </c>
      <c r="C115" s="1"/>
      <c r="D115" s="1">
        <v>24230</v>
      </c>
      <c r="E115" s="1"/>
      <c r="F115" s="1"/>
      <c r="G115" s="1"/>
      <c r="H115" s="1"/>
      <c r="I115" s="1" t="s">
        <v>13</v>
      </c>
    </row>
    <row r="116" spans="2:9">
      <c r="B116" s="1" t="s">
        <v>170</v>
      </c>
      <c r="C116" s="1"/>
      <c r="D116" s="1"/>
      <c r="E116" s="1"/>
      <c r="F116" s="1">
        <v>24500</v>
      </c>
      <c r="G116" s="1"/>
      <c r="H116" s="1">
        <f>F116-D115</f>
        <v>270</v>
      </c>
      <c r="I116" s="1"/>
    </row>
    <row r="117" spans="2:9">
      <c r="B117" s="1" t="s">
        <v>172</v>
      </c>
      <c r="C117" s="1"/>
      <c r="D117" s="1">
        <v>24600</v>
      </c>
      <c r="E117" s="1"/>
      <c r="F117" s="1">
        <v>24700</v>
      </c>
      <c r="G117" s="1"/>
      <c r="H117" s="1">
        <f>F117-D117</f>
        <v>100</v>
      </c>
      <c r="I117" s="1"/>
    </row>
    <row r="118" spans="2:9">
      <c r="B118" s="1" t="s">
        <v>173</v>
      </c>
      <c r="C118" s="1"/>
      <c r="D118" s="1">
        <v>24815</v>
      </c>
      <c r="E118" s="1"/>
      <c r="F118" s="1">
        <v>25000</v>
      </c>
      <c r="G118" s="1"/>
      <c r="H118" s="1">
        <f>F118-D118</f>
        <v>185</v>
      </c>
      <c r="I118" s="1"/>
    </row>
    <row r="119" spans="2:9">
      <c r="B119" s="1"/>
      <c r="C119" s="1"/>
      <c r="D119" s="1"/>
      <c r="E119" s="1"/>
      <c r="F119" s="259" t="s">
        <v>44</v>
      </c>
      <c r="G119" s="259"/>
      <c r="H119" s="5">
        <f>SUM(H101:H118)</f>
        <v>1723</v>
      </c>
      <c r="I119" s="5">
        <f>H119*40</f>
        <v>68920</v>
      </c>
    </row>
    <row r="121" spans="2:9">
      <c r="B121" s="5" t="s">
        <v>175</v>
      </c>
      <c r="C121" s="5">
        <v>2017</v>
      </c>
      <c r="D121" s="1"/>
      <c r="E121" s="1"/>
      <c r="F121" s="1"/>
      <c r="G121" s="1"/>
      <c r="H121" s="1"/>
      <c r="I121" s="1"/>
    </row>
    <row r="122" spans="2:9">
      <c r="B122" s="3"/>
      <c r="C122" s="3"/>
      <c r="D122" s="3"/>
      <c r="E122" s="3"/>
      <c r="F122" s="3"/>
      <c r="G122" s="3"/>
      <c r="H122" s="3" t="s">
        <v>4</v>
      </c>
      <c r="I122" s="3"/>
    </row>
    <row r="123" spans="2:9">
      <c r="B123" s="4" t="s">
        <v>0</v>
      </c>
      <c r="C123" s="4" t="s">
        <v>5</v>
      </c>
      <c r="D123" s="4" t="s">
        <v>2</v>
      </c>
      <c r="E123" s="4" t="s">
        <v>6</v>
      </c>
      <c r="F123" s="4" t="s">
        <v>3</v>
      </c>
      <c r="G123" s="4" t="s">
        <v>7</v>
      </c>
      <c r="H123" s="4" t="s">
        <v>8</v>
      </c>
      <c r="I123" s="4" t="s">
        <v>9</v>
      </c>
    </row>
    <row r="124" spans="2:9">
      <c r="B124" s="1" t="s">
        <v>207</v>
      </c>
      <c r="C124" s="1" t="s">
        <v>208</v>
      </c>
      <c r="D124" s="1">
        <v>24840</v>
      </c>
      <c r="E124" s="1">
        <v>25000</v>
      </c>
      <c r="F124" s="1"/>
      <c r="G124" s="1"/>
      <c r="H124" s="1">
        <f>E124-D124</f>
        <v>160</v>
      </c>
      <c r="I124" s="1"/>
    </row>
    <row r="125" spans="2:9">
      <c r="B125" s="1" t="s">
        <v>177</v>
      </c>
      <c r="C125" s="1" t="s">
        <v>208</v>
      </c>
      <c r="D125" s="1">
        <v>25080</v>
      </c>
      <c r="E125" s="1"/>
      <c r="F125" s="1">
        <v>25110</v>
      </c>
      <c r="G125" s="1"/>
      <c r="H125" s="1">
        <f>F125-D125</f>
        <v>30</v>
      </c>
      <c r="I125" s="1"/>
    </row>
    <row r="126" spans="2:9">
      <c r="B126" s="1" t="s">
        <v>180</v>
      </c>
      <c r="C126" s="1" t="s">
        <v>208</v>
      </c>
      <c r="D126" s="1"/>
      <c r="E126" s="1">
        <v>25090</v>
      </c>
      <c r="F126" s="1"/>
      <c r="G126" s="1"/>
      <c r="H126" s="1"/>
      <c r="I126" s="1" t="s">
        <v>13</v>
      </c>
    </row>
    <row r="127" spans="2:9">
      <c r="B127" s="1" t="s">
        <v>183</v>
      </c>
      <c r="C127" s="1"/>
      <c r="D127" s="1">
        <v>24800</v>
      </c>
      <c r="E127" s="1"/>
      <c r="F127" s="1"/>
      <c r="G127" s="1"/>
      <c r="H127" s="1">
        <f>E126-D127</f>
        <v>290</v>
      </c>
      <c r="I127" s="1"/>
    </row>
    <row r="128" spans="2:9">
      <c r="B128" s="1" t="s">
        <v>185</v>
      </c>
      <c r="C128" s="1" t="s">
        <v>208</v>
      </c>
      <c r="D128" s="1"/>
      <c r="E128" s="1">
        <v>24780</v>
      </c>
      <c r="F128" s="1"/>
      <c r="G128" s="1">
        <v>24840</v>
      </c>
      <c r="H128" s="1">
        <f>E128-G128</f>
        <v>-60</v>
      </c>
      <c r="I128" s="1"/>
    </row>
    <row r="129" spans="2:9">
      <c r="B129" s="1"/>
      <c r="C129" s="1"/>
      <c r="D129" s="1">
        <v>24916</v>
      </c>
      <c r="E129" s="1"/>
      <c r="F129" s="1"/>
      <c r="G129" s="1"/>
      <c r="H129" s="1"/>
      <c r="I129" s="1" t="s">
        <v>13</v>
      </c>
    </row>
    <row r="130" spans="2:9">
      <c r="B130" s="1" t="s">
        <v>187</v>
      </c>
      <c r="C130" s="1"/>
      <c r="D130" s="1"/>
      <c r="E130" s="1"/>
      <c r="F130" s="1">
        <v>25050</v>
      </c>
      <c r="G130" s="1"/>
      <c r="H130" s="1">
        <f>F130-D129</f>
        <v>134</v>
      </c>
      <c r="I130" s="1"/>
    </row>
    <row r="131" spans="2:9">
      <c r="B131" s="1"/>
      <c r="C131" s="1"/>
      <c r="D131" s="1"/>
      <c r="E131" s="1">
        <v>25075</v>
      </c>
      <c r="F131" s="1"/>
      <c r="G131" s="1"/>
      <c r="H131" s="1"/>
      <c r="I131" s="1" t="s">
        <v>13</v>
      </c>
    </row>
    <row r="132" spans="2:9">
      <c r="B132" s="1" t="s">
        <v>191</v>
      </c>
      <c r="C132" s="1" t="s">
        <v>208</v>
      </c>
      <c r="D132" s="1">
        <v>24000</v>
      </c>
      <c r="E132" s="1"/>
      <c r="F132" s="1"/>
      <c r="G132" s="1"/>
      <c r="H132" s="1">
        <f>E131-D132</f>
        <v>1075</v>
      </c>
      <c r="I132" s="1"/>
    </row>
    <row r="133" spans="2:9">
      <c r="B133" s="1" t="s">
        <v>190</v>
      </c>
      <c r="C133" s="1" t="s">
        <v>208</v>
      </c>
      <c r="D133" s="1">
        <v>24215</v>
      </c>
      <c r="E133" s="1"/>
      <c r="F133" s="1"/>
      <c r="G133" s="1">
        <v>24180</v>
      </c>
      <c r="H133" s="1">
        <f>G133-D133</f>
        <v>-35</v>
      </c>
      <c r="I133" s="1"/>
    </row>
    <row r="134" spans="2:9">
      <c r="B134" s="1" t="s">
        <v>197</v>
      </c>
      <c r="C134" s="1" t="s">
        <v>208</v>
      </c>
      <c r="D134" s="1"/>
      <c r="E134" s="1">
        <v>24040</v>
      </c>
      <c r="F134" s="1"/>
      <c r="G134" s="1">
        <v>24080</v>
      </c>
      <c r="H134" s="1">
        <f>E134-G134</f>
        <v>-40</v>
      </c>
      <c r="I134" s="1"/>
    </row>
    <row r="135" spans="2:9">
      <c r="B135" s="1" t="s">
        <v>199</v>
      </c>
      <c r="C135" s="1" t="s">
        <v>208</v>
      </c>
      <c r="D135" s="1">
        <v>24195</v>
      </c>
      <c r="E135" s="1">
        <v>24400</v>
      </c>
      <c r="F135" s="1"/>
      <c r="G135" s="1"/>
      <c r="H135" s="1">
        <f>E135-D135</f>
        <v>205</v>
      </c>
      <c r="I135" s="1"/>
    </row>
    <row r="136" spans="2:9">
      <c r="B136" s="1" t="s">
        <v>199</v>
      </c>
      <c r="C136" s="1" t="s">
        <v>208</v>
      </c>
      <c r="D136" s="1"/>
      <c r="E136" s="1">
        <v>24310</v>
      </c>
      <c r="F136" s="1"/>
      <c r="G136" s="1"/>
      <c r="H136" s="1"/>
      <c r="I136" s="1" t="s">
        <v>13</v>
      </c>
    </row>
    <row r="137" spans="2:9">
      <c r="B137" s="1" t="s">
        <v>201</v>
      </c>
      <c r="C137" s="1" t="s">
        <v>208</v>
      </c>
      <c r="D137" s="1">
        <v>23950</v>
      </c>
      <c r="E137" s="1"/>
      <c r="F137" s="1"/>
      <c r="G137" s="1"/>
      <c r="H137" s="1">
        <f>E136-D137</f>
        <v>360</v>
      </c>
      <c r="I137" s="1"/>
    </row>
    <row r="138" spans="2:9">
      <c r="B138" s="1"/>
      <c r="C138" s="1"/>
      <c r="D138" s="1"/>
      <c r="E138" s="1">
        <v>24085</v>
      </c>
      <c r="F138" s="1"/>
      <c r="G138" s="1">
        <v>24083</v>
      </c>
      <c r="H138" s="1">
        <f>G138-E138</f>
        <v>-2</v>
      </c>
      <c r="I138" s="1"/>
    </row>
    <row r="139" spans="2:9">
      <c r="B139" s="1" t="s">
        <v>202</v>
      </c>
      <c r="C139" s="1" t="s">
        <v>208</v>
      </c>
      <c r="D139" s="1">
        <v>24090</v>
      </c>
      <c r="E139" s="1">
        <v>24260</v>
      </c>
      <c r="F139" s="1"/>
      <c r="G139" s="1"/>
      <c r="H139" s="1">
        <f>E139-D139</f>
        <v>170</v>
      </c>
      <c r="I139" s="1"/>
    </row>
    <row r="140" spans="2:9">
      <c r="B140" s="1" t="s">
        <v>204</v>
      </c>
      <c r="C140" s="1" t="s">
        <v>208</v>
      </c>
      <c r="D140" s="1">
        <v>23960</v>
      </c>
      <c r="E140" s="1">
        <v>24165</v>
      </c>
      <c r="F140" s="1"/>
      <c r="G140" s="1"/>
      <c r="H140" s="1">
        <f>E140-D140</f>
        <v>205</v>
      </c>
      <c r="I140" s="1"/>
    </row>
    <row r="141" spans="2:9">
      <c r="B141" s="1" t="s">
        <v>205</v>
      </c>
      <c r="C141" s="1" t="s">
        <v>208</v>
      </c>
      <c r="D141" s="1">
        <v>24150</v>
      </c>
      <c r="E141" s="1"/>
      <c r="F141" s="1"/>
      <c r="G141" s="1">
        <v>24120</v>
      </c>
      <c r="H141" s="1">
        <f>G141-D141</f>
        <v>-30</v>
      </c>
      <c r="I141" s="1"/>
    </row>
    <row r="142" spans="2:9">
      <c r="B142" s="1"/>
      <c r="C142" s="1"/>
      <c r="D142" s="1"/>
      <c r="E142" s="1">
        <v>24126</v>
      </c>
      <c r="F142" s="1"/>
      <c r="G142" s="1">
        <v>24170</v>
      </c>
      <c r="H142" s="1">
        <f>E142-G142</f>
        <v>-44</v>
      </c>
      <c r="I142" s="1"/>
    </row>
    <row r="143" spans="2:9">
      <c r="B143" s="1"/>
      <c r="C143" s="1"/>
      <c r="D143" s="1">
        <v>24145</v>
      </c>
      <c r="E143" s="1">
        <v>24230</v>
      </c>
      <c r="F143" s="1"/>
      <c r="G143" s="1"/>
      <c r="H143" s="1">
        <f>E143-D143</f>
        <v>85</v>
      </c>
      <c r="I143" s="1"/>
    </row>
    <row r="144" spans="2:9">
      <c r="B144" s="1"/>
      <c r="C144" s="1"/>
      <c r="D144" s="1"/>
      <c r="E144" s="1">
        <v>24260</v>
      </c>
      <c r="F144" s="1"/>
      <c r="G144" s="1">
        <v>24340</v>
      </c>
      <c r="H144" s="1">
        <f>E144-G144</f>
        <v>-80</v>
      </c>
      <c r="I144" s="1"/>
    </row>
    <row r="145" spans="2:9">
      <c r="B145" s="1"/>
      <c r="C145" s="1"/>
      <c r="D145" s="1"/>
      <c r="E145" s="1">
        <v>24326</v>
      </c>
      <c r="F145" s="1"/>
      <c r="G145" s="1"/>
      <c r="H145" s="1"/>
      <c r="I145" s="1" t="s">
        <v>13</v>
      </c>
    </row>
    <row r="146" spans="2:9">
      <c r="B146" s="1" t="s">
        <v>206</v>
      </c>
      <c r="C146" s="1" t="s">
        <v>208</v>
      </c>
      <c r="D146" s="1">
        <v>24260</v>
      </c>
      <c r="E146" s="1"/>
      <c r="F146" s="1"/>
      <c r="G146" s="1"/>
      <c r="H146" s="1">
        <f>E145-D146</f>
        <v>66</v>
      </c>
      <c r="I146" s="1"/>
    </row>
    <row r="147" spans="2:9">
      <c r="B147" s="1"/>
      <c r="C147" s="1"/>
      <c r="D147" s="1">
        <v>24240</v>
      </c>
      <c r="E147" s="1">
        <v>24300</v>
      </c>
      <c r="F147" s="1"/>
      <c r="G147" s="1"/>
      <c r="H147" s="1">
        <f>E147-D147</f>
        <v>60</v>
      </c>
      <c r="I147" s="1"/>
    </row>
    <row r="148" spans="2:9">
      <c r="B148" s="1"/>
      <c r="C148" s="1"/>
      <c r="D148" s="1">
        <v>24303</v>
      </c>
      <c r="E148" s="1"/>
      <c r="F148" s="1">
        <v>24370</v>
      </c>
      <c r="G148" s="1"/>
      <c r="H148" s="1">
        <f>F148-D148</f>
        <v>67</v>
      </c>
      <c r="I148" s="1"/>
    </row>
    <row r="149" spans="2:9">
      <c r="B149" s="1"/>
      <c r="C149" s="1"/>
      <c r="D149" s="1"/>
      <c r="E149" s="1">
        <v>24296</v>
      </c>
      <c r="F149" s="1"/>
      <c r="G149" s="1">
        <v>24298</v>
      </c>
      <c r="H149" s="1">
        <f>E149-G149</f>
        <v>-2</v>
      </c>
      <c r="I149" s="1"/>
    </row>
    <row r="150" spans="2:9">
      <c r="B150" s="1" t="s">
        <v>268</v>
      </c>
      <c r="C150" s="1" t="s">
        <v>208</v>
      </c>
      <c r="D150" s="1">
        <v>24379</v>
      </c>
      <c r="E150" s="1">
        <v>24420</v>
      </c>
      <c r="F150" s="1"/>
      <c r="G150" s="1"/>
      <c r="H150" s="1">
        <f>E150-D150</f>
        <v>41</v>
      </c>
      <c r="I150" s="1"/>
    </row>
    <row r="151" spans="2:9">
      <c r="B151" s="1"/>
      <c r="C151" s="1"/>
      <c r="D151" s="1">
        <v>24398</v>
      </c>
      <c r="E151" s="1">
        <v>24434</v>
      </c>
      <c r="F151" s="1"/>
      <c r="G151" s="1"/>
      <c r="H151" s="1">
        <f>E151-D151</f>
        <v>36</v>
      </c>
      <c r="I151" s="1"/>
    </row>
    <row r="152" spans="2:9">
      <c r="B152" s="1"/>
      <c r="C152" s="1"/>
      <c r="D152" s="1"/>
      <c r="E152" s="1">
        <v>24380</v>
      </c>
      <c r="F152" s="1"/>
      <c r="G152" s="1"/>
      <c r="H152" s="1"/>
      <c r="I152" s="13" t="s">
        <v>13</v>
      </c>
    </row>
    <row r="153" spans="2:9">
      <c r="B153" s="1" t="s">
        <v>272</v>
      </c>
      <c r="C153" s="1" t="s">
        <v>208</v>
      </c>
      <c r="D153" s="1">
        <v>24179</v>
      </c>
      <c r="E153" s="1"/>
      <c r="F153" s="1"/>
      <c r="G153" s="1"/>
      <c r="H153" s="1">
        <f>E152-D153</f>
        <v>201</v>
      </c>
      <c r="I153" s="5"/>
    </row>
    <row r="154" spans="2:9">
      <c r="B154" s="1"/>
      <c r="C154" s="1"/>
      <c r="D154" s="1">
        <v>24180</v>
      </c>
      <c r="E154" s="1">
        <v>24240</v>
      </c>
      <c r="F154" s="1"/>
      <c r="G154" s="1"/>
      <c r="H154" s="1">
        <f>E154-D154</f>
        <v>60</v>
      </c>
      <c r="I154" s="5"/>
    </row>
    <row r="155" spans="2:9">
      <c r="B155" s="1" t="s">
        <v>278</v>
      </c>
      <c r="C155" s="1" t="s">
        <v>208</v>
      </c>
      <c r="D155" s="1"/>
      <c r="E155" s="1">
        <v>24285</v>
      </c>
      <c r="F155" s="1"/>
      <c r="G155" s="1">
        <v>24370</v>
      </c>
      <c r="H155" s="23">
        <f>E155-G155</f>
        <v>-85</v>
      </c>
      <c r="I155" s="1"/>
    </row>
    <row r="156" spans="2:9">
      <c r="B156" s="1"/>
      <c r="C156" s="1"/>
      <c r="D156" s="1">
        <v>24298</v>
      </c>
      <c r="E156" s="1">
        <v>24330</v>
      </c>
      <c r="F156" s="1"/>
      <c r="G156" s="1"/>
      <c r="H156" s="1">
        <f>E156-D156</f>
        <v>32</v>
      </c>
      <c r="I156" s="1"/>
    </row>
    <row r="157" spans="2:9">
      <c r="B157" s="1"/>
      <c r="C157" s="1"/>
      <c r="D157" s="1"/>
      <c r="E157" s="1">
        <v>24345</v>
      </c>
      <c r="F157" s="1"/>
      <c r="G157" s="1">
        <v>24370</v>
      </c>
      <c r="H157" s="1">
        <f>E157-G157</f>
        <v>-25</v>
      </c>
      <c r="I157" s="1"/>
    </row>
    <row r="158" spans="2:9">
      <c r="B158" s="1"/>
      <c r="C158" s="1" t="s">
        <v>280</v>
      </c>
      <c r="D158" s="1">
        <v>24320</v>
      </c>
      <c r="E158" s="1">
        <v>24395</v>
      </c>
      <c r="F158" s="1"/>
      <c r="G158" s="1"/>
      <c r="H158" s="1">
        <f>E158-D158</f>
        <v>75</v>
      </c>
      <c r="I158" s="1"/>
    </row>
    <row r="159" spans="2:9">
      <c r="B159" s="1"/>
      <c r="C159" s="1"/>
      <c r="D159" s="1"/>
      <c r="E159" s="1">
        <v>24350</v>
      </c>
      <c r="F159" s="1"/>
      <c r="G159" s="1"/>
      <c r="H159" s="1"/>
      <c r="I159" s="1" t="s">
        <v>13</v>
      </c>
    </row>
    <row r="160" spans="2:9">
      <c r="B160" s="1" t="s">
        <v>284</v>
      </c>
      <c r="C160" s="1"/>
      <c r="D160" s="1">
        <v>24268</v>
      </c>
      <c r="E160" s="1"/>
      <c r="F160" s="1"/>
      <c r="G160" s="1"/>
      <c r="H160" s="1">
        <f>E159-D160</f>
        <v>82</v>
      </c>
      <c r="I160" s="1"/>
    </row>
    <row r="161" spans="2:9">
      <c r="B161" s="1"/>
      <c r="C161" s="1"/>
      <c r="D161" s="1">
        <v>24320</v>
      </c>
      <c r="E161" s="1"/>
      <c r="F161" s="1"/>
      <c r="G161" s="1">
        <v>24315</v>
      </c>
      <c r="H161" s="13">
        <f>G161-D161</f>
        <v>-5</v>
      </c>
      <c r="I161" s="1"/>
    </row>
    <row r="162" spans="2:9">
      <c r="B162" s="1"/>
      <c r="C162" s="1"/>
      <c r="D162" s="1"/>
      <c r="E162" s="1"/>
      <c r="F162" s="259" t="s">
        <v>44</v>
      </c>
      <c r="G162" s="259"/>
      <c r="H162" s="5">
        <f>SUM(H124:H161)</f>
        <v>3026</v>
      </c>
      <c r="I162" s="5">
        <f>H162*40</f>
        <v>121040</v>
      </c>
    </row>
    <row r="164" spans="2:9">
      <c r="B164" s="5" t="s">
        <v>291</v>
      </c>
      <c r="C164" s="5">
        <v>2017</v>
      </c>
      <c r="D164" s="1"/>
      <c r="E164" s="1"/>
      <c r="F164" s="1"/>
      <c r="G164" s="1"/>
      <c r="H164" s="1"/>
      <c r="I164" s="1"/>
    </row>
    <row r="165" spans="2:9">
      <c r="B165" s="3"/>
      <c r="C165" s="3"/>
      <c r="D165" s="3"/>
      <c r="E165" s="3"/>
      <c r="F165" s="3"/>
      <c r="G165" s="3"/>
      <c r="H165" s="3" t="s">
        <v>4</v>
      </c>
      <c r="I165" s="3"/>
    </row>
    <row r="166" spans="2:9">
      <c r="B166" s="4" t="s">
        <v>0</v>
      </c>
      <c r="C166" s="4" t="s">
        <v>5</v>
      </c>
      <c r="D166" s="4" t="s">
        <v>2</v>
      </c>
      <c r="E166" s="4" t="s">
        <v>6</v>
      </c>
      <c r="F166" s="4" t="s">
        <v>3</v>
      </c>
      <c r="G166" s="4" t="s">
        <v>7</v>
      </c>
      <c r="H166" s="4" t="s">
        <v>8</v>
      </c>
      <c r="I166" s="4" t="s">
        <v>9</v>
      </c>
    </row>
    <row r="167" spans="2:9">
      <c r="B167" s="1" t="s">
        <v>289</v>
      </c>
      <c r="C167" s="1" t="s">
        <v>280</v>
      </c>
      <c r="D167" s="1">
        <v>24413</v>
      </c>
      <c r="E167" s="1"/>
      <c r="F167" s="1">
        <v>24448</v>
      </c>
      <c r="G167" s="1"/>
      <c r="H167" s="1">
        <f>F167-D167</f>
        <v>35</v>
      </c>
      <c r="I167" s="1"/>
    </row>
    <row r="168" spans="2:9">
      <c r="B168" s="1"/>
      <c r="C168" s="1"/>
      <c r="D168" s="1">
        <v>24460</v>
      </c>
      <c r="E168" s="1">
        <v>24475</v>
      </c>
      <c r="F168" s="1"/>
      <c r="G168" s="1"/>
      <c r="H168" s="1">
        <f>E168-D168</f>
        <v>15</v>
      </c>
      <c r="I168" s="1"/>
    </row>
    <row r="169" spans="2:9">
      <c r="B169" s="1"/>
      <c r="C169" s="1"/>
      <c r="D169" s="1">
        <v>24481</v>
      </c>
      <c r="E169" s="1">
        <v>24520</v>
      </c>
      <c r="F169" s="1"/>
      <c r="G169" s="1"/>
      <c r="H169" s="1">
        <f>E169-D169</f>
        <v>39</v>
      </c>
      <c r="I169" s="1"/>
    </row>
    <row r="170" spans="2:9">
      <c r="B170" s="1"/>
      <c r="C170" s="1"/>
      <c r="D170" s="1">
        <v>24470</v>
      </c>
      <c r="E170" s="1">
        <v>24513</v>
      </c>
      <c r="F170" s="1"/>
      <c r="G170" s="1"/>
      <c r="H170" s="1">
        <f>E170-D170</f>
        <v>43</v>
      </c>
      <c r="I170" s="1"/>
    </row>
    <row r="171" spans="2:9">
      <c r="B171" s="1"/>
      <c r="C171" s="1"/>
      <c r="D171" s="1">
        <v>24460</v>
      </c>
      <c r="E171" s="1">
        <v>24490</v>
      </c>
      <c r="F171" s="1"/>
      <c r="G171" s="1"/>
      <c r="H171" s="1">
        <f>E171-D171</f>
        <v>30</v>
      </c>
      <c r="I171" s="1"/>
    </row>
    <row r="172" spans="2:9">
      <c r="B172" s="1"/>
      <c r="C172" s="1"/>
      <c r="D172" s="1"/>
      <c r="E172" s="1">
        <v>24490</v>
      </c>
      <c r="F172" s="1"/>
      <c r="G172" s="1"/>
      <c r="H172" s="1"/>
      <c r="I172" s="1" t="s">
        <v>13</v>
      </c>
    </row>
    <row r="173" spans="2:9">
      <c r="B173" s="1" t="s">
        <v>295</v>
      </c>
      <c r="C173" s="1" t="s">
        <v>280</v>
      </c>
      <c r="D173" s="1">
        <v>24375</v>
      </c>
      <c r="E173" s="1"/>
      <c r="F173" s="1"/>
      <c r="G173" s="1"/>
      <c r="H173" s="1">
        <f>E172-D173</f>
        <v>115</v>
      </c>
      <c r="I173" s="1"/>
    </row>
    <row r="174" spans="2:9">
      <c r="B174" s="1"/>
      <c r="C174" s="1"/>
      <c r="D174" s="1">
        <v>24355</v>
      </c>
      <c r="E174" s="1">
        <v>24397</v>
      </c>
      <c r="F174" s="1"/>
      <c r="G174" s="1"/>
      <c r="H174" s="1">
        <f>E174-D174</f>
        <v>42</v>
      </c>
      <c r="I174" s="1"/>
    </row>
    <row r="175" spans="2:9">
      <c r="B175" s="1"/>
      <c r="C175" s="1"/>
      <c r="D175" s="1">
        <v>24229</v>
      </c>
      <c r="E175" s="1">
        <v>24290</v>
      </c>
      <c r="F175" s="1"/>
      <c r="G175" s="1"/>
      <c r="H175" s="1">
        <f>E175-D175</f>
        <v>61</v>
      </c>
      <c r="I175" s="1"/>
    </row>
    <row r="176" spans="2:9">
      <c r="B176" s="1" t="s">
        <v>297</v>
      </c>
      <c r="C176" s="1"/>
      <c r="D176" s="8">
        <v>24330</v>
      </c>
      <c r="E176" s="8">
        <v>24340</v>
      </c>
      <c r="F176" s="1"/>
      <c r="G176" s="1"/>
      <c r="H176" s="1">
        <f>E176-D176</f>
        <v>10</v>
      </c>
      <c r="I176" s="1"/>
    </row>
    <row r="177" spans="2:9">
      <c r="B177" s="1"/>
      <c r="C177" s="1"/>
      <c r="D177" s="1"/>
      <c r="E177" s="8">
        <v>24362</v>
      </c>
      <c r="F177" s="1"/>
      <c r="G177" s="1">
        <v>24385</v>
      </c>
      <c r="H177" s="1">
        <f>E177-G177</f>
        <v>-23</v>
      </c>
      <c r="I177" s="1"/>
    </row>
    <row r="178" spans="2:9">
      <c r="B178" s="1"/>
      <c r="C178" s="1"/>
      <c r="D178" s="1"/>
      <c r="E178" s="8">
        <v>24385</v>
      </c>
      <c r="F178" s="1"/>
      <c r="G178" s="1"/>
      <c r="H178" s="1"/>
      <c r="I178" s="1" t="s">
        <v>13</v>
      </c>
    </row>
    <row r="179" spans="2:9">
      <c r="B179" s="1" t="s">
        <v>298</v>
      </c>
      <c r="C179" s="1"/>
      <c r="D179" s="1">
        <v>24200</v>
      </c>
      <c r="E179" s="8"/>
      <c r="F179" s="1"/>
      <c r="G179" s="1"/>
      <c r="H179" s="1">
        <f>E178-D179</f>
        <v>185</v>
      </c>
      <c r="I179" s="1"/>
    </row>
    <row r="180" spans="2:9">
      <c r="B180" s="1"/>
      <c r="C180" s="1"/>
      <c r="D180" s="1"/>
      <c r="E180" s="8">
        <v>24235</v>
      </c>
      <c r="F180" s="1"/>
      <c r="G180" s="1">
        <v>24300</v>
      </c>
      <c r="H180" s="1">
        <f>E180-G180</f>
        <v>-65</v>
      </c>
      <c r="I180" s="1"/>
    </row>
    <row r="181" spans="2:9">
      <c r="B181" s="1" t="s">
        <v>298</v>
      </c>
      <c r="C181" s="1"/>
      <c r="D181" s="1"/>
      <c r="E181" s="14">
        <v>24310</v>
      </c>
      <c r="F181" s="1"/>
      <c r="G181" s="1"/>
      <c r="H181" s="1"/>
      <c r="I181" s="5"/>
    </row>
    <row r="182" spans="2:9">
      <c r="B182" s="1" t="s">
        <v>304</v>
      </c>
      <c r="C182" s="1"/>
      <c r="D182" s="1">
        <v>24325</v>
      </c>
      <c r="E182" s="25"/>
      <c r="F182" s="1"/>
      <c r="G182" s="1"/>
      <c r="H182" s="1">
        <f>E181-D182</f>
        <v>-15</v>
      </c>
      <c r="I182" s="5"/>
    </row>
    <row r="183" spans="2:9">
      <c r="B183" s="1" t="s">
        <v>301</v>
      </c>
      <c r="C183" s="1"/>
      <c r="D183" s="1"/>
      <c r="E183" s="8"/>
      <c r="F183" s="1"/>
      <c r="G183" s="1"/>
      <c r="H183" s="1"/>
      <c r="I183" s="1"/>
    </row>
    <row r="184" spans="2:9">
      <c r="B184" s="1" t="s">
        <v>301</v>
      </c>
      <c r="C184" s="1"/>
      <c r="D184" s="1">
        <v>24380</v>
      </c>
      <c r="E184" s="8">
        <v>24420</v>
      </c>
      <c r="F184" s="1"/>
      <c r="G184" s="1"/>
      <c r="H184" s="1">
        <f>E184-D184</f>
        <v>40</v>
      </c>
      <c r="I184" s="1"/>
    </row>
    <row r="185" spans="2:9">
      <c r="B185" s="1"/>
      <c r="C185" s="1"/>
      <c r="D185" s="1">
        <v>24380</v>
      </c>
      <c r="E185" s="8">
        <v>24420</v>
      </c>
      <c r="F185" s="1"/>
      <c r="G185" s="1"/>
      <c r="H185" s="1">
        <v>40</v>
      </c>
      <c r="I185" s="1"/>
    </row>
    <row r="186" spans="2:9">
      <c r="B186" s="1" t="s">
        <v>303</v>
      </c>
      <c r="C186" s="1" t="s">
        <v>280</v>
      </c>
      <c r="D186" s="1">
        <v>24325</v>
      </c>
      <c r="E186" s="8">
        <v>24400</v>
      </c>
      <c r="F186" s="1"/>
      <c r="G186" s="1"/>
      <c r="H186" s="1">
        <f>E186-D186</f>
        <v>75</v>
      </c>
      <c r="I186" s="1"/>
    </row>
    <row r="187" spans="2:9">
      <c r="B187" s="1"/>
      <c r="C187" s="1"/>
      <c r="D187" s="1">
        <v>24325</v>
      </c>
      <c r="E187" s="8">
        <v>24370</v>
      </c>
      <c r="F187" s="1"/>
      <c r="G187" s="1"/>
      <c r="H187" s="1">
        <f>E187-D187</f>
        <v>45</v>
      </c>
      <c r="I187" s="1"/>
    </row>
    <row r="188" spans="2:9">
      <c r="B188" s="1" t="s">
        <v>305</v>
      </c>
      <c r="C188" s="1" t="s">
        <v>280</v>
      </c>
      <c r="D188" s="1"/>
      <c r="E188" s="8">
        <v>24485</v>
      </c>
      <c r="F188" s="1"/>
      <c r="G188" s="1">
        <v>24558</v>
      </c>
      <c r="H188" s="1">
        <f>E188-G188</f>
        <v>-73</v>
      </c>
      <c r="I188" s="1"/>
    </row>
    <row r="189" spans="2:9">
      <c r="B189" s="1"/>
      <c r="C189" s="1"/>
      <c r="D189" s="1"/>
      <c r="E189" s="8">
        <v>24530</v>
      </c>
      <c r="F189" s="1"/>
      <c r="G189" s="1">
        <v>24558</v>
      </c>
      <c r="H189" s="1">
        <f>E189-G189</f>
        <v>-28</v>
      </c>
      <c r="I189" s="1"/>
    </row>
    <row r="190" spans="2:9">
      <c r="B190" s="1" t="s">
        <v>305</v>
      </c>
      <c r="C190" s="1" t="s">
        <v>280</v>
      </c>
      <c r="D190" s="1">
        <v>24655</v>
      </c>
      <c r="E190" s="8">
        <v>24700</v>
      </c>
      <c r="F190" s="1"/>
      <c r="G190" s="1"/>
      <c r="H190" s="1">
        <f>E190-D190</f>
        <v>45</v>
      </c>
      <c r="I190" s="5"/>
    </row>
    <row r="191" spans="2:9">
      <c r="B191" s="1"/>
      <c r="C191" s="1"/>
      <c r="D191" s="1"/>
      <c r="E191" s="14">
        <v>24600</v>
      </c>
      <c r="F191" s="5"/>
      <c r="G191" s="5"/>
      <c r="H191" s="5"/>
      <c r="I191" s="5"/>
    </row>
    <row r="192" spans="2:9">
      <c r="B192" s="1"/>
      <c r="C192" s="1"/>
      <c r="D192" s="1"/>
      <c r="E192" s="14">
        <v>24660</v>
      </c>
      <c r="F192" s="5"/>
      <c r="G192" s="5"/>
      <c r="H192" s="5"/>
      <c r="I192" s="5"/>
    </row>
    <row r="193" spans="2:9">
      <c r="B193" s="1" t="s">
        <v>306</v>
      </c>
      <c r="C193" s="1" t="s">
        <v>280</v>
      </c>
      <c r="D193" s="1"/>
      <c r="E193" s="25"/>
      <c r="F193" s="5"/>
      <c r="G193" s="13">
        <v>24675</v>
      </c>
      <c r="H193" s="13">
        <f>E191-G193</f>
        <v>-75</v>
      </c>
      <c r="I193" s="5"/>
    </row>
    <row r="194" spans="2:9">
      <c r="B194" s="1"/>
      <c r="C194" s="1"/>
      <c r="D194" s="1"/>
      <c r="E194" s="25"/>
      <c r="F194" s="5"/>
      <c r="G194" s="13">
        <v>24675</v>
      </c>
      <c r="H194" s="13">
        <f>E192-G194</f>
        <v>-15</v>
      </c>
      <c r="I194" s="5"/>
    </row>
    <row r="195" spans="2:9">
      <c r="B195" s="1"/>
      <c r="C195" s="1"/>
      <c r="D195" s="1">
        <v>24675</v>
      </c>
      <c r="E195" s="8">
        <v>24740</v>
      </c>
      <c r="F195" s="1"/>
      <c r="G195" s="1"/>
      <c r="H195" s="1">
        <f>E195-D195</f>
        <v>65</v>
      </c>
      <c r="I195" s="1"/>
    </row>
    <row r="196" spans="2:9">
      <c r="B196" s="1" t="s">
        <v>306</v>
      </c>
      <c r="C196" s="1"/>
      <c r="D196" s="1"/>
      <c r="E196" s="14">
        <v>24792</v>
      </c>
      <c r="F196" s="13"/>
      <c r="G196" s="13"/>
      <c r="H196" s="13"/>
      <c r="I196" s="13" t="s">
        <v>13</v>
      </c>
    </row>
    <row r="197" spans="2:9">
      <c r="B197" s="1" t="s">
        <v>307</v>
      </c>
      <c r="C197" s="1" t="s">
        <v>280</v>
      </c>
      <c r="D197" s="1"/>
      <c r="E197" s="14"/>
      <c r="F197" s="13"/>
      <c r="G197" s="13">
        <v>24835</v>
      </c>
      <c r="H197" s="13">
        <f>E196-G197</f>
        <v>-43</v>
      </c>
      <c r="I197" s="13"/>
    </row>
    <row r="198" spans="2:9">
      <c r="B198" s="1"/>
      <c r="C198" s="1"/>
      <c r="D198" s="1">
        <v>24835</v>
      </c>
      <c r="E198" s="14"/>
      <c r="F198" s="13">
        <v>24880</v>
      </c>
      <c r="G198" s="13"/>
      <c r="H198" s="13">
        <f>F198-D198</f>
        <v>45</v>
      </c>
      <c r="I198" s="13"/>
    </row>
    <row r="199" spans="2:9">
      <c r="B199" s="1"/>
      <c r="C199" s="1"/>
      <c r="D199" s="1">
        <v>24843</v>
      </c>
      <c r="E199" s="14">
        <v>24873</v>
      </c>
      <c r="F199" s="13"/>
      <c r="G199" s="13"/>
      <c r="H199" s="13">
        <f>E199-D199</f>
        <v>30</v>
      </c>
      <c r="I199" s="13"/>
    </row>
    <row r="200" spans="2:9">
      <c r="B200" s="1"/>
      <c r="C200" s="1"/>
      <c r="D200" s="1"/>
      <c r="E200" s="14">
        <v>24869</v>
      </c>
      <c r="F200" s="13"/>
      <c r="G200" s="13">
        <v>24880</v>
      </c>
      <c r="H200" s="13">
        <f>E200-G200</f>
        <v>-11</v>
      </c>
      <c r="I200" s="13"/>
    </row>
    <row r="201" spans="2:9">
      <c r="B201" s="1"/>
      <c r="C201" s="1"/>
      <c r="D201" s="1">
        <v>24899</v>
      </c>
      <c r="E201" s="14"/>
      <c r="F201" s="13">
        <v>24930</v>
      </c>
      <c r="G201" s="13"/>
      <c r="H201" s="13">
        <f>F201-D201</f>
        <v>31</v>
      </c>
      <c r="I201" s="13"/>
    </row>
    <row r="202" spans="2:9">
      <c r="B202" s="1"/>
      <c r="C202" s="1"/>
      <c r="D202" s="1">
        <v>24841</v>
      </c>
      <c r="E202" s="14">
        <v>24887</v>
      </c>
      <c r="F202" s="13"/>
      <c r="G202" s="13"/>
      <c r="H202" s="13">
        <f>E202-D202</f>
        <v>46</v>
      </c>
      <c r="I202" s="13"/>
    </row>
    <row r="203" spans="2:9">
      <c r="B203" s="1"/>
      <c r="C203" s="1"/>
      <c r="D203" s="1">
        <v>24805</v>
      </c>
      <c r="E203" s="14">
        <v>24832</v>
      </c>
      <c r="F203" s="13"/>
      <c r="G203" s="13"/>
      <c r="H203" s="13">
        <f>E203-D203</f>
        <v>27</v>
      </c>
      <c r="I203" s="13"/>
    </row>
    <row r="204" spans="2:9">
      <c r="B204" s="13" t="s">
        <v>307</v>
      </c>
      <c r="C204" s="13"/>
      <c r="D204" s="13"/>
      <c r="E204" s="14">
        <v>24830</v>
      </c>
      <c r="F204" s="13"/>
      <c r="G204" s="13"/>
      <c r="H204" s="13"/>
      <c r="I204" s="13" t="s">
        <v>13</v>
      </c>
    </row>
    <row r="205" spans="2:9">
      <c r="B205" s="13" t="s">
        <v>308</v>
      </c>
      <c r="C205" s="13"/>
      <c r="D205" s="13"/>
      <c r="E205" s="14"/>
      <c r="F205" s="13"/>
      <c r="G205" s="13">
        <v>24865</v>
      </c>
      <c r="H205" s="13"/>
      <c r="I205" s="13"/>
    </row>
    <row r="206" spans="2:9">
      <c r="B206" s="13" t="s">
        <v>308</v>
      </c>
      <c r="C206" s="1" t="s">
        <v>280</v>
      </c>
      <c r="D206" s="1">
        <v>24865</v>
      </c>
      <c r="E206" s="25"/>
      <c r="F206" s="13">
        <v>24960</v>
      </c>
      <c r="G206" s="5"/>
      <c r="H206" s="13">
        <f>F206-D206</f>
        <v>95</v>
      </c>
      <c r="I206" s="5"/>
    </row>
    <row r="207" spans="2:9">
      <c r="B207" s="5"/>
      <c r="C207" s="1"/>
      <c r="D207" s="1">
        <v>24938</v>
      </c>
      <c r="E207" s="25"/>
      <c r="F207" s="13"/>
      <c r="G207" s="13">
        <v>24900</v>
      </c>
      <c r="H207" s="13">
        <f>G207-D207</f>
        <v>-38</v>
      </c>
      <c r="I207" s="5"/>
    </row>
    <row r="208" spans="2:9">
      <c r="B208" s="5"/>
      <c r="C208" s="1"/>
      <c r="D208" s="1">
        <v>24919</v>
      </c>
      <c r="E208" s="25"/>
      <c r="F208" s="13"/>
      <c r="G208" s="13">
        <v>24900</v>
      </c>
      <c r="H208" s="13">
        <f>G208-D208</f>
        <v>-19</v>
      </c>
      <c r="I208" s="5"/>
    </row>
    <row r="209" spans="2:9">
      <c r="B209" s="5"/>
      <c r="C209" s="1"/>
      <c r="D209" s="1">
        <v>24900</v>
      </c>
      <c r="E209" s="25"/>
      <c r="F209" s="13">
        <v>24950</v>
      </c>
      <c r="G209" s="13"/>
      <c r="H209" s="13">
        <f>F209-D209</f>
        <v>50</v>
      </c>
      <c r="I209" s="5"/>
    </row>
    <row r="210" spans="2:9">
      <c r="B210" s="5"/>
      <c r="C210" s="1"/>
      <c r="D210" s="1">
        <v>24937</v>
      </c>
      <c r="E210" s="25"/>
      <c r="F210" s="13"/>
      <c r="G210" s="13">
        <v>24930</v>
      </c>
      <c r="H210" s="13">
        <f>G210-D210</f>
        <v>-7</v>
      </c>
      <c r="I210" s="5"/>
    </row>
    <row r="211" spans="2:9">
      <c r="B211" s="5"/>
      <c r="C211" s="1"/>
      <c r="D211" s="1">
        <v>24917</v>
      </c>
      <c r="E211" s="25"/>
      <c r="F211" s="5"/>
      <c r="G211" s="5"/>
      <c r="H211" s="5"/>
      <c r="I211" s="13" t="s">
        <v>13</v>
      </c>
    </row>
    <row r="212" spans="2:9">
      <c r="B212" s="13" t="s">
        <v>311</v>
      </c>
      <c r="C212" s="1" t="s">
        <v>280</v>
      </c>
      <c r="D212" s="1"/>
      <c r="E212" s="25"/>
      <c r="F212" s="13"/>
      <c r="G212" s="13">
        <v>24855</v>
      </c>
      <c r="H212" s="13">
        <f>G212-D211</f>
        <v>-62</v>
      </c>
      <c r="I212" s="5"/>
    </row>
    <row r="213" spans="2:9">
      <c r="B213" s="5"/>
      <c r="C213" s="1"/>
      <c r="D213" s="1">
        <v>24839</v>
      </c>
      <c r="E213" s="25"/>
      <c r="F213" s="13">
        <v>24880</v>
      </c>
      <c r="G213" s="13"/>
      <c r="H213" s="13">
        <f>F213-D213</f>
        <v>41</v>
      </c>
      <c r="I213" s="5"/>
    </row>
    <row r="214" spans="2:9">
      <c r="B214" s="13" t="s">
        <v>311</v>
      </c>
      <c r="C214" s="13" t="s">
        <v>280</v>
      </c>
      <c r="D214" s="13">
        <v>24850</v>
      </c>
      <c r="E214" s="14"/>
      <c r="F214" s="13"/>
      <c r="G214" s="13"/>
      <c r="H214" s="13"/>
      <c r="I214" s="13" t="s">
        <v>13</v>
      </c>
    </row>
    <row r="215" spans="2:9">
      <c r="B215" s="13" t="s">
        <v>314</v>
      </c>
      <c r="C215" s="5"/>
      <c r="D215" s="5"/>
      <c r="E215" s="25"/>
      <c r="F215" s="13">
        <v>25060</v>
      </c>
      <c r="G215" s="5"/>
      <c r="H215" s="13">
        <f>F215-D214</f>
        <v>210</v>
      </c>
      <c r="I215" s="5"/>
    </row>
    <row r="216" spans="2:9">
      <c r="B216" s="13" t="s">
        <v>314</v>
      </c>
      <c r="C216" s="13" t="s">
        <v>280</v>
      </c>
      <c r="D216" s="13">
        <v>25065</v>
      </c>
      <c r="E216" s="14"/>
      <c r="F216" s="13">
        <v>25100</v>
      </c>
      <c r="G216" s="13"/>
      <c r="H216" s="13">
        <f>F216-D216</f>
        <v>35</v>
      </c>
      <c r="I216" s="5"/>
    </row>
    <row r="217" spans="2:9">
      <c r="B217" s="1" t="s">
        <v>315</v>
      </c>
      <c r="C217" s="13"/>
      <c r="D217" s="13">
        <v>25000</v>
      </c>
      <c r="E217" s="14">
        <v>25040</v>
      </c>
      <c r="F217" s="13"/>
      <c r="G217" s="13"/>
      <c r="H217" s="13">
        <f>E217-D217</f>
        <v>40</v>
      </c>
      <c r="I217" s="5"/>
    </row>
    <row r="218" spans="2:9">
      <c r="B218" s="13"/>
      <c r="C218" s="13" t="s">
        <v>280</v>
      </c>
      <c r="D218" s="13">
        <v>25030</v>
      </c>
      <c r="E218" s="14"/>
      <c r="F218" s="13">
        <v>25070</v>
      </c>
      <c r="G218" s="13"/>
      <c r="H218" s="13">
        <f>F218-D218</f>
        <v>40</v>
      </c>
      <c r="I218" s="5"/>
    </row>
    <row r="219" spans="2:9">
      <c r="B219" s="1" t="s">
        <v>317</v>
      </c>
      <c r="C219" s="13" t="s">
        <v>280</v>
      </c>
      <c r="D219" s="13">
        <v>25028</v>
      </c>
      <c r="E219" s="14"/>
      <c r="F219" s="13">
        <v>25050</v>
      </c>
      <c r="G219" s="13"/>
      <c r="H219" s="13">
        <f>F219-D219</f>
        <v>22</v>
      </c>
      <c r="I219" s="5"/>
    </row>
    <row r="220" spans="2:9">
      <c r="B220" s="1" t="s">
        <v>317</v>
      </c>
      <c r="C220" s="13" t="s">
        <v>280</v>
      </c>
      <c r="D220" s="13">
        <v>25027</v>
      </c>
      <c r="E220" s="14"/>
      <c r="F220" s="13">
        <v>25070</v>
      </c>
      <c r="G220" s="13"/>
      <c r="H220" s="13">
        <f>F220-D220</f>
        <v>43</v>
      </c>
      <c r="I220" s="5"/>
    </row>
    <row r="221" spans="2:9">
      <c r="B221" s="13" t="s">
        <v>318</v>
      </c>
      <c r="C221" s="13" t="s">
        <v>280</v>
      </c>
      <c r="D221" s="13">
        <v>24750</v>
      </c>
      <c r="E221" s="14">
        <v>24960</v>
      </c>
      <c r="F221" s="5"/>
      <c r="G221" s="5"/>
      <c r="H221" s="13">
        <f>E221-D221</f>
        <v>210</v>
      </c>
      <c r="I221" s="13"/>
    </row>
    <row r="222" spans="2:9">
      <c r="B222" s="5"/>
      <c r="C222" s="13" t="s">
        <v>280</v>
      </c>
      <c r="D222" s="13">
        <v>24730</v>
      </c>
      <c r="E222" s="14"/>
      <c r="F222" s="13">
        <v>24820</v>
      </c>
      <c r="G222" s="5"/>
      <c r="H222" s="13">
        <f>F222-D222</f>
        <v>90</v>
      </c>
      <c r="I222" s="5"/>
    </row>
    <row r="223" spans="2:9">
      <c r="B223" s="13" t="s">
        <v>319</v>
      </c>
      <c r="C223" s="13" t="s">
        <v>280</v>
      </c>
      <c r="D223" s="13">
        <v>24540</v>
      </c>
      <c r="E223" s="14">
        <v>24680</v>
      </c>
      <c r="F223" s="5"/>
      <c r="G223" s="5"/>
      <c r="H223" s="13">
        <f>E223-D223</f>
        <v>140</v>
      </c>
      <c r="I223" s="5"/>
    </row>
    <row r="224" spans="2:9">
      <c r="B224" s="13" t="s">
        <v>319</v>
      </c>
      <c r="C224" s="13" t="s">
        <v>280</v>
      </c>
      <c r="D224" s="13">
        <v>24500</v>
      </c>
      <c r="E224" s="14">
        <v>24560</v>
      </c>
      <c r="F224" s="13"/>
      <c r="G224" s="13"/>
      <c r="H224" s="13">
        <f>E224-D224</f>
        <v>60</v>
      </c>
      <c r="I224" s="5"/>
    </row>
    <row r="225" spans="2:9">
      <c r="B225" s="13" t="s">
        <v>319</v>
      </c>
      <c r="C225" s="13" t="s">
        <v>280</v>
      </c>
      <c r="D225" s="13">
        <v>24415</v>
      </c>
      <c r="E225" s="14">
        <v>24500</v>
      </c>
      <c r="F225" s="13"/>
      <c r="G225" s="13"/>
      <c r="H225" s="13">
        <f>E225-D225</f>
        <v>85</v>
      </c>
      <c r="I225" s="5"/>
    </row>
    <row r="226" spans="2:9">
      <c r="B226" s="1" t="s">
        <v>322</v>
      </c>
      <c r="C226" s="268" t="s">
        <v>280</v>
      </c>
      <c r="D226" s="13">
        <v>24000</v>
      </c>
      <c r="E226" s="14">
        <v>24350</v>
      </c>
      <c r="F226" s="13"/>
      <c r="G226" s="13"/>
      <c r="H226" s="13">
        <f>E226-D226</f>
        <v>350</v>
      </c>
      <c r="I226" s="5"/>
    </row>
    <row r="227" spans="2:9">
      <c r="B227" s="1"/>
      <c r="C227" s="277"/>
      <c r="D227" s="13">
        <v>24080</v>
      </c>
      <c r="E227" s="14"/>
      <c r="F227" s="13">
        <v>24160</v>
      </c>
      <c r="G227" s="13"/>
      <c r="H227" s="13">
        <f>F227-D227</f>
        <v>80</v>
      </c>
      <c r="I227" s="5"/>
    </row>
    <row r="228" spans="2:9">
      <c r="B228" s="1"/>
      <c r="C228" s="277"/>
      <c r="D228" s="13">
        <v>24140</v>
      </c>
      <c r="E228" s="14"/>
      <c r="F228" s="13">
        <v>24200</v>
      </c>
      <c r="G228" s="13"/>
      <c r="H228" s="13">
        <f>F228-D228</f>
        <v>60</v>
      </c>
      <c r="I228" s="5"/>
    </row>
    <row r="229" spans="2:9">
      <c r="B229" s="1" t="s">
        <v>322</v>
      </c>
      <c r="C229" s="269"/>
      <c r="D229" s="13">
        <v>24160</v>
      </c>
      <c r="E229" s="14"/>
      <c r="F229" s="13">
        <v>24200</v>
      </c>
      <c r="G229" s="13"/>
      <c r="H229" s="13">
        <f>F229-D229</f>
        <v>40</v>
      </c>
      <c r="I229" s="5"/>
    </row>
    <row r="230" spans="2:9">
      <c r="B230" s="1" t="s">
        <v>324</v>
      </c>
      <c r="C230" s="43" t="s">
        <v>280</v>
      </c>
      <c r="D230" s="13"/>
      <c r="E230" s="14">
        <v>24150</v>
      </c>
      <c r="F230" s="13"/>
      <c r="G230" s="13">
        <v>24180</v>
      </c>
      <c r="H230" s="13">
        <f>E230-G230</f>
        <v>-30</v>
      </c>
      <c r="I230" s="5"/>
    </row>
    <row r="231" spans="2:9">
      <c r="B231" s="1"/>
      <c r="C231" s="43"/>
      <c r="D231" s="13">
        <v>24158</v>
      </c>
      <c r="E231" s="14">
        <v>24193</v>
      </c>
      <c r="F231" s="13"/>
      <c r="G231" s="13"/>
      <c r="H231" s="13">
        <f>E231-D231</f>
        <v>35</v>
      </c>
      <c r="I231" s="5"/>
    </row>
    <row r="232" spans="2:9">
      <c r="B232" s="1"/>
      <c r="C232" s="43"/>
      <c r="D232" s="13">
        <v>24111</v>
      </c>
      <c r="E232" s="14">
        <v>24130</v>
      </c>
      <c r="F232" s="13"/>
      <c r="G232" s="13"/>
      <c r="H232" s="13">
        <f>E232-D232</f>
        <v>19</v>
      </c>
      <c r="I232" s="5"/>
    </row>
    <row r="233" spans="2:9">
      <c r="B233" s="1"/>
      <c r="C233" s="43"/>
      <c r="D233" s="13">
        <v>24075</v>
      </c>
      <c r="E233" s="14">
        <v>24122</v>
      </c>
      <c r="F233" s="13"/>
      <c r="G233" s="13"/>
      <c r="H233" s="13">
        <f>E233-D233</f>
        <v>47</v>
      </c>
      <c r="I233" s="5"/>
    </row>
    <row r="234" spans="2:9">
      <c r="B234" s="1"/>
      <c r="C234" s="43"/>
      <c r="D234" s="13">
        <v>24170</v>
      </c>
      <c r="E234" s="14"/>
      <c r="F234" s="13">
        <v>24225</v>
      </c>
      <c r="G234" s="13"/>
      <c r="H234" s="13">
        <f>F234-D234</f>
        <v>55</v>
      </c>
      <c r="I234" s="5"/>
    </row>
    <row r="235" spans="2:9">
      <c r="B235" s="1"/>
      <c r="C235" s="43"/>
      <c r="D235" s="13">
        <v>24240</v>
      </c>
      <c r="E235" s="14"/>
      <c r="F235" s="13">
        <v>24280</v>
      </c>
      <c r="G235" s="13"/>
      <c r="H235" s="13">
        <f>F235-D235</f>
        <v>40</v>
      </c>
      <c r="I235" s="5"/>
    </row>
    <row r="236" spans="2:9">
      <c r="B236" s="1"/>
      <c r="C236" s="43"/>
      <c r="D236" s="13">
        <v>24236</v>
      </c>
      <c r="E236" s="14">
        <v>24285</v>
      </c>
      <c r="F236" s="13"/>
      <c r="G236" s="13"/>
      <c r="H236" s="13">
        <f>E236-D236</f>
        <v>49</v>
      </c>
      <c r="I236" s="5"/>
    </row>
    <row r="237" spans="2:9">
      <c r="B237" s="1" t="s">
        <v>326</v>
      </c>
      <c r="C237" s="43" t="s">
        <v>280</v>
      </c>
      <c r="D237" s="13">
        <v>24100</v>
      </c>
      <c r="E237" s="14">
        <v>24240</v>
      </c>
      <c r="F237" s="13"/>
      <c r="G237" s="13"/>
      <c r="H237" s="13">
        <f>E237-D237</f>
        <v>140</v>
      </c>
      <c r="I237" s="5"/>
    </row>
    <row r="238" spans="2:9">
      <c r="B238" s="1"/>
      <c r="C238" s="43"/>
      <c r="D238" s="13">
        <v>24010</v>
      </c>
      <c r="E238" s="14">
        <v>24120</v>
      </c>
      <c r="F238" s="13"/>
      <c r="G238" s="13"/>
      <c r="H238" s="13">
        <f>E238-D238</f>
        <v>110</v>
      </c>
      <c r="I238" s="5"/>
    </row>
    <row r="239" spans="2:9">
      <c r="B239" s="1"/>
      <c r="C239" s="43"/>
      <c r="D239" s="13">
        <v>23940</v>
      </c>
      <c r="E239" s="14">
        <v>24000</v>
      </c>
      <c r="F239" s="13"/>
      <c r="G239" s="13"/>
      <c r="H239" s="13">
        <f>E239-D239</f>
        <v>60</v>
      </c>
      <c r="I239" s="5"/>
    </row>
    <row r="240" spans="2:9">
      <c r="B240" s="1"/>
      <c r="C240" s="43"/>
      <c r="D240" s="13">
        <v>23830</v>
      </c>
      <c r="E240" s="14">
        <v>23920</v>
      </c>
      <c r="F240" s="13"/>
      <c r="G240" s="13"/>
      <c r="H240" s="13">
        <f>E240-D240</f>
        <v>90</v>
      </c>
      <c r="I240" s="5"/>
    </row>
    <row r="241" spans="2:9">
      <c r="B241" s="1" t="s">
        <v>327</v>
      </c>
      <c r="C241" s="43" t="s">
        <v>280</v>
      </c>
      <c r="D241" s="13">
        <v>23802</v>
      </c>
      <c r="E241" s="14"/>
      <c r="F241" s="13">
        <v>23920</v>
      </c>
      <c r="G241" s="13"/>
      <c r="H241" s="13">
        <f>F241-D241</f>
        <v>118</v>
      </c>
      <c r="I241" s="5"/>
    </row>
    <row r="242" spans="2:9">
      <c r="B242" s="1"/>
      <c r="C242" s="43"/>
      <c r="D242" s="13">
        <v>23900</v>
      </c>
      <c r="E242" s="14">
        <v>23940</v>
      </c>
      <c r="F242" s="13"/>
      <c r="G242" s="13"/>
      <c r="H242" s="13">
        <f t="shared" ref="H242:H248" si="0">E242-D242</f>
        <v>40</v>
      </c>
      <c r="I242" s="5"/>
    </row>
    <row r="243" spans="2:9">
      <c r="B243" s="1"/>
      <c r="C243" s="43"/>
      <c r="D243" s="13">
        <v>23855</v>
      </c>
      <c r="E243" s="14">
        <v>23912</v>
      </c>
      <c r="F243" s="13"/>
      <c r="G243" s="13"/>
      <c r="H243" s="13">
        <f t="shared" si="0"/>
        <v>57</v>
      </c>
      <c r="I243" s="5"/>
    </row>
    <row r="244" spans="2:9">
      <c r="B244" s="1"/>
      <c r="C244" s="43"/>
      <c r="D244" s="13">
        <v>23800</v>
      </c>
      <c r="E244" s="14">
        <v>23925</v>
      </c>
      <c r="F244" s="13"/>
      <c r="G244" s="13"/>
      <c r="H244" s="13">
        <f t="shared" si="0"/>
        <v>125</v>
      </c>
      <c r="I244" s="5"/>
    </row>
    <row r="245" spans="2:9">
      <c r="B245" s="1"/>
      <c r="C245" s="43"/>
      <c r="D245" s="13">
        <v>23700</v>
      </c>
      <c r="E245" s="14">
        <v>23790</v>
      </c>
      <c r="F245" s="13"/>
      <c r="G245" s="13"/>
      <c r="H245" s="13">
        <f t="shared" si="0"/>
        <v>90</v>
      </c>
      <c r="I245" s="5"/>
    </row>
    <row r="246" spans="2:9">
      <c r="B246" s="1"/>
      <c r="C246" s="43"/>
      <c r="D246" s="13">
        <v>23640</v>
      </c>
      <c r="E246" s="14">
        <v>23740</v>
      </c>
      <c r="F246" s="13"/>
      <c r="G246" s="13"/>
      <c r="H246" s="13">
        <f t="shared" si="0"/>
        <v>100</v>
      </c>
      <c r="I246" s="5"/>
    </row>
    <row r="247" spans="2:9">
      <c r="B247" s="1" t="s">
        <v>327</v>
      </c>
      <c r="C247" s="43" t="s">
        <v>328</v>
      </c>
      <c r="D247" s="13">
        <v>23825</v>
      </c>
      <c r="E247" s="14">
        <v>23938</v>
      </c>
      <c r="F247" s="13"/>
      <c r="G247" s="13"/>
      <c r="H247" s="13">
        <f t="shared" si="0"/>
        <v>113</v>
      </c>
      <c r="I247" s="5"/>
    </row>
    <row r="248" spans="2:9">
      <c r="B248" s="1"/>
      <c r="C248" s="43"/>
      <c r="D248" s="13">
        <v>24020</v>
      </c>
      <c r="E248" s="14">
        <v>24040</v>
      </c>
      <c r="F248" s="13"/>
      <c r="G248" s="13"/>
      <c r="H248" s="13">
        <f t="shared" si="0"/>
        <v>20</v>
      </c>
      <c r="I248" s="5"/>
    </row>
    <row r="249" spans="2:9">
      <c r="B249" s="1" t="s">
        <v>329</v>
      </c>
      <c r="C249" s="43" t="s">
        <v>330</v>
      </c>
      <c r="D249" s="13">
        <v>24165</v>
      </c>
      <c r="E249" s="14"/>
      <c r="F249" s="14">
        <v>24250</v>
      </c>
      <c r="G249" s="13"/>
      <c r="H249" s="13">
        <f>F249-D249</f>
        <v>85</v>
      </c>
      <c r="I249" s="5"/>
    </row>
    <row r="250" spans="2:9">
      <c r="B250" s="1"/>
      <c r="C250" s="43"/>
      <c r="D250" s="13">
        <v>24210</v>
      </c>
      <c r="E250" s="14"/>
      <c r="F250" s="14">
        <v>24240</v>
      </c>
      <c r="G250" s="13"/>
      <c r="H250" s="13">
        <f>F250-D250</f>
        <v>30</v>
      </c>
      <c r="I250" s="5"/>
    </row>
    <row r="251" spans="2:9">
      <c r="B251" s="1"/>
      <c r="C251" s="43"/>
      <c r="D251" s="13">
        <v>24198</v>
      </c>
      <c r="E251" s="14"/>
      <c r="F251" s="14">
        <v>24240</v>
      </c>
      <c r="G251" s="13"/>
      <c r="H251" s="13">
        <f>F251-D251</f>
        <v>42</v>
      </c>
      <c r="I251" s="5"/>
    </row>
    <row r="252" spans="2:9">
      <c r="B252" s="1"/>
      <c r="C252" s="43"/>
      <c r="D252" s="13">
        <v>24120</v>
      </c>
      <c r="E252" s="14">
        <v>24161</v>
      </c>
      <c r="F252" s="13"/>
      <c r="G252" s="13"/>
      <c r="H252" s="13">
        <f>E252-D252</f>
        <v>41</v>
      </c>
      <c r="I252" s="5"/>
    </row>
    <row r="253" spans="2:9">
      <c r="B253" s="1"/>
      <c r="C253" s="1"/>
      <c r="D253" s="1"/>
      <c r="E253" s="1"/>
      <c r="F253" s="259" t="s">
        <v>44</v>
      </c>
      <c r="G253" s="259"/>
      <c r="H253" s="5">
        <f>SUM(H167:H252)</f>
        <v>3757</v>
      </c>
      <c r="I253" s="5">
        <f>H253*40</f>
        <v>150280</v>
      </c>
    </row>
    <row r="257" spans="2:9">
      <c r="B257" s="5" t="s">
        <v>334</v>
      </c>
      <c r="C257" s="5">
        <v>2017</v>
      </c>
      <c r="D257" s="1"/>
      <c r="E257" s="1"/>
      <c r="F257" s="1"/>
      <c r="G257" s="1"/>
      <c r="H257" s="1"/>
      <c r="I257" s="1"/>
    </row>
    <row r="258" spans="2:9">
      <c r="B258" s="3"/>
      <c r="C258" s="3"/>
      <c r="D258" s="3"/>
      <c r="E258" s="3"/>
      <c r="F258" s="3"/>
      <c r="G258" s="3"/>
      <c r="H258" s="3" t="s">
        <v>4</v>
      </c>
      <c r="I258" s="3"/>
    </row>
    <row r="259" spans="2:9">
      <c r="B259" s="4" t="s">
        <v>0</v>
      </c>
      <c r="C259" s="4" t="s">
        <v>5</v>
      </c>
      <c r="D259" s="4" t="s">
        <v>2</v>
      </c>
      <c r="E259" s="4" t="s">
        <v>6</v>
      </c>
      <c r="F259" s="4" t="s">
        <v>3</v>
      </c>
      <c r="G259" s="4" t="s">
        <v>7</v>
      </c>
      <c r="H259" s="4" t="s">
        <v>8</v>
      </c>
      <c r="I259" s="4" t="s">
        <v>9</v>
      </c>
    </row>
    <row r="260" spans="2:9">
      <c r="B260" s="1" t="s">
        <v>335</v>
      </c>
      <c r="C260" s="1" t="s">
        <v>330</v>
      </c>
      <c r="D260" s="1">
        <v>24060</v>
      </c>
      <c r="E260" s="1">
        <v>24160</v>
      </c>
      <c r="F260" s="1"/>
      <c r="G260" s="1"/>
      <c r="H260" s="1">
        <f>E260-D260</f>
        <v>100</v>
      </c>
      <c r="I260" s="1"/>
    </row>
    <row r="261" spans="2:9">
      <c r="B261" s="1"/>
      <c r="C261" s="1"/>
      <c r="D261" s="1"/>
      <c r="E261" s="1">
        <v>24081</v>
      </c>
      <c r="F261" s="1"/>
      <c r="G261" s="1">
        <v>24108</v>
      </c>
      <c r="H261" s="1">
        <f>E261-G261</f>
        <v>-27</v>
      </c>
      <c r="I261" s="1"/>
    </row>
    <row r="262" spans="2:9">
      <c r="B262" s="1"/>
      <c r="C262" s="1"/>
      <c r="D262" s="1">
        <v>24024</v>
      </c>
      <c r="E262" s="1">
        <v>24115</v>
      </c>
      <c r="F262" s="1"/>
      <c r="G262" s="1"/>
      <c r="H262" s="1">
        <f>E262-D262</f>
        <v>91</v>
      </c>
      <c r="I262" s="1"/>
    </row>
    <row r="263" spans="2:9">
      <c r="B263" s="1"/>
      <c r="C263" s="1"/>
      <c r="D263" s="1">
        <v>24063</v>
      </c>
      <c r="E263" s="1"/>
      <c r="F263" s="1">
        <v>24108</v>
      </c>
      <c r="G263" s="1"/>
      <c r="H263" s="1">
        <f>F263-D263</f>
        <v>45</v>
      </c>
      <c r="I263" s="1"/>
    </row>
    <row r="264" spans="2:9">
      <c r="B264" s="1" t="s">
        <v>336</v>
      </c>
      <c r="C264" s="1"/>
      <c r="D264" s="1">
        <v>24085</v>
      </c>
      <c r="E264" s="1"/>
      <c r="F264" s="1">
        <v>24160</v>
      </c>
      <c r="G264" s="1"/>
      <c r="H264" s="1">
        <f>F264-D264</f>
        <v>75</v>
      </c>
      <c r="I264" s="1"/>
    </row>
    <row r="265" spans="2:9">
      <c r="B265" s="1"/>
      <c r="C265" s="1"/>
      <c r="D265" s="1"/>
      <c r="E265" s="1">
        <v>24160</v>
      </c>
      <c r="F265" s="1"/>
      <c r="G265" s="1">
        <v>24200</v>
      </c>
      <c r="H265" s="1">
        <f>E265-G265</f>
        <v>-40</v>
      </c>
      <c r="I265" s="1"/>
    </row>
    <row r="266" spans="2:9">
      <c r="B266" s="1"/>
      <c r="C266" s="1"/>
      <c r="D266" s="1">
        <v>24119</v>
      </c>
      <c r="E266" s="1">
        <v>24240</v>
      </c>
      <c r="F266" s="1"/>
      <c r="G266" s="1"/>
      <c r="H266" s="1">
        <f>E266-D266</f>
        <v>121</v>
      </c>
      <c r="I266" s="1"/>
    </row>
    <row r="267" spans="2:9">
      <c r="B267" s="1" t="s">
        <v>338</v>
      </c>
      <c r="C267" s="1" t="s">
        <v>330</v>
      </c>
      <c r="D267" s="1">
        <v>24150</v>
      </c>
      <c r="E267" s="1">
        <v>24200</v>
      </c>
      <c r="F267" s="1"/>
      <c r="G267" s="1"/>
      <c r="H267" s="1">
        <f>E267-D267</f>
        <v>50</v>
      </c>
      <c r="I267" s="1"/>
    </row>
    <row r="268" spans="2:9">
      <c r="B268" s="1"/>
      <c r="C268" s="1"/>
      <c r="D268" s="1">
        <v>24110</v>
      </c>
      <c r="E268" s="1">
        <v>24155</v>
      </c>
      <c r="F268" s="1"/>
      <c r="G268" s="1"/>
      <c r="H268" s="1">
        <f>E268-D268</f>
        <v>45</v>
      </c>
      <c r="I268" s="1"/>
    </row>
    <row r="269" spans="2:9">
      <c r="B269" s="1" t="s">
        <v>339</v>
      </c>
      <c r="C269" s="1" t="s">
        <v>330</v>
      </c>
      <c r="D269" s="1">
        <v>24170</v>
      </c>
      <c r="E269" s="1"/>
      <c r="F269" s="1">
        <v>24270</v>
      </c>
      <c r="G269" s="1"/>
      <c r="H269" s="1">
        <f>F269-D269</f>
        <v>100</v>
      </c>
      <c r="I269" s="1"/>
    </row>
    <row r="270" spans="2:9">
      <c r="B270" s="13" t="s">
        <v>339</v>
      </c>
      <c r="C270" s="13" t="s">
        <v>330</v>
      </c>
      <c r="D270" s="13">
        <v>24190</v>
      </c>
      <c r="E270" s="13"/>
      <c r="F270" s="13"/>
      <c r="G270" s="13"/>
      <c r="H270" s="13"/>
      <c r="I270" s="13" t="s">
        <v>13</v>
      </c>
    </row>
    <row r="271" spans="2:9">
      <c r="B271" s="13" t="s">
        <v>340</v>
      </c>
      <c r="C271" s="13" t="s">
        <v>330</v>
      </c>
      <c r="D271" s="13"/>
      <c r="E271" s="13"/>
      <c r="F271" s="13">
        <v>24330</v>
      </c>
      <c r="G271" s="13"/>
      <c r="H271" s="13">
        <f>F271-D270</f>
        <v>140</v>
      </c>
      <c r="I271" s="13"/>
    </row>
    <row r="272" spans="2:9">
      <c r="B272" s="13" t="s">
        <v>341</v>
      </c>
      <c r="C272" s="13" t="s">
        <v>330</v>
      </c>
      <c r="D272" s="13">
        <v>24345</v>
      </c>
      <c r="E272" s="13"/>
      <c r="F272" s="13"/>
      <c r="G272" s="13"/>
      <c r="H272" s="13"/>
      <c r="I272" s="13" t="s">
        <v>13</v>
      </c>
    </row>
    <row r="273" spans="2:9">
      <c r="B273" s="13" t="s">
        <v>342</v>
      </c>
      <c r="C273" s="13"/>
      <c r="D273" s="13"/>
      <c r="E273" s="13"/>
      <c r="F273" s="13">
        <v>24465</v>
      </c>
      <c r="G273" s="13"/>
      <c r="H273" s="13">
        <f>F273-D272</f>
        <v>120</v>
      </c>
      <c r="I273" s="13"/>
    </row>
    <row r="274" spans="2:9">
      <c r="B274" s="13" t="s">
        <v>342</v>
      </c>
      <c r="C274" s="13" t="s">
        <v>330</v>
      </c>
      <c r="D274" s="13">
        <v>24285</v>
      </c>
      <c r="E274" s="13">
        <v>24440</v>
      </c>
      <c r="F274" s="13"/>
      <c r="G274" s="13"/>
      <c r="H274" s="13">
        <f t="shared" ref="H274:H279" si="1">E274-D274</f>
        <v>155</v>
      </c>
      <c r="I274" s="13"/>
    </row>
    <row r="275" spans="2:9">
      <c r="B275" s="13" t="s">
        <v>342</v>
      </c>
      <c r="C275" s="13"/>
      <c r="D275" s="13">
        <v>24110</v>
      </c>
      <c r="E275" s="13">
        <v>24250</v>
      </c>
      <c r="F275" s="13"/>
      <c r="G275" s="13"/>
      <c r="H275" s="13">
        <f t="shared" si="1"/>
        <v>140</v>
      </c>
      <c r="I275" s="13"/>
    </row>
    <row r="276" spans="2:9">
      <c r="B276" s="1" t="s">
        <v>350</v>
      </c>
      <c r="C276" s="13" t="s">
        <v>330</v>
      </c>
      <c r="D276" s="13">
        <v>24330</v>
      </c>
      <c r="E276" s="13">
        <v>24400</v>
      </c>
      <c r="F276" s="13"/>
      <c r="G276" s="13"/>
      <c r="H276" s="13">
        <f t="shared" si="1"/>
        <v>70</v>
      </c>
      <c r="I276" s="13"/>
    </row>
    <row r="277" spans="2:9">
      <c r="B277" s="13"/>
      <c r="C277" s="13"/>
      <c r="D277" s="13">
        <v>24350</v>
      </c>
      <c r="E277" s="13">
        <v>24430</v>
      </c>
      <c r="F277" s="13"/>
      <c r="G277" s="13"/>
      <c r="H277" s="13">
        <f t="shared" si="1"/>
        <v>80</v>
      </c>
      <c r="I277" s="13"/>
    </row>
    <row r="278" spans="2:9">
      <c r="B278" s="13"/>
      <c r="C278" s="13"/>
      <c r="D278" s="13">
        <v>24358</v>
      </c>
      <c r="E278" s="13">
        <v>24393</v>
      </c>
      <c r="F278" s="13"/>
      <c r="G278" s="13"/>
      <c r="H278" s="13">
        <f t="shared" si="1"/>
        <v>35</v>
      </c>
      <c r="I278" s="13"/>
    </row>
    <row r="279" spans="2:9">
      <c r="B279" s="13"/>
      <c r="C279" s="13"/>
      <c r="D279" s="13">
        <v>24350</v>
      </c>
      <c r="E279" s="13">
        <v>24400</v>
      </c>
      <c r="F279" s="13"/>
      <c r="G279" s="13"/>
      <c r="H279" s="13">
        <f t="shared" si="1"/>
        <v>50</v>
      </c>
      <c r="I279" s="1"/>
    </row>
    <row r="280" spans="2:9">
      <c r="B280" s="1" t="s">
        <v>351</v>
      </c>
      <c r="C280" s="1" t="s">
        <v>330</v>
      </c>
      <c r="D280" s="13">
        <v>23960</v>
      </c>
      <c r="E280" s="13"/>
      <c r="F280" s="13"/>
      <c r="G280" s="13"/>
      <c r="H280" s="13"/>
      <c r="I280" s="1"/>
    </row>
    <row r="281" spans="2:9">
      <c r="B281" s="1" t="s">
        <v>354</v>
      </c>
      <c r="C281" s="13"/>
      <c r="D281" s="13"/>
      <c r="E281" s="13"/>
      <c r="F281" s="13">
        <v>24150</v>
      </c>
      <c r="G281" s="13"/>
      <c r="H281" s="13">
        <f>F281-D280</f>
        <v>190</v>
      </c>
      <c r="I281" s="1"/>
    </row>
    <row r="282" spans="2:9">
      <c r="B282" s="1"/>
      <c r="C282" s="13"/>
      <c r="D282" s="13">
        <v>23950</v>
      </c>
      <c r="E282" s="13">
        <v>24100</v>
      </c>
      <c r="F282" s="13"/>
      <c r="G282" s="13"/>
      <c r="H282" s="13">
        <f>E282-D282</f>
        <v>150</v>
      </c>
      <c r="I282" s="1"/>
    </row>
    <row r="283" spans="2:9">
      <c r="B283" s="1" t="s">
        <v>354</v>
      </c>
      <c r="C283" s="1" t="s">
        <v>355</v>
      </c>
      <c r="D283" s="13">
        <v>24000</v>
      </c>
      <c r="E283" s="13"/>
      <c r="F283" s="13">
        <v>24150</v>
      </c>
      <c r="G283" s="13"/>
      <c r="H283" s="13"/>
      <c r="I283" s="1"/>
    </row>
    <row r="284" spans="2:9">
      <c r="B284" s="1"/>
      <c r="C284" s="1"/>
      <c r="D284" s="13">
        <v>24030</v>
      </c>
      <c r="E284" s="13"/>
      <c r="F284" s="13"/>
      <c r="G284" s="13"/>
      <c r="H284" s="13"/>
      <c r="I284" s="1" t="s">
        <v>13</v>
      </c>
    </row>
    <row r="285" spans="2:9">
      <c r="B285" s="1" t="s">
        <v>358</v>
      </c>
      <c r="C285" s="1"/>
      <c r="D285" s="13"/>
      <c r="E285" s="13"/>
      <c r="F285" s="13">
        <v>24960</v>
      </c>
      <c r="G285" s="13"/>
      <c r="H285" s="13">
        <f>F285-D284</f>
        <v>930</v>
      </c>
      <c r="I285" s="1"/>
    </row>
    <row r="286" spans="2:9">
      <c r="B286" s="1" t="s">
        <v>354</v>
      </c>
      <c r="C286" s="1"/>
      <c r="D286" s="13">
        <v>24030</v>
      </c>
      <c r="E286" s="13"/>
      <c r="F286" s="13"/>
      <c r="G286" s="13"/>
      <c r="H286" s="13"/>
      <c r="I286" s="1" t="s">
        <v>13</v>
      </c>
    </row>
    <row r="287" spans="2:9">
      <c r="B287" s="1" t="s">
        <v>358</v>
      </c>
      <c r="C287" s="1"/>
      <c r="D287" s="13"/>
      <c r="E287" s="13"/>
      <c r="F287" s="13">
        <v>24960</v>
      </c>
      <c r="G287" s="13"/>
      <c r="H287" s="13">
        <f>F287-D286</f>
        <v>930</v>
      </c>
      <c r="I287" s="1"/>
    </row>
    <row r="288" spans="2:9">
      <c r="B288" s="1" t="s">
        <v>358</v>
      </c>
      <c r="C288" s="1"/>
      <c r="D288" s="13">
        <v>24715</v>
      </c>
      <c r="E288" s="13"/>
      <c r="F288" s="13">
        <v>25030</v>
      </c>
      <c r="G288" s="13"/>
      <c r="H288" s="13">
        <f>F288-D288</f>
        <v>315</v>
      </c>
      <c r="I288" s="1"/>
    </row>
    <row r="289" spans="2:9">
      <c r="B289" s="1" t="s">
        <v>358</v>
      </c>
      <c r="C289" s="1"/>
      <c r="D289" s="13">
        <v>25070</v>
      </c>
      <c r="E289" s="13"/>
      <c r="F289" s="13">
        <v>25165</v>
      </c>
      <c r="G289" s="13"/>
      <c r="H289" s="13">
        <f>F289-D289</f>
        <v>95</v>
      </c>
      <c r="I289" s="1"/>
    </row>
    <row r="290" spans="2:9">
      <c r="B290" s="1" t="s">
        <v>362</v>
      </c>
      <c r="C290" s="1"/>
      <c r="D290" s="13">
        <v>25085</v>
      </c>
      <c r="E290" s="13"/>
      <c r="F290" s="13">
        <v>25120</v>
      </c>
      <c r="G290" s="13"/>
      <c r="H290" s="13">
        <f>F290-D290</f>
        <v>35</v>
      </c>
      <c r="I290" s="1"/>
    </row>
    <row r="291" spans="2:9">
      <c r="B291" s="1"/>
      <c r="C291" s="1"/>
      <c r="D291" s="1"/>
      <c r="E291" s="1"/>
      <c r="F291" s="259" t="s">
        <v>44</v>
      </c>
      <c r="G291" s="259"/>
      <c r="H291" s="5">
        <f>SUM(H260:H290)</f>
        <v>3995</v>
      </c>
      <c r="I291" s="5">
        <f>H291*40</f>
        <v>159800</v>
      </c>
    </row>
    <row r="294" spans="2:9">
      <c r="B294" s="5" t="s">
        <v>369</v>
      </c>
      <c r="C294" s="5">
        <v>2017</v>
      </c>
      <c r="D294" s="1"/>
      <c r="E294" s="1"/>
      <c r="F294" s="1"/>
      <c r="G294" s="1"/>
      <c r="H294" s="1"/>
      <c r="I294" s="1"/>
    </row>
    <row r="295" spans="2:9">
      <c r="B295" s="3"/>
      <c r="C295" s="3"/>
      <c r="D295" s="3"/>
      <c r="E295" s="3"/>
      <c r="F295" s="3"/>
      <c r="G295" s="3"/>
      <c r="H295" s="3" t="s">
        <v>4</v>
      </c>
      <c r="I295" s="3"/>
    </row>
    <row r="296" spans="2:9">
      <c r="B296" s="4" t="s">
        <v>0</v>
      </c>
      <c r="C296" s="4" t="s">
        <v>5</v>
      </c>
      <c r="D296" s="4" t="s">
        <v>2</v>
      </c>
      <c r="E296" s="4" t="s">
        <v>6</v>
      </c>
      <c r="F296" s="4" t="s">
        <v>3</v>
      </c>
      <c r="G296" s="4" t="s">
        <v>7</v>
      </c>
      <c r="H296" s="4" t="s">
        <v>8</v>
      </c>
      <c r="I296" s="4" t="s">
        <v>9</v>
      </c>
    </row>
    <row r="297" spans="2:9">
      <c r="B297" s="1" t="s">
        <v>368</v>
      </c>
      <c r="C297" s="1" t="s">
        <v>355</v>
      </c>
      <c r="D297" s="1">
        <v>25050</v>
      </c>
      <c r="E297" s="1"/>
      <c r="F297" s="1"/>
      <c r="G297" s="1"/>
      <c r="H297" s="1"/>
      <c r="I297" s="1" t="s">
        <v>13</v>
      </c>
    </row>
    <row r="298" spans="2:9">
      <c r="B298" s="1" t="s">
        <v>370</v>
      </c>
      <c r="C298" s="1"/>
      <c r="D298" s="1"/>
      <c r="E298" s="1"/>
      <c r="F298" s="1">
        <v>25400</v>
      </c>
      <c r="G298" s="1"/>
      <c r="H298" s="1">
        <f>F298-D297</f>
        <v>350</v>
      </c>
      <c r="I298" s="1"/>
    </row>
    <row r="299" spans="2:9">
      <c r="B299" s="1" t="s">
        <v>370</v>
      </c>
      <c r="C299" s="1"/>
      <c r="D299" s="1">
        <v>25430</v>
      </c>
      <c r="E299" s="1"/>
      <c r="F299" s="1">
        <v>25500</v>
      </c>
      <c r="G299" s="1"/>
      <c r="H299" s="1">
        <f t="shared" ref="H299:H306" si="2">F299-D299</f>
        <v>70</v>
      </c>
      <c r="I299" s="1"/>
    </row>
    <row r="300" spans="2:9">
      <c r="B300" s="1" t="s">
        <v>370</v>
      </c>
      <c r="C300" s="1"/>
      <c r="D300" s="1">
        <v>25515</v>
      </c>
      <c r="E300" s="1"/>
      <c r="F300" s="1">
        <v>25555</v>
      </c>
      <c r="G300" s="1"/>
      <c r="H300" s="1">
        <f t="shared" si="2"/>
        <v>40</v>
      </c>
      <c r="I300" s="1"/>
    </row>
    <row r="301" spans="2:9">
      <c r="B301" s="1" t="s">
        <v>370</v>
      </c>
      <c r="C301" s="1"/>
      <c r="D301" s="1">
        <v>25500</v>
      </c>
      <c r="E301" s="1"/>
      <c r="F301" s="1">
        <v>25545</v>
      </c>
      <c r="G301" s="1"/>
      <c r="H301" s="1">
        <f t="shared" si="2"/>
        <v>45</v>
      </c>
      <c r="I301" s="1"/>
    </row>
    <row r="302" spans="2:9">
      <c r="B302" s="1" t="s">
        <v>372</v>
      </c>
      <c r="C302" s="1"/>
      <c r="D302" s="1">
        <v>25490</v>
      </c>
      <c r="E302" s="1"/>
      <c r="F302" s="1">
        <v>25595</v>
      </c>
      <c r="G302" s="1"/>
      <c r="H302" s="1">
        <f t="shared" si="2"/>
        <v>105</v>
      </c>
      <c r="I302" s="1"/>
    </row>
    <row r="303" spans="2:9">
      <c r="B303" s="1" t="s">
        <v>372</v>
      </c>
      <c r="C303" s="1"/>
      <c r="D303" s="1">
        <v>25430</v>
      </c>
      <c r="E303" s="1"/>
      <c r="F303" s="1">
        <v>25520</v>
      </c>
      <c r="G303" s="1"/>
      <c r="H303" s="1">
        <f t="shared" si="2"/>
        <v>90</v>
      </c>
      <c r="I303" s="1"/>
    </row>
    <row r="304" spans="2:9">
      <c r="B304" s="1" t="s">
        <v>373</v>
      </c>
      <c r="C304" s="1"/>
      <c r="D304" s="1">
        <v>25455</v>
      </c>
      <c r="E304" s="1"/>
      <c r="F304" s="1">
        <v>25580</v>
      </c>
      <c r="G304" s="1"/>
      <c r="H304" s="1">
        <f t="shared" si="2"/>
        <v>125</v>
      </c>
      <c r="I304" s="1"/>
    </row>
    <row r="305" spans="2:9">
      <c r="B305" s="1" t="s">
        <v>373</v>
      </c>
      <c r="C305" s="1"/>
      <c r="D305" s="1">
        <v>25560</v>
      </c>
      <c r="E305" s="1"/>
      <c r="F305" s="1">
        <v>25650</v>
      </c>
      <c r="G305" s="1"/>
      <c r="H305" s="1">
        <f t="shared" si="2"/>
        <v>90</v>
      </c>
      <c r="I305" s="1"/>
    </row>
    <row r="306" spans="2:9">
      <c r="B306" s="1" t="s">
        <v>376</v>
      </c>
      <c r="C306" s="1"/>
      <c r="D306" s="1">
        <v>25600</v>
      </c>
      <c r="E306" s="1"/>
      <c r="F306" s="1">
        <v>25701</v>
      </c>
      <c r="G306" s="1"/>
      <c r="H306" s="1">
        <f t="shared" si="2"/>
        <v>101</v>
      </c>
      <c r="I306" s="1"/>
    </row>
    <row r="307" spans="2:9">
      <c r="B307" s="1" t="s">
        <v>377</v>
      </c>
      <c r="C307" s="1"/>
      <c r="D307" s="1">
        <v>25415</v>
      </c>
      <c r="E307" s="1">
        <v>25590</v>
      </c>
      <c r="F307" s="1"/>
      <c r="G307" s="1"/>
      <c r="H307" s="1">
        <f>E307-D307</f>
        <v>175</v>
      </c>
      <c r="I307" s="1"/>
    </row>
    <row r="308" spans="2:9">
      <c r="B308" s="1" t="s">
        <v>377</v>
      </c>
      <c r="C308" s="1"/>
      <c r="D308" s="1">
        <v>25400</v>
      </c>
      <c r="E308" s="1"/>
      <c r="F308" s="1">
        <v>25440</v>
      </c>
      <c r="G308" s="1"/>
      <c r="H308" s="1">
        <f>F308-D308</f>
        <v>40</v>
      </c>
      <c r="I308" s="1"/>
    </row>
    <row r="309" spans="2:9">
      <c r="B309" s="1" t="s">
        <v>377</v>
      </c>
      <c r="C309" s="1"/>
      <c r="D309" s="1">
        <v>25350</v>
      </c>
      <c r="E309" s="1">
        <v>25400</v>
      </c>
      <c r="F309" s="1"/>
      <c r="G309" s="1"/>
      <c r="H309" s="1">
        <f>E309-D309</f>
        <v>50</v>
      </c>
      <c r="I309" s="1"/>
    </row>
    <row r="310" spans="2:9">
      <c r="B310" s="268" t="s">
        <v>378</v>
      </c>
      <c r="C310" s="268" t="s">
        <v>355</v>
      </c>
      <c r="D310" s="1">
        <v>25300</v>
      </c>
      <c r="E310" s="1">
        <v>25397</v>
      </c>
      <c r="F310" s="1"/>
      <c r="G310" s="1"/>
      <c r="H310" s="1">
        <f>E310-D310</f>
        <v>97</v>
      </c>
      <c r="I310" s="1"/>
    </row>
    <row r="311" spans="2:9">
      <c r="B311" s="277"/>
      <c r="C311" s="277"/>
      <c r="D311" s="1">
        <v>25415</v>
      </c>
      <c r="E311" s="1"/>
      <c r="F311" s="1">
        <v>25495</v>
      </c>
      <c r="G311" s="1"/>
      <c r="H311" s="1">
        <f>F311-D311</f>
        <v>80</v>
      </c>
      <c r="I311" s="1"/>
    </row>
    <row r="312" spans="2:9">
      <c r="B312" s="269"/>
      <c r="C312" s="269"/>
      <c r="D312" s="1">
        <v>25292</v>
      </c>
      <c r="E312" s="1">
        <v>25495</v>
      </c>
      <c r="F312" s="1"/>
      <c r="G312" s="1"/>
      <c r="H312" s="1">
        <f>E312-D312</f>
        <v>203</v>
      </c>
      <c r="I312" s="1"/>
    </row>
    <row r="313" spans="2:9">
      <c r="B313" s="43" t="s">
        <v>380</v>
      </c>
      <c r="C313" s="43"/>
      <c r="D313" s="1">
        <v>25315</v>
      </c>
      <c r="E313" s="1">
        <v>25430</v>
      </c>
      <c r="F313" s="1"/>
      <c r="G313" s="1"/>
      <c r="H313" s="1">
        <f>E313-D313</f>
        <v>115</v>
      </c>
      <c r="I313" s="1"/>
    </row>
    <row r="314" spans="2:9">
      <c r="B314" s="43"/>
      <c r="C314" s="43"/>
      <c r="D314" s="1">
        <v>25270</v>
      </c>
      <c r="E314" s="1">
        <v>25340</v>
      </c>
      <c r="F314" s="1"/>
      <c r="G314" s="1"/>
      <c r="H314" s="1">
        <f>E314-D314</f>
        <v>70</v>
      </c>
      <c r="I314" s="1"/>
    </row>
    <row r="315" spans="2:9">
      <c r="B315" s="268" t="s">
        <v>381</v>
      </c>
      <c r="C315" s="268" t="s">
        <v>355</v>
      </c>
      <c r="D315" s="1">
        <v>25388</v>
      </c>
      <c r="E315" s="1">
        <v>25420</v>
      </c>
      <c r="F315" s="1"/>
      <c r="G315" s="1"/>
      <c r="H315" s="1">
        <f>E315-D315</f>
        <v>32</v>
      </c>
      <c r="I315" s="1"/>
    </row>
    <row r="316" spans="2:9">
      <c r="B316" s="277"/>
      <c r="C316" s="277"/>
      <c r="D316" s="1">
        <v>25400</v>
      </c>
      <c r="E316" s="1"/>
      <c r="F316" s="1">
        <v>25623</v>
      </c>
      <c r="G316" s="1"/>
      <c r="H316" s="1">
        <f>F316-D316</f>
        <v>223</v>
      </c>
      <c r="I316" s="1"/>
    </row>
    <row r="317" spans="2:9">
      <c r="B317" s="277"/>
      <c r="C317" s="277"/>
      <c r="D317" s="1">
        <v>25390</v>
      </c>
      <c r="E317" s="1">
        <v>25585</v>
      </c>
      <c r="F317" s="1"/>
      <c r="G317" s="1"/>
      <c r="H317" s="1">
        <f>E317-D317</f>
        <v>195</v>
      </c>
      <c r="I317" s="1"/>
    </row>
    <row r="318" spans="2:9">
      <c r="B318" s="269"/>
      <c r="C318" s="269"/>
      <c r="D318" s="1">
        <v>25400</v>
      </c>
      <c r="E318" s="1"/>
      <c r="F318" s="1">
        <v>25530</v>
      </c>
      <c r="G318" s="1"/>
      <c r="H318" s="1">
        <f>F318-D318</f>
        <v>130</v>
      </c>
      <c r="I318" s="1"/>
    </row>
    <row r="319" spans="2:9">
      <c r="B319" s="43" t="s">
        <v>382</v>
      </c>
      <c r="C319" s="43" t="s">
        <v>355</v>
      </c>
      <c r="D319" s="1">
        <v>25525</v>
      </c>
      <c r="E319" s="1"/>
      <c r="F319" s="1">
        <v>25585</v>
      </c>
      <c r="G319" s="1"/>
      <c r="H319" s="1">
        <f>F319-D319</f>
        <v>60</v>
      </c>
      <c r="I319" s="1"/>
    </row>
    <row r="320" spans="2:9">
      <c r="B320" s="268" t="s">
        <v>383</v>
      </c>
      <c r="C320" s="268" t="s">
        <v>355</v>
      </c>
      <c r="D320" s="1">
        <v>25340</v>
      </c>
      <c r="E320" s="1">
        <v>25450</v>
      </c>
      <c r="F320" s="1"/>
      <c r="G320" s="1"/>
      <c r="H320" s="1">
        <f>E320-D320</f>
        <v>110</v>
      </c>
      <c r="I320" s="1"/>
    </row>
    <row r="321" spans="2:9">
      <c r="B321" s="277"/>
      <c r="C321" s="277"/>
      <c r="D321" s="1">
        <v>25380</v>
      </c>
      <c r="E321" s="1">
        <v>25480</v>
      </c>
      <c r="F321" s="1"/>
      <c r="G321" s="1"/>
      <c r="H321" s="1">
        <f>E321-D321</f>
        <v>100</v>
      </c>
      <c r="I321" s="1"/>
    </row>
    <row r="322" spans="2:9">
      <c r="B322" s="269"/>
      <c r="C322" s="269"/>
      <c r="D322" s="1">
        <v>25380</v>
      </c>
      <c r="E322" s="1">
        <v>25450</v>
      </c>
      <c r="F322" s="1"/>
      <c r="G322" s="1"/>
      <c r="H322" s="1">
        <f>E322-D322</f>
        <v>70</v>
      </c>
      <c r="I322" s="1"/>
    </row>
    <row r="323" spans="2:9">
      <c r="B323" s="43" t="s">
        <v>385</v>
      </c>
      <c r="C323" s="268" t="s">
        <v>355</v>
      </c>
      <c r="D323" s="1">
        <v>25300</v>
      </c>
      <c r="E323" s="1"/>
      <c r="F323" s="1"/>
      <c r="G323" s="1"/>
      <c r="H323" s="1"/>
      <c r="I323" s="1" t="s">
        <v>13</v>
      </c>
    </row>
    <row r="324" spans="2:9">
      <c r="B324" s="268" t="s">
        <v>386</v>
      </c>
      <c r="C324" s="277"/>
      <c r="D324" s="1"/>
      <c r="E324" s="1"/>
      <c r="F324" s="1">
        <v>25470</v>
      </c>
      <c r="G324" s="1"/>
      <c r="H324" s="1">
        <f>F324-D323</f>
        <v>170</v>
      </c>
      <c r="I324" s="1"/>
    </row>
    <row r="325" spans="2:9">
      <c r="B325" s="277"/>
      <c r="C325" s="277"/>
      <c r="D325" s="1">
        <v>25450</v>
      </c>
      <c r="E325" s="1"/>
      <c r="F325" s="1">
        <v>25495</v>
      </c>
      <c r="G325" s="1"/>
      <c r="H325" s="1"/>
      <c r="I325" s="1"/>
    </row>
    <row r="326" spans="2:9">
      <c r="B326" s="269"/>
      <c r="C326" s="269"/>
      <c r="D326" s="1">
        <v>25475</v>
      </c>
      <c r="E326" s="1"/>
      <c r="F326" s="1"/>
      <c r="G326" s="1"/>
      <c r="H326" s="1"/>
      <c r="I326" s="1"/>
    </row>
    <row r="327" spans="2:9">
      <c r="B327" s="43" t="s">
        <v>387</v>
      </c>
      <c r="C327" s="43" t="s">
        <v>355</v>
      </c>
      <c r="D327" s="1"/>
      <c r="E327" s="1"/>
      <c r="F327" s="1">
        <v>25950</v>
      </c>
      <c r="G327" s="1"/>
      <c r="H327" s="1">
        <f>F327-D326</f>
        <v>475</v>
      </c>
      <c r="I327" s="1"/>
    </row>
    <row r="328" spans="2:9">
      <c r="B328" s="43" t="s">
        <v>388</v>
      </c>
      <c r="C328" s="43"/>
      <c r="D328" s="1">
        <v>25770</v>
      </c>
      <c r="E328" s="1"/>
      <c r="F328" s="1"/>
      <c r="G328" s="1"/>
      <c r="H328" s="1"/>
      <c r="I328" s="1" t="s">
        <v>13</v>
      </c>
    </row>
    <row r="329" spans="2:9">
      <c r="B329" s="43" t="s">
        <v>389</v>
      </c>
      <c r="C329" s="43"/>
      <c r="D329" s="1"/>
      <c r="E329" s="1"/>
      <c r="F329" s="1">
        <v>25910</v>
      </c>
      <c r="G329" s="1"/>
      <c r="H329" s="1">
        <f>F329-D328</f>
        <v>140</v>
      </c>
      <c r="I329" s="1"/>
    </row>
    <row r="330" spans="2:9">
      <c r="B330" s="43"/>
      <c r="C330" s="43"/>
      <c r="D330" s="1">
        <v>25850</v>
      </c>
      <c r="E330" s="1"/>
      <c r="F330" s="1">
        <v>25900</v>
      </c>
      <c r="G330" s="1"/>
      <c r="H330" s="1"/>
      <c r="I330" s="1"/>
    </row>
    <row r="331" spans="2:9">
      <c r="B331" s="43" t="s">
        <v>390</v>
      </c>
      <c r="C331" s="43" t="s">
        <v>355</v>
      </c>
      <c r="D331" s="1">
        <v>25730</v>
      </c>
      <c r="E331" s="1">
        <v>25830</v>
      </c>
      <c r="F331" s="1"/>
      <c r="G331" s="1"/>
      <c r="H331" s="1">
        <f>E331-D331</f>
        <v>100</v>
      </c>
      <c r="I331" s="1"/>
    </row>
    <row r="332" spans="2:9">
      <c r="B332" s="43"/>
      <c r="C332" s="43"/>
      <c r="D332" s="1">
        <v>25750</v>
      </c>
      <c r="E332" s="1"/>
      <c r="F332" s="1">
        <v>25820</v>
      </c>
      <c r="G332" s="1"/>
      <c r="H332" s="1">
        <f>F332-D332</f>
        <v>70</v>
      </c>
      <c r="I332" s="1"/>
    </row>
    <row r="333" spans="2:9">
      <c r="B333" s="43" t="s">
        <v>391</v>
      </c>
      <c r="C333" s="43" t="s">
        <v>355</v>
      </c>
      <c r="D333" s="1">
        <v>25690</v>
      </c>
      <c r="E333" s="1">
        <v>25800</v>
      </c>
      <c r="F333" s="1"/>
      <c r="G333" s="1"/>
      <c r="H333" s="1">
        <f>E333-D333</f>
        <v>110</v>
      </c>
      <c r="I333" s="1"/>
    </row>
    <row r="334" spans="2:9">
      <c r="B334" s="43" t="s">
        <v>391</v>
      </c>
      <c r="C334" s="43" t="s">
        <v>355</v>
      </c>
      <c r="D334" s="1">
        <v>25690</v>
      </c>
      <c r="E334" s="1"/>
      <c r="F334" s="1"/>
      <c r="G334" s="1"/>
      <c r="H334" s="1"/>
      <c r="I334" s="1" t="s">
        <v>13</v>
      </c>
    </row>
    <row r="335" spans="2:9">
      <c r="B335" s="43" t="s">
        <v>393</v>
      </c>
      <c r="C335" s="43" t="s">
        <v>355</v>
      </c>
      <c r="D335" s="1"/>
      <c r="E335" s="1"/>
      <c r="F335" s="1">
        <v>25950</v>
      </c>
      <c r="G335" s="1"/>
      <c r="H335" s="1">
        <f>F335-D334</f>
        <v>260</v>
      </c>
      <c r="I335" s="1"/>
    </row>
    <row r="336" spans="2:9">
      <c r="B336" s="43" t="s">
        <v>393</v>
      </c>
      <c r="C336" s="43" t="s">
        <v>355</v>
      </c>
      <c r="D336" s="1">
        <v>25750</v>
      </c>
      <c r="E336" s="1"/>
      <c r="F336" s="1">
        <v>25950</v>
      </c>
      <c r="G336" s="1"/>
      <c r="H336" s="1">
        <f>F336-D336</f>
        <v>200</v>
      </c>
      <c r="I336" s="1"/>
    </row>
    <row r="337" spans="2:9">
      <c r="B337" s="41" t="s">
        <v>393</v>
      </c>
      <c r="C337" s="281" t="s">
        <v>355</v>
      </c>
      <c r="D337" s="13">
        <v>25785</v>
      </c>
      <c r="E337" s="13"/>
      <c r="F337" s="13"/>
      <c r="G337" s="13"/>
      <c r="H337" s="13"/>
      <c r="I337" s="13" t="s">
        <v>13</v>
      </c>
    </row>
    <row r="338" spans="2:9">
      <c r="B338" s="41" t="s">
        <v>395</v>
      </c>
      <c r="C338" s="282"/>
      <c r="D338" s="13"/>
      <c r="E338" s="13"/>
      <c r="F338" s="13">
        <v>25950</v>
      </c>
      <c r="G338" s="13"/>
      <c r="H338" s="13">
        <f>F338-D337</f>
        <v>165</v>
      </c>
      <c r="I338" s="13"/>
    </row>
    <row r="339" spans="2:9">
      <c r="B339" s="41" t="s">
        <v>397</v>
      </c>
      <c r="C339" s="282"/>
      <c r="D339" s="13">
        <v>25800</v>
      </c>
      <c r="E339" s="13"/>
      <c r="F339" s="13"/>
      <c r="G339" s="13"/>
      <c r="H339" s="13"/>
      <c r="I339" s="13" t="s">
        <v>13</v>
      </c>
    </row>
    <row r="340" spans="2:9">
      <c r="B340" s="41" t="s">
        <v>398</v>
      </c>
      <c r="C340" s="282"/>
      <c r="D340" s="13"/>
      <c r="E340" s="13"/>
      <c r="F340" s="13"/>
      <c r="G340" s="13">
        <v>25680</v>
      </c>
      <c r="H340" s="13">
        <f>G340-D339</f>
        <v>-120</v>
      </c>
      <c r="I340" s="13"/>
    </row>
    <row r="341" spans="2:9">
      <c r="B341" s="41" t="s">
        <v>398</v>
      </c>
      <c r="C341" s="283"/>
      <c r="D341" s="13">
        <v>25520</v>
      </c>
      <c r="E341" s="13">
        <v>25680</v>
      </c>
      <c r="F341" s="13"/>
      <c r="G341" s="13"/>
      <c r="H341" s="13">
        <f>E341-D341</f>
        <v>160</v>
      </c>
      <c r="I341" s="13"/>
    </row>
    <row r="342" spans="2:9">
      <c r="B342" s="41" t="s">
        <v>398</v>
      </c>
      <c r="C342" s="41" t="s">
        <v>399</v>
      </c>
      <c r="D342" s="13">
        <v>25600</v>
      </c>
      <c r="E342" s="13"/>
      <c r="F342" s="13">
        <v>25640</v>
      </c>
      <c r="G342" s="13"/>
      <c r="H342" s="13">
        <f>F342-D342</f>
        <v>40</v>
      </c>
      <c r="I342" s="13"/>
    </row>
    <row r="343" spans="2:9">
      <c r="B343" s="43" t="s">
        <v>398</v>
      </c>
      <c r="C343" s="41" t="s">
        <v>399</v>
      </c>
      <c r="D343" s="13">
        <v>25390</v>
      </c>
      <c r="E343" s="13">
        <v>25600</v>
      </c>
      <c r="F343" s="13"/>
      <c r="G343" s="13"/>
      <c r="H343" s="13">
        <f>E343-D343</f>
        <v>210</v>
      </c>
      <c r="I343" s="13"/>
    </row>
    <row r="344" spans="2:9">
      <c r="B344" s="43" t="s">
        <v>398</v>
      </c>
      <c r="C344" s="41" t="s">
        <v>399</v>
      </c>
      <c r="D344" s="13">
        <v>25390</v>
      </c>
      <c r="E344" s="13">
        <v>25620</v>
      </c>
      <c r="F344" s="13"/>
      <c r="G344" s="13"/>
      <c r="H344" s="13">
        <f>E344-D344</f>
        <v>230</v>
      </c>
      <c r="I344" s="13"/>
    </row>
    <row r="345" spans="2:9">
      <c r="B345" s="1"/>
      <c r="C345" s="1"/>
      <c r="D345" s="1"/>
      <c r="E345" s="1"/>
      <c r="F345" s="1"/>
      <c r="G345" s="1"/>
      <c r="H345" s="5">
        <f>SUM(H298:H344)</f>
        <v>4976</v>
      </c>
      <c r="I345" s="5">
        <f>H345*40</f>
        <v>199040</v>
      </c>
    </row>
    <row r="348" spans="2:9">
      <c r="B348" s="5" t="s">
        <v>402</v>
      </c>
      <c r="C348" s="5">
        <v>2017</v>
      </c>
      <c r="D348" s="1"/>
      <c r="E348" s="1"/>
      <c r="F348" s="1"/>
      <c r="G348" s="1"/>
      <c r="H348" s="1"/>
      <c r="I348" s="1"/>
    </row>
    <row r="349" spans="2:9">
      <c r="B349" s="3"/>
      <c r="C349" s="3"/>
      <c r="D349" s="3"/>
      <c r="E349" s="3"/>
      <c r="F349" s="3"/>
      <c r="G349" s="3"/>
      <c r="H349" s="3" t="s">
        <v>4</v>
      </c>
      <c r="I349" s="3"/>
    </row>
    <row r="350" spans="2:9">
      <c r="B350" s="4" t="s">
        <v>0</v>
      </c>
      <c r="C350" s="4" t="s">
        <v>5</v>
      </c>
      <c r="D350" s="4" t="s">
        <v>2</v>
      </c>
      <c r="E350" s="4" t="s">
        <v>6</v>
      </c>
      <c r="F350" s="4" t="s">
        <v>3</v>
      </c>
      <c r="G350" s="4" t="s">
        <v>7</v>
      </c>
      <c r="H350" s="4" t="s">
        <v>8</v>
      </c>
      <c r="I350" s="4" t="s">
        <v>9</v>
      </c>
    </row>
    <row r="351" spans="2:9">
      <c r="B351" s="268" t="s">
        <v>403</v>
      </c>
      <c r="C351" s="268" t="s">
        <v>399</v>
      </c>
      <c r="D351" s="1">
        <v>25390</v>
      </c>
      <c r="E351" s="1">
        <v>25490</v>
      </c>
      <c r="F351" s="1"/>
      <c r="G351" s="1"/>
      <c r="H351" s="1">
        <f t="shared" ref="H351:H359" si="3">E351-D351</f>
        <v>100</v>
      </c>
      <c r="I351" s="1"/>
    </row>
    <row r="352" spans="2:9">
      <c r="B352" s="277"/>
      <c r="C352" s="277"/>
      <c r="D352" s="1">
        <v>25375</v>
      </c>
      <c r="E352" s="1">
        <v>25490</v>
      </c>
      <c r="F352" s="1"/>
      <c r="G352" s="1"/>
      <c r="H352" s="1">
        <f t="shared" si="3"/>
        <v>115</v>
      </c>
      <c r="I352" s="1"/>
    </row>
    <row r="353" spans="2:9">
      <c r="B353" s="277"/>
      <c r="C353" s="277"/>
      <c r="D353" s="1">
        <v>25410</v>
      </c>
      <c r="E353" s="1">
        <v>25460</v>
      </c>
      <c r="F353" s="1"/>
      <c r="G353" s="1"/>
      <c r="H353" s="1">
        <f t="shared" si="3"/>
        <v>50</v>
      </c>
      <c r="I353" s="1"/>
    </row>
    <row r="354" spans="2:9">
      <c r="B354" s="269"/>
      <c r="C354" s="269"/>
      <c r="D354" s="1">
        <v>25230</v>
      </c>
      <c r="E354" s="1">
        <v>25460</v>
      </c>
      <c r="F354" s="1"/>
      <c r="G354" s="1"/>
      <c r="H354" s="1">
        <f t="shared" si="3"/>
        <v>230</v>
      </c>
      <c r="I354" s="1"/>
    </row>
    <row r="355" spans="2:9">
      <c r="B355" s="43" t="s">
        <v>405</v>
      </c>
      <c r="C355" s="43"/>
      <c r="D355" s="1">
        <v>25150</v>
      </c>
      <c r="E355" s="1">
        <v>25290</v>
      </c>
      <c r="F355" s="1"/>
      <c r="G355" s="1"/>
      <c r="H355" s="1">
        <f t="shared" si="3"/>
        <v>140</v>
      </c>
      <c r="I355" s="1"/>
    </row>
    <row r="356" spans="2:9">
      <c r="B356" s="268" t="s">
        <v>407</v>
      </c>
      <c r="C356" s="268" t="s">
        <v>399</v>
      </c>
      <c r="D356" s="1">
        <v>25040</v>
      </c>
      <c r="E356" s="1">
        <v>25140</v>
      </c>
      <c r="F356" s="1"/>
      <c r="G356" s="1"/>
      <c r="H356" s="1">
        <f t="shared" si="3"/>
        <v>100</v>
      </c>
      <c r="I356" s="1"/>
    </row>
    <row r="357" spans="2:9">
      <c r="B357" s="277"/>
      <c r="C357" s="277"/>
      <c r="D357" s="1">
        <v>25000</v>
      </c>
      <c r="E357" s="1">
        <v>25080</v>
      </c>
      <c r="F357" s="1"/>
      <c r="G357" s="1"/>
      <c r="H357" s="1">
        <f t="shared" si="3"/>
        <v>80</v>
      </c>
      <c r="I357" s="1"/>
    </row>
    <row r="358" spans="2:9">
      <c r="B358" s="277"/>
      <c r="C358" s="277"/>
      <c r="D358" s="1">
        <v>25030</v>
      </c>
      <c r="E358" s="1">
        <v>25200</v>
      </c>
      <c r="F358" s="1"/>
      <c r="G358" s="1"/>
      <c r="H358" s="1">
        <f t="shared" si="3"/>
        <v>170</v>
      </c>
      <c r="I358" s="1"/>
    </row>
    <row r="359" spans="2:9">
      <c r="B359" s="277"/>
      <c r="C359" s="277"/>
      <c r="D359" s="1">
        <v>25080</v>
      </c>
      <c r="E359" s="1">
        <v>25280</v>
      </c>
      <c r="F359" s="1"/>
      <c r="G359" s="1"/>
      <c r="H359" s="1">
        <f t="shared" si="3"/>
        <v>200</v>
      </c>
      <c r="I359" s="1"/>
    </row>
    <row r="360" spans="2:9">
      <c r="B360" s="269"/>
      <c r="C360" s="269"/>
      <c r="D360" s="13">
        <v>25210</v>
      </c>
      <c r="E360" s="1"/>
      <c r="F360" s="1"/>
      <c r="G360" s="1"/>
      <c r="H360" s="1"/>
      <c r="I360" s="1" t="s">
        <v>13</v>
      </c>
    </row>
    <row r="361" spans="2:9">
      <c r="B361" s="43" t="s">
        <v>409</v>
      </c>
      <c r="C361" s="268" t="s">
        <v>399</v>
      </c>
      <c r="D361" s="5"/>
      <c r="E361" s="1"/>
      <c r="F361" s="1"/>
      <c r="G361" s="1">
        <v>25150</v>
      </c>
      <c r="H361" s="1">
        <f>G361-D360</f>
        <v>-60</v>
      </c>
      <c r="I361" s="1"/>
    </row>
    <row r="362" spans="2:9">
      <c r="B362" s="43" t="s">
        <v>409</v>
      </c>
      <c r="C362" s="277"/>
      <c r="D362" s="13">
        <v>25100</v>
      </c>
      <c r="E362" s="1"/>
      <c r="F362" s="1">
        <v>25110</v>
      </c>
      <c r="G362" s="1"/>
      <c r="H362" s="1">
        <f>F362-D362</f>
        <v>10</v>
      </c>
      <c r="I362" s="1"/>
    </row>
    <row r="363" spans="2:9">
      <c r="B363" s="43" t="s">
        <v>409</v>
      </c>
      <c r="C363" s="277"/>
      <c r="D363" s="13">
        <v>25000</v>
      </c>
      <c r="E363" s="1"/>
      <c r="F363" s="1">
        <v>25120</v>
      </c>
      <c r="G363" s="1"/>
      <c r="H363" s="1">
        <f>F363-D363</f>
        <v>120</v>
      </c>
      <c r="I363" s="1"/>
    </row>
    <row r="364" spans="2:9">
      <c r="B364" s="43" t="s">
        <v>409</v>
      </c>
      <c r="C364" s="277"/>
      <c r="D364" s="13">
        <v>25000</v>
      </c>
      <c r="E364" s="1"/>
      <c r="F364" s="1"/>
      <c r="G364" s="1"/>
      <c r="H364" s="1"/>
      <c r="I364" s="1" t="s">
        <v>13</v>
      </c>
    </row>
    <row r="365" spans="2:9">
      <c r="B365" s="43" t="s">
        <v>410</v>
      </c>
      <c r="C365" s="277"/>
      <c r="D365" s="13"/>
      <c r="E365" s="1"/>
      <c r="F365" s="1">
        <v>25180</v>
      </c>
      <c r="G365" s="1"/>
      <c r="H365" s="1">
        <f>F365-D364</f>
        <v>180</v>
      </c>
      <c r="I365" s="1"/>
    </row>
    <row r="366" spans="2:9">
      <c r="B366" s="43" t="s">
        <v>410</v>
      </c>
      <c r="C366" s="277"/>
      <c r="D366" s="13">
        <v>25100</v>
      </c>
      <c r="E366" s="1"/>
      <c r="F366" s="1">
        <v>25180</v>
      </c>
      <c r="G366" s="1"/>
      <c r="H366" s="1">
        <f>F366-D366</f>
        <v>80</v>
      </c>
      <c r="I366" s="1"/>
    </row>
    <row r="367" spans="2:9">
      <c r="B367" s="43" t="s">
        <v>410</v>
      </c>
      <c r="C367" s="269"/>
      <c r="D367" s="13">
        <v>25100</v>
      </c>
      <c r="E367" s="1"/>
      <c r="F367" s="1">
        <v>25195</v>
      </c>
      <c r="G367" s="1"/>
      <c r="H367" s="1">
        <f>F367-D366</f>
        <v>95</v>
      </c>
      <c r="I367" s="1"/>
    </row>
    <row r="368" spans="2:9">
      <c r="B368" s="43" t="s">
        <v>410</v>
      </c>
      <c r="C368" s="268" t="s">
        <v>399</v>
      </c>
      <c r="D368" s="13">
        <v>25100</v>
      </c>
      <c r="E368" s="1"/>
      <c r="F368" s="1"/>
      <c r="G368" s="1"/>
      <c r="H368" s="1"/>
      <c r="I368" s="1" t="s">
        <v>13</v>
      </c>
    </row>
    <row r="369" spans="2:9">
      <c r="B369" s="268" t="s">
        <v>415</v>
      </c>
      <c r="C369" s="277"/>
      <c r="D369" s="5"/>
      <c r="E369" s="1"/>
      <c r="F369" s="1">
        <v>25300</v>
      </c>
      <c r="G369" s="1"/>
      <c r="H369" s="1">
        <f>F369-D368</f>
        <v>200</v>
      </c>
      <c r="I369" s="1"/>
    </row>
    <row r="370" spans="2:9">
      <c r="B370" s="277"/>
      <c r="C370" s="277"/>
      <c r="D370" s="5"/>
      <c r="E370" s="1">
        <v>25300</v>
      </c>
      <c r="F370" s="1"/>
      <c r="G370" s="1">
        <v>25350</v>
      </c>
      <c r="H370" s="1">
        <f>E370-G370</f>
        <v>-50</v>
      </c>
      <c r="I370" s="1"/>
    </row>
    <row r="371" spans="2:9">
      <c r="B371" s="277"/>
      <c r="C371" s="277"/>
      <c r="D371" s="13">
        <v>25340</v>
      </c>
      <c r="E371" s="1"/>
      <c r="F371" s="1">
        <v>25385</v>
      </c>
      <c r="G371" s="1"/>
      <c r="H371" s="1">
        <f>F371-D371</f>
        <v>45</v>
      </c>
      <c r="I371" s="1"/>
    </row>
    <row r="372" spans="2:9">
      <c r="B372" s="269"/>
      <c r="C372" s="277"/>
      <c r="D372" s="13">
        <v>25340</v>
      </c>
      <c r="E372" s="1"/>
      <c r="F372" s="1"/>
      <c r="G372" s="1"/>
      <c r="H372" s="1"/>
      <c r="I372" s="13" t="s">
        <v>13</v>
      </c>
    </row>
    <row r="373" spans="2:9">
      <c r="B373" s="43" t="s">
        <v>424</v>
      </c>
      <c r="C373" s="269"/>
      <c r="D373" s="5"/>
      <c r="E373" s="1"/>
      <c r="F373" s="1">
        <v>25450</v>
      </c>
      <c r="G373" s="1"/>
      <c r="H373" s="1">
        <f>F373-D372</f>
        <v>110</v>
      </c>
      <c r="I373" s="5"/>
    </row>
    <row r="374" spans="2:9">
      <c r="B374" s="43" t="s">
        <v>427</v>
      </c>
      <c r="C374" s="268" t="s">
        <v>399</v>
      </c>
      <c r="D374" s="13">
        <v>25000</v>
      </c>
      <c r="E374" s="1"/>
      <c r="F374" s="1">
        <v>25220</v>
      </c>
      <c r="G374" s="1"/>
      <c r="H374" s="1">
        <f>F374-D374</f>
        <v>220</v>
      </c>
      <c r="I374" s="5"/>
    </row>
    <row r="375" spans="2:9">
      <c r="B375" s="43" t="s">
        <v>427</v>
      </c>
      <c r="C375" s="277"/>
      <c r="D375" s="13">
        <v>25000</v>
      </c>
      <c r="E375" s="1"/>
      <c r="F375" s="1">
        <v>25230</v>
      </c>
      <c r="G375" s="1"/>
      <c r="H375" s="1">
        <f>F375-D375</f>
        <v>230</v>
      </c>
      <c r="I375" s="5"/>
    </row>
    <row r="376" spans="2:9">
      <c r="B376" s="43" t="s">
        <v>427</v>
      </c>
      <c r="C376" s="277"/>
      <c r="D376" s="13">
        <v>25000</v>
      </c>
      <c r="E376" s="1"/>
      <c r="F376" s="1"/>
      <c r="G376" s="1"/>
      <c r="H376" s="1"/>
      <c r="I376" s="13" t="s">
        <v>13</v>
      </c>
    </row>
    <row r="377" spans="2:9">
      <c r="B377" s="43" t="s">
        <v>431</v>
      </c>
      <c r="C377" s="277"/>
      <c r="D377" s="13"/>
      <c r="E377" s="1"/>
      <c r="F377" s="1">
        <v>25730</v>
      </c>
      <c r="G377" s="1"/>
      <c r="H377" s="1">
        <f>F377-D376</f>
        <v>730</v>
      </c>
      <c r="I377" s="13"/>
    </row>
    <row r="378" spans="2:9">
      <c r="B378" s="43" t="s">
        <v>427</v>
      </c>
      <c r="C378" s="277"/>
      <c r="D378" s="13">
        <v>25000</v>
      </c>
      <c r="E378" s="1"/>
      <c r="F378" s="1"/>
      <c r="G378" s="1"/>
      <c r="H378" s="1"/>
      <c r="I378" s="13" t="s">
        <v>13</v>
      </c>
    </row>
    <row r="379" spans="2:9">
      <c r="B379" s="43" t="s">
        <v>432</v>
      </c>
      <c r="C379" s="269"/>
      <c r="D379" s="5"/>
      <c r="E379" s="1"/>
      <c r="F379" s="1">
        <v>25775</v>
      </c>
      <c r="G379" s="1"/>
      <c r="H379" s="1">
        <f>F379-D378</f>
        <v>775</v>
      </c>
      <c r="I379" s="5"/>
    </row>
    <row r="380" spans="2:9">
      <c r="B380" s="268" t="s">
        <v>437</v>
      </c>
      <c r="C380" s="268" t="s">
        <v>399</v>
      </c>
      <c r="D380" s="13">
        <v>25620</v>
      </c>
      <c r="E380" s="1"/>
      <c r="F380" s="1">
        <v>25700</v>
      </c>
      <c r="G380" s="1"/>
      <c r="H380" s="1">
        <f>F380-D380</f>
        <v>80</v>
      </c>
      <c r="I380" s="5"/>
    </row>
    <row r="381" spans="2:9">
      <c r="B381" s="269"/>
      <c r="C381" s="269"/>
      <c r="D381" s="13">
        <v>25620</v>
      </c>
      <c r="E381" s="1"/>
      <c r="F381" s="1">
        <v>25700</v>
      </c>
      <c r="G381" s="1"/>
      <c r="H381" s="1">
        <v>80</v>
      </c>
      <c r="I381" s="5"/>
    </row>
    <row r="382" spans="2:9">
      <c r="B382" s="43" t="s">
        <v>438</v>
      </c>
      <c r="C382" s="268" t="s">
        <v>399</v>
      </c>
      <c r="D382" s="13">
        <v>25620</v>
      </c>
      <c r="E382" s="1"/>
      <c r="F382" s="1"/>
      <c r="G382" s="1"/>
      <c r="H382" s="1"/>
      <c r="I382" s="5"/>
    </row>
    <row r="383" spans="2:9">
      <c r="B383" s="43" t="s">
        <v>439</v>
      </c>
      <c r="C383" s="277"/>
      <c r="D383" s="13"/>
      <c r="E383" s="1"/>
      <c r="F383" s="1">
        <v>25730</v>
      </c>
      <c r="G383" s="1"/>
      <c r="H383" s="1">
        <f>F383-D382</f>
        <v>110</v>
      </c>
      <c r="I383" s="5"/>
    </row>
    <row r="384" spans="2:9">
      <c r="B384" s="43" t="s">
        <v>438</v>
      </c>
      <c r="C384" s="277"/>
      <c r="D384" s="13">
        <v>25620</v>
      </c>
      <c r="E384" s="1"/>
      <c r="F384" s="1"/>
      <c r="G384" s="1"/>
      <c r="H384" s="1"/>
      <c r="I384" s="5"/>
    </row>
    <row r="385" spans="2:9">
      <c r="B385" s="43" t="s">
        <v>439</v>
      </c>
      <c r="C385" s="269"/>
      <c r="D385" s="13"/>
      <c r="E385" s="1"/>
      <c r="F385" s="1">
        <v>25730</v>
      </c>
      <c r="G385" s="1"/>
      <c r="H385" s="1">
        <f>F385-D384</f>
        <v>110</v>
      </c>
      <c r="I385" s="5"/>
    </row>
    <row r="386" spans="2:9">
      <c r="B386" s="1"/>
      <c r="C386" s="1"/>
      <c r="D386" s="1"/>
      <c r="E386" s="1"/>
      <c r="F386" s="1"/>
      <c r="G386" s="1"/>
      <c r="H386" s="5">
        <f>SUM(H351:H385)</f>
        <v>4250</v>
      </c>
      <c r="I386" s="5">
        <f>H386*40</f>
        <v>170000</v>
      </c>
    </row>
  </sheetData>
  <mergeCells count="33">
    <mergeCell ref="F51:G51"/>
    <mergeCell ref="C356:C360"/>
    <mergeCell ref="C18:C24"/>
    <mergeCell ref="F25:G25"/>
    <mergeCell ref="B106:B108"/>
    <mergeCell ref="F119:G119"/>
    <mergeCell ref="B315:B318"/>
    <mergeCell ref="C315:C318"/>
    <mergeCell ref="B310:B312"/>
    <mergeCell ref="C310:C312"/>
    <mergeCell ref="C226:C229"/>
    <mergeCell ref="F162:G162"/>
    <mergeCell ref="F253:G253"/>
    <mergeCell ref="F291:G291"/>
    <mergeCell ref="F38:G38"/>
    <mergeCell ref="F63:G63"/>
    <mergeCell ref="F76:G76"/>
    <mergeCell ref="B369:B372"/>
    <mergeCell ref="C361:C367"/>
    <mergeCell ref="F96:G96"/>
    <mergeCell ref="B356:B360"/>
    <mergeCell ref="C382:C385"/>
    <mergeCell ref="C337:C341"/>
    <mergeCell ref="C323:C326"/>
    <mergeCell ref="B324:B326"/>
    <mergeCell ref="B320:B322"/>
    <mergeCell ref="C320:C322"/>
    <mergeCell ref="C374:C379"/>
    <mergeCell ref="C368:C373"/>
    <mergeCell ref="B380:B381"/>
    <mergeCell ref="C380:C381"/>
    <mergeCell ref="C351:C354"/>
    <mergeCell ref="B351:B354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K337"/>
  <sheetViews>
    <sheetView topLeftCell="A318" workbookViewId="0">
      <selection activeCell="O335" sqref="O335"/>
    </sheetView>
  </sheetViews>
  <sheetFormatPr defaultRowHeight="15"/>
  <cols>
    <col min="2" max="2" width="10.85546875" customWidth="1"/>
    <col min="3" max="3" width="28.140625" customWidth="1"/>
    <col min="4" max="4" width="10" customWidth="1"/>
    <col min="10" max="10" width="12.42578125" customWidth="1"/>
  </cols>
  <sheetData>
    <row r="1" spans="2:11">
      <c r="B1" s="5" t="s">
        <v>212</v>
      </c>
      <c r="C1" s="5">
        <v>2017</v>
      </c>
      <c r="D1" s="5"/>
      <c r="E1" s="1"/>
      <c r="F1" s="1"/>
      <c r="G1" s="1"/>
      <c r="H1" s="1"/>
      <c r="I1" s="1"/>
      <c r="J1" s="1"/>
      <c r="K1" s="1"/>
    </row>
    <row r="2" spans="2:11">
      <c r="B2" s="15" t="s">
        <v>0</v>
      </c>
      <c r="C2" s="15" t="s">
        <v>209</v>
      </c>
      <c r="D2" s="15" t="s">
        <v>219</v>
      </c>
      <c r="E2" s="16" t="s">
        <v>210</v>
      </c>
      <c r="F2" s="17" t="s">
        <v>3</v>
      </c>
      <c r="G2" s="18" t="s">
        <v>6</v>
      </c>
      <c r="H2" s="19" t="s">
        <v>7</v>
      </c>
      <c r="I2" s="15" t="s">
        <v>4</v>
      </c>
      <c r="J2" s="15" t="s">
        <v>266</v>
      </c>
      <c r="K2" s="15" t="s">
        <v>9</v>
      </c>
    </row>
    <row r="3" spans="2:11">
      <c r="B3" s="1" t="s">
        <v>20</v>
      </c>
      <c r="C3" s="1" t="s">
        <v>214</v>
      </c>
      <c r="D3" s="1">
        <v>1100</v>
      </c>
      <c r="E3" s="1"/>
      <c r="F3" s="1"/>
      <c r="G3" s="1">
        <v>950</v>
      </c>
      <c r="H3" s="1"/>
      <c r="I3" s="1"/>
      <c r="J3" s="1"/>
      <c r="K3" s="1" t="s">
        <v>13</v>
      </c>
    </row>
    <row r="4" spans="2:11">
      <c r="B4" s="1" t="s">
        <v>213</v>
      </c>
      <c r="C4" s="1"/>
      <c r="D4" s="1"/>
      <c r="E4" s="1">
        <v>932</v>
      </c>
      <c r="F4" s="1"/>
      <c r="G4" s="1"/>
      <c r="H4" s="1"/>
      <c r="I4" s="1">
        <f>G3-E4</f>
        <v>18</v>
      </c>
      <c r="J4" s="1">
        <f>I4*D3</f>
        <v>19800</v>
      </c>
      <c r="K4" s="1"/>
    </row>
    <row r="5" spans="2:11">
      <c r="B5" s="1" t="s">
        <v>21</v>
      </c>
      <c r="C5" s="1" t="s">
        <v>215</v>
      </c>
      <c r="D5" s="1">
        <v>700</v>
      </c>
      <c r="E5" s="1">
        <v>670</v>
      </c>
      <c r="F5" s="1"/>
      <c r="G5" s="1"/>
      <c r="H5" s="1"/>
      <c r="I5" s="1"/>
      <c r="J5" s="1"/>
      <c r="K5" s="1" t="s">
        <v>13</v>
      </c>
    </row>
    <row r="6" spans="2:11">
      <c r="B6" s="1" t="s">
        <v>22</v>
      </c>
      <c r="C6" s="1"/>
      <c r="D6" s="1"/>
      <c r="E6" s="1"/>
      <c r="F6" s="1">
        <v>700</v>
      </c>
      <c r="G6" s="1"/>
      <c r="H6" s="1"/>
      <c r="I6" s="1">
        <f>F6-E5</f>
        <v>30</v>
      </c>
      <c r="J6" s="1">
        <f>I6*D5</f>
        <v>21000</v>
      </c>
      <c r="K6" s="1"/>
    </row>
    <row r="7" spans="2:11">
      <c r="B7" s="1" t="s">
        <v>216</v>
      </c>
      <c r="C7" s="1" t="s">
        <v>214</v>
      </c>
      <c r="D7" s="1">
        <v>1100</v>
      </c>
      <c r="E7" s="1">
        <v>975</v>
      </c>
      <c r="F7" s="1"/>
      <c r="G7" s="1"/>
      <c r="H7" s="1">
        <v>981</v>
      </c>
      <c r="I7" s="1">
        <f>E7-H7</f>
        <v>-6</v>
      </c>
      <c r="J7" s="1">
        <f>I7*D7</f>
        <v>-6600</v>
      </c>
      <c r="K7" s="1"/>
    </row>
    <row r="8" spans="2:11">
      <c r="B8" s="1" t="s">
        <v>25</v>
      </c>
      <c r="C8" s="1" t="s">
        <v>217</v>
      </c>
      <c r="D8" s="1">
        <v>1100</v>
      </c>
      <c r="E8" s="1">
        <v>520</v>
      </c>
      <c r="F8" s="1"/>
      <c r="G8" s="1">
        <v>535</v>
      </c>
      <c r="H8" s="1"/>
      <c r="I8" s="1">
        <f>G8-E8</f>
        <v>15</v>
      </c>
      <c r="J8" s="1">
        <f>I8*D8</f>
        <v>16500</v>
      </c>
      <c r="K8" s="1"/>
    </row>
    <row r="9" spans="2:11">
      <c r="B9" s="1" t="s">
        <v>26</v>
      </c>
      <c r="C9" s="1" t="s">
        <v>215</v>
      </c>
      <c r="D9" s="1">
        <v>700</v>
      </c>
      <c r="E9" s="1">
        <v>720</v>
      </c>
      <c r="F9" s="1"/>
      <c r="G9" s="1"/>
      <c r="H9" s="1"/>
      <c r="I9" s="1"/>
      <c r="J9" s="1"/>
      <c r="K9" s="1" t="s">
        <v>13</v>
      </c>
    </row>
    <row r="10" spans="2:11">
      <c r="B10" s="1" t="s">
        <v>32</v>
      </c>
      <c r="C10" s="1"/>
      <c r="D10" s="1"/>
      <c r="E10" s="1"/>
      <c r="F10" s="1">
        <v>729</v>
      </c>
      <c r="G10" s="1"/>
      <c r="H10" s="1"/>
      <c r="I10" s="1">
        <f>F10-E9</f>
        <v>9</v>
      </c>
      <c r="J10" s="1">
        <f>I10*D9</f>
        <v>6300</v>
      </c>
      <c r="K10" s="1"/>
    </row>
    <row r="11" spans="2:11">
      <c r="B11" s="1" t="s">
        <v>37</v>
      </c>
      <c r="C11" s="1" t="s">
        <v>218</v>
      </c>
      <c r="D11" s="1">
        <v>3500</v>
      </c>
      <c r="E11" s="1">
        <v>185</v>
      </c>
      <c r="F11" s="1">
        <v>190</v>
      </c>
      <c r="G11" s="1"/>
      <c r="H11" s="1"/>
      <c r="I11" s="1">
        <f>F11-E11</f>
        <v>5</v>
      </c>
      <c r="J11" s="1">
        <f>I11*D11</f>
        <v>17500</v>
      </c>
      <c r="K11" s="1"/>
    </row>
    <row r="12" spans="2:11">
      <c r="B12" s="1"/>
      <c r="C12" s="1"/>
      <c r="D12" s="1"/>
      <c r="E12" s="1"/>
      <c r="F12" s="1"/>
      <c r="G12" s="1"/>
      <c r="H12" s="1"/>
      <c r="I12" s="5">
        <f>SUM(I3:I11)</f>
        <v>71</v>
      </c>
      <c r="J12" s="5">
        <f>SUM(J3:J11)</f>
        <v>74500</v>
      </c>
      <c r="K12" s="1"/>
    </row>
    <row r="14" spans="2:11">
      <c r="B14" s="5" t="s">
        <v>220</v>
      </c>
      <c r="C14" s="5">
        <v>2017</v>
      </c>
      <c r="D14" s="5"/>
      <c r="E14" s="1"/>
      <c r="F14" s="1"/>
      <c r="G14" s="1"/>
      <c r="H14" s="1"/>
      <c r="I14" s="1"/>
      <c r="J14" s="1"/>
      <c r="K14" s="1"/>
    </row>
    <row r="15" spans="2:11">
      <c r="B15" s="15" t="s">
        <v>0</v>
      </c>
      <c r="C15" s="15" t="s">
        <v>209</v>
      </c>
      <c r="D15" s="15" t="s">
        <v>219</v>
      </c>
      <c r="E15" s="16" t="s">
        <v>210</v>
      </c>
      <c r="F15" s="17" t="s">
        <v>3</v>
      </c>
      <c r="G15" s="18" t="s">
        <v>6</v>
      </c>
      <c r="H15" s="19" t="s">
        <v>7</v>
      </c>
      <c r="I15" s="15" t="s">
        <v>4</v>
      </c>
      <c r="J15" s="15" t="s">
        <v>266</v>
      </c>
      <c r="K15" s="15" t="s">
        <v>9</v>
      </c>
    </row>
    <row r="16" spans="2:11">
      <c r="B16" s="1" t="s">
        <v>221</v>
      </c>
      <c r="C16" s="1" t="s">
        <v>222</v>
      </c>
      <c r="D16" s="1">
        <v>1100</v>
      </c>
      <c r="E16" s="1">
        <v>745</v>
      </c>
      <c r="F16" s="1"/>
      <c r="G16" s="1"/>
      <c r="H16" s="1"/>
      <c r="I16" s="1"/>
      <c r="J16" s="1"/>
      <c r="K16" s="1" t="s">
        <v>13</v>
      </c>
    </row>
    <row r="17" spans="2:11">
      <c r="B17" s="1" t="s">
        <v>42</v>
      </c>
      <c r="C17" s="1"/>
      <c r="D17" s="1"/>
      <c r="E17" s="1"/>
      <c r="F17" s="1">
        <v>761</v>
      </c>
      <c r="G17" s="1"/>
      <c r="H17" s="1"/>
      <c r="I17" s="1">
        <f>F17-E16</f>
        <v>16</v>
      </c>
      <c r="J17" s="1">
        <f>I17*D16</f>
        <v>17600</v>
      </c>
      <c r="K17" s="1"/>
    </row>
    <row r="18" spans="2:11">
      <c r="B18" s="1" t="s">
        <v>42</v>
      </c>
      <c r="C18" s="1" t="s">
        <v>215</v>
      </c>
      <c r="D18" s="1">
        <v>700</v>
      </c>
      <c r="E18" s="1">
        <v>695</v>
      </c>
      <c r="F18" s="1">
        <v>702</v>
      </c>
      <c r="G18" s="1"/>
      <c r="H18" s="1"/>
      <c r="I18" s="1">
        <f>F18-E18</f>
        <v>7</v>
      </c>
      <c r="J18" s="1">
        <f>I18*D18</f>
        <v>4900</v>
      </c>
      <c r="K18" s="1"/>
    </row>
    <row r="19" spans="2:11">
      <c r="B19" s="1"/>
      <c r="C19" s="1" t="s">
        <v>217</v>
      </c>
      <c r="D19" s="1">
        <v>1100</v>
      </c>
      <c r="E19" s="1">
        <v>558</v>
      </c>
      <c r="F19" s="1">
        <v>570</v>
      </c>
      <c r="G19" s="1"/>
      <c r="H19" s="1"/>
      <c r="I19" s="1">
        <f>F19-E19</f>
        <v>12</v>
      </c>
      <c r="J19" s="1">
        <f>I19*D19</f>
        <v>13200</v>
      </c>
      <c r="K19" s="1"/>
    </row>
    <row r="20" spans="2:11">
      <c r="B20" s="1" t="s">
        <v>47</v>
      </c>
      <c r="C20" s="8" t="s">
        <v>215</v>
      </c>
      <c r="D20" s="1"/>
      <c r="E20" s="1">
        <v>689</v>
      </c>
      <c r="F20" s="1"/>
      <c r="G20" s="1">
        <v>698</v>
      </c>
      <c r="H20" s="1"/>
      <c r="I20" s="1">
        <f>G20-E20</f>
        <v>9</v>
      </c>
      <c r="J20" s="1"/>
      <c r="K20" s="1"/>
    </row>
    <row r="21" spans="2:11">
      <c r="B21" s="1" t="s">
        <v>223</v>
      </c>
      <c r="C21" s="1" t="s">
        <v>218</v>
      </c>
      <c r="D21" s="1">
        <v>3500</v>
      </c>
      <c r="E21" s="1"/>
      <c r="F21" s="1"/>
      <c r="G21" s="1">
        <v>189</v>
      </c>
      <c r="H21" s="1"/>
      <c r="I21" s="1"/>
      <c r="J21" s="1"/>
      <c r="K21" s="1"/>
    </row>
    <row r="22" spans="2:11">
      <c r="B22" s="1" t="s">
        <v>224</v>
      </c>
      <c r="C22" s="1"/>
      <c r="D22" s="1"/>
      <c r="E22" s="1">
        <v>182</v>
      </c>
      <c r="F22" s="1"/>
      <c r="G22" s="1"/>
      <c r="H22" s="1"/>
      <c r="I22" s="1">
        <f>G21-E22</f>
        <v>7</v>
      </c>
      <c r="J22" s="1">
        <f>I22*D21</f>
        <v>24500</v>
      </c>
      <c r="K22" s="1"/>
    </row>
    <row r="23" spans="2:11">
      <c r="B23" s="1" t="s">
        <v>53</v>
      </c>
      <c r="C23" s="1" t="s">
        <v>218</v>
      </c>
      <c r="D23" s="1">
        <v>3500</v>
      </c>
      <c r="E23" s="1">
        <v>192</v>
      </c>
      <c r="F23" s="1">
        <v>197</v>
      </c>
      <c r="G23" s="1"/>
      <c r="H23" s="1"/>
      <c r="I23" s="1">
        <f>F23-E23</f>
        <v>5</v>
      </c>
      <c r="J23" s="1">
        <f>I23*D23</f>
        <v>17500</v>
      </c>
      <c r="K23" s="1"/>
    </row>
    <row r="24" spans="2:11">
      <c r="B24" s="1"/>
      <c r="C24" s="1" t="s">
        <v>217</v>
      </c>
      <c r="D24" s="1">
        <v>1100</v>
      </c>
      <c r="E24" s="1">
        <v>544</v>
      </c>
      <c r="F24" s="1">
        <v>560</v>
      </c>
      <c r="G24" s="1"/>
      <c r="H24" s="1"/>
      <c r="I24" s="1">
        <f>F24-E24</f>
        <v>16</v>
      </c>
      <c r="J24" s="1">
        <f>I24*D24</f>
        <v>17600</v>
      </c>
      <c r="K24" s="1"/>
    </row>
    <row r="25" spans="2:11">
      <c r="B25" s="1" t="s">
        <v>55</v>
      </c>
      <c r="C25" s="1" t="s">
        <v>225</v>
      </c>
      <c r="D25" s="1">
        <v>2000</v>
      </c>
      <c r="E25" s="1">
        <v>470</v>
      </c>
      <c r="F25" s="1"/>
      <c r="G25" s="1"/>
      <c r="H25" s="1"/>
      <c r="I25" s="1"/>
      <c r="J25" s="1"/>
      <c r="K25" s="1" t="s">
        <v>13</v>
      </c>
    </row>
    <row r="26" spans="2:11">
      <c r="B26" s="1" t="s">
        <v>226</v>
      </c>
      <c r="C26" s="1"/>
      <c r="D26" s="1"/>
      <c r="E26" s="1"/>
      <c r="F26" s="1">
        <v>490</v>
      </c>
      <c r="G26" s="1"/>
      <c r="H26" s="1"/>
      <c r="I26" s="1">
        <f>F26-E25</f>
        <v>20</v>
      </c>
      <c r="J26" s="1">
        <f>I26*D25</f>
        <v>40000</v>
      </c>
      <c r="K26" s="1"/>
    </row>
    <row r="27" spans="2:11">
      <c r="B27" s="1"/>
      <c r="C27" s="1"/>
      <c r="D27" s="1"/>
      <c r="E27" s="1"/>
      <c r="F27" s="1"/>
      <c r="G27" s="1"/>
      <c r="H27" s="1"/>
      <c r="I27" s="5">
        <f>SUM(I16:I26)</f>
        <v>92</v>
      </c>
      <c r="J27" s="5">
        <f>SUM(J16:J26)</f>
        <v>135300</v>
      </c>
      <c r="K27" s="1"/>
    </row>
    <row r="29" spans="2:11">
      <c r="B29" s="5" t="s">
        <v>61</v>
      </c>
      <c r="C29" s="5">
        <v>2017</v>
      </c>
      <c r="D29" s="5"/>
      <c r="E29" s="1"/>
      <c r="F29" s="1"/>
      <c r="G29" s="1"/>
      <c r="H29" s="1"/>
      <c r="I29" s="1"/>
      <c r="J29" s="1"/>
      <c r="K29" s="1"/>
    </row>
    <row r="30" spans="2:11">
      <c r="B30" s="15" t="s">
        <v>0</v>
      </c>
      <c r="C30" s="15" t="s">
        <v>209</v>
      </c>
      <c r="D30" s="15" t="s">
        <v>219</v>
      </c>
      <c r="E30" s="16" t="s">
        <v>210</v>
      </c>
      <c r="F30" s="17" t="s">
        <v>3</v>
      </c>
      <c r="G30" s="18" t="s">
        <v>6</v>
      </c>
      <c r="H30" s="19" t="s">
        <v>7</v>
      </c>
      <c r="I30" s="15" t="s">
        <v>4</v>
      </c>
      <c r="J30" s="15" t="s">
        <v>266</v>
      </c>
      <c r="K30" s="15" t="s">
        <v>9</v>
      </c>
    </row>
    <row r="31" spans="2:11">
      <c r="B31" s="1" t="s">
        <v>227</v>
      </c>
      <c r="C31" s="1" t="s">
        <v>228</v>
      </c>
      <c r="D31" s="1">
        <v>1100</v>
      </c>
      <c r="E31" s="1">
        <v>1081</v>
      </c>
      <c r="F31" s="1"/>
      <c r="G31" s="1"/>
      <c r="H31" s="1"/>
      <c r="I31" s="1"/>
      <c r="J31" s="1"/>
      <c r="K31" s="1" t="s">
        <v>13</v>
      </c>
    </row>
    <row r="32" spans="2:11">
      <c r="B32" s="1" t="s">
        <v>64</v>
      </c>
      <c r="C32" s="1"/>
      <c r="D32" s="1"/>
      <c r="E32" s="1"/>
      <c r="F32" s="1">
        <v>1120</v>
      </c>
      <c r="G32" s="1"/>
      <c r="H32" s="1"/>
      <c r="I32" s="1">
        <f>F32-E31</f>
        <v>39</v>
      </c>
      <c r="J32" s="1">
        <f>I32*D31</f>
        <v>42900</v>
      </c>
      <c r="K32" s="1"/>
    </row>
    <row r="33" spans="2:11">
      <c r="B33" s="1"/>
      <c r="C33" s="1" t="s">
        <v>229</v>
      </c>
      <c r="D33" s="1">
        <v>500</v>
      </c>
      <c r="E33" s="1">
        <v>1019</v>
      </c>
      <c r="F33" s="1"/>
      <c r="G33" s="1"/>
      <c r="H33" s="1"/>
      <c r="I33" s="1"/>
      <c r="J33" s="1"/>
      <c r="K33" s="1" t="s">
        <v>13</v>
      </c>
    </row>
    <row r="34" spans="2:11">
      <c r="B34" s="1" t="s">
        <v>64</v>
      </c>
      <c r="C34" s="1"/>
      <c r="D34" s="1"/>
      <c r="E34" s="1"/>
      <c r="F34" s="1">
        <v>1047</v>
      </c>
      <c r="G34" s="1"/>
      <c r="H34" s="1"/>
      <c r="I34" s="1">
        <f>F34-E33</f>
        <v>28</v>
      </c>
      <c r="J34" s="1">
        <f>I34*D33</f>
        <v>14000</v>
      </c>
      <c r="K34" s="1"/>
    </row>
    <row r="35" spans="2:11">
      <c r="B35" s="1" t="s">
        <v>64</v>
      </c>
      <c r="C35" s="1" t="s">
        <v>230</v>
      </c>
      <c r="D35" s="1">
        <v>2000</v>
      </c>
      <c r="E35" s="1">
        <v>479</v>
      </c>
      <c r="F35" s="1"/>
      <c r="G35" s="1"/>
      <c r="H35" s="1"/>
      <c r="I35" s="1"/>
      <c r="J35" s="1"/>
      <c r="K35" s="1" t="s">
        <v>13</v>
      </c>
    </row>
    <row r="36" spans="2:11">
      <c r="B36" s="1" t="s">
        <v>65</v>
      </c>
      <c r="C36" s="1"/>
      <c r="D36" s="1"/>
      <c r="E36" s="1"/>
      <c r="F36" s="1">
        <v>505</v>
      </c>
      <c r="G36" s="1"/>
      <c r="H36" s="1"/>
      <c r="I36" s="1">
        <f>F36-E35</f>
        <v>26</v>
      </c>
      <c r="J36" s="1">
        <f>I36*D35</f>
        <v>52000</v>
      </c>
      <c r="K36" s="1"/>
    </row>
    <row r="37" spans="2:11">
      <c r="B37" s="1" t="s">
        <v>102</v>
      </c>
      <c r="C37" s="1" t="s">
        <v>230</v>
      </c>
      <c r="D37" s="1">
        <v>2000</v>
      </c>
      <c r="E37" s="1"/>
      <c r="F37" s="1"/>
      <c r="G37" s="1">
        <v>498</v>
      </c>
      <c r="H37" s="1"/>
      <c r="I37" s="1"/>
      <c r="J37" s="1"/>
      <c r="K37" s="1" t="s">
        <v>13</v>
      </c>
    </row>
    <row r="38" spans="2:11">
      <c r="B38" s="1" t="s">
        <v>231</v>
      </c>
      <c r="C38" s="1"/>
      <c r="D38" s="1"/>
      <c r="E38" s="1">
        <v>477</v>
      </c>
      <c r="F38" s="1"/>
      <c r="G38" s="1"/>
      <c r="H38" s="1"/>
      <c r="I38" s="1">
        <f>G37-E38</f>
        <v>21</v>
      </c>
      <c r="J38" s="1">
        <f>I38*D37</f>
        <v>42000</v>
      </c>
      <c r="K38" s="1"/>
    </row>
    <row r="39" spans="2:11">
      <c r="B39" s="1"/>
      <c r="C39" s="1"/>
      <c r="D39" s="1"/>
      <c r="E39" s="1"/>
      <c r="F39" s="1"/>
      <c r="G39" s="1"/>
      <c r="H39" s="1"/>
      <c r="I39" s="5">
        <f>SUM(I31:I38)</f>
        <v>114</v>
      </c>
      <c r="J39" s="5">
        <f>SUM(J31:J38)</f>
        <v>150900</v>
      </c>
      <c r="K39" s="1"/>
    </row>
    <row r="41" spans="2:11">
      <c r="B41" s="5" t="s">
        <v>76</v>
      </c>
      <c r="C41" s="5">
        <v>2017</v>
      </c>
      <c r="D41" s="5"/>
      <c r="E41" s="1"/>
      <c r="F41" s="1"/>
      <c r="G41" s="1"/>
      <c r="H41" s="1"/>
      <c r="I41" s="1"/>
      <c r="J41" s="1"/>
      <c r="K41" s="1"/>
    </row>
    <row r="42" spans="2:11">
      <c r="B42" s="15" t="s">
        <v>0</v>
      </c>
      <c r="C42" s="15" t="s">
        <v>209</v>
      </c>
      <c r="D42" s="15" t="s">
        <v>219</v>
      </c>
      <c r="E42" s="16" t="s">
        <v>210</v>
      </c>
      <c r="F42" s="17" t="s">
        <v>3</v>
      </c>
      <c r="G42" s="18" t="s">
        <v>6</v>
      </c>
      <c r="H42" s="19" t="s">
        <v>7</v>
      </c>
      <c r="I42" s="15" t="s">
        <v>4</v>
      </c>
      <c r="J42" s="15" t="s">
        <v>266</v>
      </c>
      <c r="K42" s="15" t="s">
        <v>9</v>
      </c>
    </row>
    <row r="43" spans="2:11">
      <c r="B43" s="1" t="s">
        <v>72</v>
      </c>
      <c r="C43" s="1" t="s">
        <v>232</v>
      </c>
      <c r="D43" s="1">
        <v>3000</v>
      </c>
      <c r="E43" s="1">
        <v>280</v>
      </c>
      <c r="F43" s="1"/>
      <c r="G43" s="1"/>
      <c r="H43" s="1"/>
      <c r="I43" s="1"/>
      <c r="J43" s="1"/>
      <c r="K43" s="1" t="s">
        <v>13</v>
      </c>
    </row>
    <row r="44" spans="2:11">
      <c r="B44" s="1" t="s">
        <v>83</v>
      </c>
      <c r="C44" s="1"/>
      <c r="D44" s="1"/>
      <c r="E44" s="1"/>
      <c r="F44" s="1">
        <v>295</v>
      </c>
      <c r="G44" s="1"/>
      <c r="H44" s="1"/>
      <c r="I44" s="1">
        <f>F44-E43</f>
        <v>15</v>
      </c>
      <c r="J44" s="1">
        <f>I44*D43</f>
        <v>45000</v>
      </c>
      <c r="K44" s="1"/>
    </row>
    <row r="45" spans="2:11">
      <c r="B45" s="1" t="s">
        <v>211</v>
      </c>
      <c r="C45" s="1" t="s">
        <v>229</v>
      </c>
      <c r="D45" s="1">
        <v>500</v>
      </c>
      <c r="E45" s="1">
        <v>1020</v>
      </c>
      <c r="F45" s="1"/>
      <c r="G45" s="1"/>
      <c r="H45" s="1"/>
      <c r="I45" s="1"/>
      <c r="J45" s="1"/>
      <c r="K45" s="1"/>
    </row>
    <row r="46" spans="2:11">
      <c r="B46" s="1" t="s">
        <v>236</v>
      </c>
      <c r="C46" s="1"/>
      <c r="D46" s="1"/>
      <c r="E46" s="1"/>
      <c r="F46" s="1"/>
      <c r="G46" s="1"/>
      <c r="H46" s="1">
        <v>1011</v>
      </c>
      <c r="I46" s="1">
        <f>H46-E45</f>
        <v>-9</v>
      </c>
      <c r="J46" s="1">
        <f>I46*D45</f>
        <v>-4500</v>
      </c>
      <c r="K46" s="1"/>
    </row>
    <row r="47" spans="2:11">
      <c r="B47" s="1" t="s">
        <v>211</v>
      </c>
      <c r="C47" s="1" t="s">
        <v>234</v>
      </c>
      <c r="D47" s="1">
        <v>3084</v>
      </c>
      <c r="E47" s="1">
        <v>305</v>
      </c>
      <c r="F47" s="1"/>
      <c r="G47" s="1"/>
      <c r="H47" s="1"/>
      <c r="I47" s="1"/>
      <c r="J47" s="1"/>
      <c r="K47" s="1"/>
    </row>
    <row r="48" spans="2:11">
      <c r="B48" s="1" t="s">
        <v>77</v>
      </c>
      <c r="C48" s="1"/>
      <c r="D48" s="1"/>
      <c r="E48" s="1"/>
      <c r="F48" s="1">
        <v>315</v>
      </c>
      <c r="G48" s="1"/>
      <c r="H48" s="1"/>
      <c r="I48" s="1">
        <f>F48-E47</f>
        <v>10</v>
      </c>
      <c r="J48" s="1">
        <f>I48*D47</f>
        <v>30840</v>
      </c>
      <c r="K48" s="1"/>
    </row>
    <row r="49" spans="2:11">
      <c r="B49" s="1" t="s">
        <v>83</v>
      </c>
      <c r="C49" s="1" t="s">
        <v>229</v>
      </c>
      <c r="D49" s="1">
        <v>500</v>
      </c>
      <c r="E49" s="1"/>
      <c r="F49" s="1"/>
      <c r="G49" s="1">
        <v>998</v>
      </c>
      <c r="H49" s="1"/>
      <c r="I49" s="1"/>
      <c r="J49" s="1"/>
      <c r="K49" s="1" t="s">
        <v>13</v>
      </c>
    </row>
    <row r="50" spans="2:11">
      <c r="B50" s="1" t="s">
        <v>237</v>
      </c>
      <c r="C50" s="1"/>
      <c r="D50" s="1"/>
      <c r="E50" s="1">
        <v>962</v>
      </c>
      <c r="F50" s="1"/>
      <c r="G50" s="1"/>
      <c r="H50" s="1"/>
      <c r="I50" s="1">
        <f>G49-E50</f>
        <v>36</v>
      </c>
      <c r="J50" s="1">
        <f>I50*D49</f>
        <v>18000</v>
      </c>
      <c r="K50" s="1"/>
    </row>
    <row r="51" spans="2:11">
      <c r="B51" s="1" t="s">
        <v>237</v>
      </c>
      <c r="C51" s="1" t="s">
        <v>235</v>
      </c>
      <c r="D51" s="1">
        <v>2400</v>
      </c>
      <c r="E51" s="1">
        <v>274</v>
      </c>
      <c r="F51" s="1"/>
      <c r="G51" s="1"/>
      <c r="H51" s="1"/>
      <c r="I51" s="1"/>
      <c r="J51" s="1"/>
      <c r="K51" s="1" t="s">
        <v>13</v>
      </c>
    </row>
    <row r="52" spans="2:11">
      <c r="B52" s="1" t="s">
        <v>84</v>
      </c>
      <c r="C52" s="1"/>
      <c r="D52" s="1"/>
      <c r="E52" s="1"/>
      <c r="F52" s="1">
        <v>282</v>
      </c>
      <c r="G52" s="1"/>
      <c r="H52" s="1"/>
      <c r="I52" s="1">
        <f>F52-E51</f>
        <v>8</v>
      </c>
      <c r="J52" s="1">
        <f>I52*D51</f>
        <v>19200</v>
      </c>
      <c r="K52" s="1"/>
    </row>
    <row r="53" spans="2:11">
      <c r="B53" s="1" t="s">
        <v>233</v>
      </c>
      <c r="C53" s="1" t="s">
        <v>232</v>
      </c>
      <c r="D53" s="1">
        <v>3000</v>
      </c>
      <c r="E53" s="1"/>
      <c r="F53" s="1"/>
      <c r="G53" s="1">
        <v>291</v>
      </c>
      <c r="H53" s="1"/>
      <c r="I53" s="1"/>
      <c r="J53" s="1"/>
      <c r="K53" s="1" t="s">
        <v>13</v>
      </c>
    </row>
    <row r="54" spans="2:11">
      <c r="B54" s="1" t="s">
        <v>81</v>
      </c>
      <c r="C54" s="1"/>
      <c r="D54" s="1"/>
      <c r="E54" s="1">
        <v>281</v>
      </c>
      <c r="F54" s="1"/>
      <c r="G54" s="1"/>
      <c r="H54" s="1"/>
      <c r="I54" s="1">
        <f>G53-E54</f>
        <v>10</v>
      </c>
      <c r="J54" s="1">
        <f>I54*D53</f>
        <v>30000</v>
      </c>
      <c r="K54" s="1"/>
    </row>
    <row r="55" spans="2:11">
      <c r="B55" s="1" t="s">
        <v>104</v>
      </c>
      <c r="C55" s="1" t="s">
        <v>238</v>
      </c>
      <c r="D55" s="1">
        <v>1500</v>
      </c>
      <c r="E55" s="1">
        <v>603</v>
      </c>
      <c r="F55" s="1">
        <v>620</v>
      </c>
      <c r="G55" s="1"/>
      <c r="H55" s="1"/>
      <c r="I55" s="1">
        <f>F55-E55</f>
        <v>17</v>
      </c>
      <c r="J55" s="1">
        <f>I55*D55</f>
        <v>25500</v>
      </c>
      <c r="K55" s="1"/>
    </row>
    <row r="56" spans="2:11">
      <c r="B56" s="1"/>
      <c r="C56" s="1"/>
      <c r="D56" s="1"/>
      <c r="E56" s="1"/>
      <c r="F56" s="1"/>
      <c r="G56" s="1"/>
      <c r="H56" s="1"/>
      <c r="I56" s="5">
        <f>SUM(I43:I55)</f>
        <v>87</v>
      </c>
      <c r="J56" s="5">
        <f>SUM(J43:J55)</f>
        <v>164040</v>
      </c>
      <c r="K56" s="1"/>
    </row>
    <row r="58" spans="2:11">
      <c r="B58" s="5" t="s">
        <v>88</v>
      </c>
      <c r="C58" s="5">
        <v>2017</v>
      </c>
      <c r="D58" s="5"/>
      <c r="E58" s="1"/>
      <c r="F58" s="1"/>
      <c r="G58" s="1"/>
      <c r="H58" s="1"/>
      <c r="I58" s="1"/>
      <c r="J58" s="1"/>
      <c r="K58" s="1"/>
    </row>
    <row r="59" spans="2:11">
      <c r="B59" s="15" t="s">
        <v>0</v>
      </c>
      <c r="C59" s="15" t="s">
        <v>209</v>
      </c>
      <c r="D59" s="15" t="s">
        <v>219</v>
      </c>
      <c r="E59" s="16" t="s">
        <v>210</v>
      </c>
      <c r="F59" s="17" t="s">
        <v>3</v>
      </c>
      <c r="G59" s="18" t="s">
        <v>6</v>
      </c>
      <c r="H59" s="19" t="s">
        <v>7</v>
      </c>
      <c r="I59" s="15" t="s">
        <v>4</v>
      </c>
      <c r="J59" s="15" t="s">
        <v>266</v>
      </c>
      <c r="K59" s="15" t="s">
        <v>9</v>
      </c>
    </row>
    <row r="60" spans="2:11">
      <c r="B60" s="1" t="s">
        <v>239</v>
      </c>
      <c r="C60" s="1" t="s">
        <v>240</v>
      </c>
      <c r="D60" s="1">
        <v>9000</v>
      </c>
      <c r="E60" s="1">
        <v>83</v>
      </c>
      <c r="F60" s="1"/>
      <c r="G60" s="1"/>
      <c r="H60" s="1"/>
      <c r="I60" s="1"/>
      <c r="J60" s="1"/>
      <c r="K60" s="1"/>
    </row>
    <row r="61" spans="2:11">
      <c r="B61" s="1" t="s">
        <v>241</v>
      </c>
      <c r="C61" s="1"/>
      <c r="D61" s="1"/>
      <c r="E61" s="1"/>
      <c r="F61" s="1">
        <v>94</v>
      </c>
      <c r="G61" s="1"/>
      <c r="H61" s="1"/>
      <c r="I61" s="1">
        <f>F61-E60</f>
        <v>11</v>
      </c>
      <c r="J61" s="1">
        <f>I61*D60</f>
        <v>99000</v>
      </c>
      <c r="K61" s="1"/>
    </row>
    <row r="62" spans="2:11">
      <c r="B62" s="1" t="s">
        <v>239</v>
      </c>
      <c r="C62" s="1" t="s">
        <v>234</v>
      </c>
      <c r="D62" s="1">
        <v>3084</v>
      </c>
      <c r="E62" s="1">
        <v>350</v>
      </c>
      <c r="F62" s="1"/>
      <c r="G62" s="1"/>
      <c r="H62" s="1"/>
      <c r="I62" s="1"/>
      <c r="J62" s="1"/>
      <c r="K62" s="1" t="s">
        <v>13</v>
      </c>
    </row>
    <row r="63" spans="2:11">
      <c r="B63" s="1" t="s">
        <v>92</v>
      </c>
      <c r="C63" s="1"/>
      <c r="D63" s="1"/>
      <c r="E63" s="1"/>
      <c r="F63" s="1">
        <v>399</v>
      </c>
      <c r="G63" s="1"/>
      <c r="H63" s="1"/>
      <c r="I63" s="1">
        <f>F63-E62</f>
        <v>49</v>
      </c>
      <c r="J63" s="1">
        <f>I63*D62</f>
        <v>151116</v>
      </c>
      <c r="K63" s="1"/>
    </row>
    <row r="64" spans="2:11">
      <c r="B64" s="1" t="s">
        <v>239</v>
      </c>
      <c r="C64" s="1" t="s">
        <v>238</v>
      </c>
      <c r="D64" s="1">
        <v>1500</v>
      </c>
      <c r="E64" s="1">
        <v>690</v>
      </c>
      <c r="F64" s="1"/>
      <c r="G64" s="1"/>
      <c r="H64" s="1"/>
      <c r="I64" s="1"/>
      <c r="J64" s="1"/>
      <c r="K64" s="1"/>
    </row>
    <row r="65" spans="2:11">
      <c r="B65" s="1" t="s">
        <v>92</v>
      </c>
      <c r="C65" s="1"/>
      <c r="D65" s="1"/>
      <c r="E65" s="1"/>
      <c r="F65" s="1"/>
      <c r="G65" s="1"/>
      <c r="H65" s="1">
        <v>675</v>
      </c>
      <c r="I65" s="1">
        <f>H65-E64</f>
        <v>-15</v>
      </c>
      <c r="J65" s="1">
        <f>I65*D64</f>
        <v>-22500</v>
      </c>
      <c r="K65" s="1"/>
    </row>
    <row r="66" spans="2:11">
      <c r="B66" s="1" t="s">
        <v>242</v>
      </c>
      <c r="C66" s="1" t="s">
        <v>243</v>
      </c>
      <c r="D66" s="1">
        <v>500</v>
      </c>
      <c r="E66" s="1">
        <v>1362</v>
      </c>
      <c r="F66" s="1"/>
      <c r="G66" s="1"/>
      <c r="H66" s="1">
        <v>1355</v>
      </c>
      <c r="I66" s="1">
        <f>H66-E66</f>
        <v>-7</v>
      </c>
      <c r="J66" s="1">
        <f>I66*D66</f>
        <v>-3500</v>
      </c>
      <c r="K66" s="1"/>
    </row>
    <row r="67" spans="2:11">
      <c r="B67" s="1" t="s">
        <v>109</v>
      </c>
      <c r="C67" s="1" t="s">
        <v>244</v>
      </c>
      <c r="D67" s="1">
        <v>800</v>
      </c>
      <c r="E67" s="1">
        <v>621</v>
      </c>
      <c r="F67" s="1"/>
      <c r="G67" s="1"/>
      <c r="H67" s="1"/>
      <c r="I67" s="1"/>
      <c r="J67" s="1"/>
      <c r="K67" s="1" t="s">
        <v>13</v>
      </c>
    </row>
    <row r="68" spans="2:11">
      <c r="B68" s="1" t="s">
        <v>111</v>
      </c>
      <c r="C68" s="1"/>
      <c r="D68" s="1"/>
      <c r="E68" s="1"/>
      <c r="F68" s="1"/>
      <c r="G68" s="1"/>
      <c r="H68" s="1">
        <v>615</v>
      </c>
      <c r="I68" s="1">
        <f>H68-E67</f>
        <v>-6</v>
      </c>
      <c r="J68" s="1">
        <f>I68*D67</f>
        <v>-4800</v>
      </c>
      <c r="K68" s="1"/>
    </row>
    <row r="69" spans="2:11">
      <c r="B69" s="1" t="s">
        <v>111</v>
      </c>
      <c r="C69" s="1" t="s">
        <v>230</v>
      </c>
      <c r="D69" s="1">
        <v>2000</v>
      </c>
      <c r="E69" s="1">
        <v>461</v>
      </c>
      <c r="F69" s="1"/>
      <c r="G69" s="1"/>
      <c r="H69" s="1"/>
      <c r="I69" s="1"/>
      <c r="J69" s="1"/>
      <c r="K69" s="1" t="s">
        <v>13</v>
      </c>
    </row>
    <row r="70" spans="2:11">
      <c r="B70" s="1" t="s">
        <v>94</v>
      </c>
      <c r="C70" s="1"/>
      <c r="D70" s="1"/>
      <c r="E70" s="1"/>
      <c r="F70" s="1">
        <v>475</v>
      </c>
      <c r="G70" s="1"/>
      <c r="H70" s="1"/>
      <c r="I70" s="1">
        <f>F70-E69</f>
        <v>14</v>
      </c>
      <c r="J70" s="1">
        <f>I70*D69</f>
        <v>28000</v>
      </c>
      <c r="K70" s="1"/>
    </row>
    <row r="71" spans="2:11">
      <c r="B71" s="1" t="s">
        <v>95</v>
      </c>
      <c r="C71" s="1" t="s">
        <v>244</v>
      </c>
      <c r="D71" s="1">
        <v>800</v>
      </c>
      <c r="E71" s="1"/>
      <c r="F71" s="1"/>
      <c r="G71" s="1">
        <v>590</v>
      </c>
      <c r="H71" s="1"/>
      <c r="I71" s="1"/>
      <c r="J71" s="1"/>
      <c r="K71" s="1" t="s">
        <v>13</v>
      </c>
    </row>
    <row r="72" spans="2:11">
      <c r="B72" s="1" t="s">
        <v>245</v>
      </c>
      <c r="C72" s="1"/>
      <c r="D72" s="1"/>
      <c r="E72" s="1">
        <v>540</v>
      </c>
      <c r="F72" s="1"/>
      <c r="G72" s="1"/>
      <c r="H72" s="1"/>
      <c r="I72" s="1">
        <f>G71-E72</f>
        <v>50</v>
      </c>
      <c r="J72" s="1">
        <f>I72*D71</f>
        <v>40000</v>
      </c>
      <c r="K72" s="1"/>
    </row>
    <row r="73" spans="2:11">
      <c r="B73" s="1"/>
      <c r="C73" s="1"/>
      <c r="D73" s="1"/>
      <c r="E73" s="1"/>
      <c r="F73" s="1"/>
      <c r="G73" s="1"/>
      <c r="H73" s="1"/>
      <c r="I73" s="5">
        <f>SUM(I60:I72)</f>
        <v>96</v>
      </c>
      <c r="J73" s="5">
        <f>SUM(J60:J72)</f>
        <v>287316</v>
      </c>
      <c r="K73" s="1"/>
    </row>
    <row r="75" spans="2:11">
      <c r="B75" s="5" t="s">
        <v>113</v>
      </c>
      <c r="C75" s="5">
        <v>2017</v>
      </c>
      <c r="D75" s="5"/>
      <c r="E75" s="1"/>
      <c r="F75" s="1"/>
      <c r="G75" s="1"/>
      <c r="H75" s="1"/>
      <c r="I75" s="1"/>
      <c r="J75" s="1"/>
      <c r="K75" s="1"/>
    </row>
    <row r="76" spans="2:11">
      <c r="B76" s="15" t="s">
        <v>0</v>
      </c>
      <c r="C76" s="15" t="s">
        <v>209</v>
      </c>
      <c r="D76" s="15" t="s">
        <v>219</v>
      </c>
      <c r="E76" s="16" t="s">
        <v>210</v>
      </c>
      <c r="F76" s="17" t="s">
        <v>3</v>
      </c>
      <c r="G76" s="18" t="s">
        <v>6</v>
      </c>
      <c r="H76" s="19" t="s">
        <v>7</v>
      </c>
      <c r="I76" s="15" t="s">
        <v>4</v>
      </c>
      <c r="J76" s="15" t="s">
        <v>266</v>
      </c>
      <c r="K76" s="15" t="s">
        <v>9</v>
      </c>
    </row>
    <row r="77" spans="2:11">
      <c r="B77" s="1" t="s">
        <v>140</v>
      </c>
      <c r="C77" s="1" t="s">
        <v>246</v>
      </c>
      <c r="D77" s="1">
        <v>2100</v>
      </c>
      <c r="E77" s="1">
        <v>283</v>
      </c>
      <c r="F77" s="1"/>
      <c r="G77" s="1"/>
      <c r="H77" s="1"/>
      <c r="I77" s="1"/>
      <c r="J77" s="1"/>
      <c r="K77" s="1" t="s">
        <v>13</v>
      </c>
    </row>
    <row r="78" spans="2:11">
      <c r="B78" s="1" t="s">
        <v>114</v>
      </c>
      <c r="C78" s="1"/>
      <c r="D78" s="1"/>
      <c r="E78" s="1"/>
      <c r="F78" s="1">
        <v>293</v>
      </c>
      <c r="G78" s="1"/>
      <c r="H78" s="1"/>
      <c r="I78" s="1">
        <f>F78-E77</f>
        <v>10</v>
      </c>
      <c r="J78" s="1">
        <f>I78*D77</f>
        <v>21000</v>
      </c>
      <c r="K78" s="1"/>
    </row>
    <row r="79" spans="2:11">
      <c r="B79" s="1" t="s">
        <v>140</v>
      </c>
      <c r="C79" s="1" t="s">
        <v>244</v>
      </c>
      <c r="D79" s="1">
        <v>800</v>
      </c>
      <c r="E79" s="1">
        <v>530</v>
      </c>
      <c r="F79" s="1"/>
      <c r="G79" s="1"/>
      <c r="H79" s="1"/>
      <c r="I79" s="1"/>
      <c r="J79" s="1"/>
      <c r="K79" s="1" t="s">
        <v>13</v>
      </c>
    </row>
    <row r="80" spans="2:11">
      <c r="B80" s="1" t="s">
        <v>114</v>
      </c>
      <c r="C80" s="1"/>
      <c r="D80" s="1"/>
      <c r="E80" s="1"/>
      <c r="F80" s="1">
        <v>541</v>
      </c>
      <c r="G80" s="1"/>
      <c r="H80" s="1"/>
      <c r="I80" s="1">
        <f>F80-E79</f>
        <v>11</v>
      </c>
      <c r="J80" s="1">
        <f>I80*D79</f>
        <v>8800</v>
      </c>
      <c r="K80" s="1"/>
    </row>
    <row r="81" spans="2:11">
      <c r="B81" s="1" t="s">
        <v>140</v>
      </c>
      <c r="C81" s="1" t="s">
        <v>247</v>
      </c>
      <c r="D81" s="1">
        <v>2750</v>
      </c>
      <c r="E81" s="1">
        <v>311</v>
      </c>
      <c r="F81" s="1"/>
      <c r="G81" s="1"/>
      <c r="H81" s="1"/>
      <c r="I81" s="1"/>
      <c r="J81" s="1"/>
      <c r="K81" s="1" t="s">
        <v>13</v>
      </c>
    </row>
    <row r="82" spans="2:11">
      <c r="B82" s="1" t="s">
        <v>114</v>
      </c>
      <c r="C82" s="1"/>
      <c r="D82" s="1"/>
      <c r="E82" s="1"/>
      <c r="F82" s="1">
        <v>321</v>
      </c>
      <c r="G82" s="1"/>
      <c r="H82" s="1"/>
      <c r="I82" s="1">
        <f>F82-E81</f>
        <v>10</v>
      </c>
      <c r="J82" s="1">
        <f>I82*D81</f>
        <v>27500</v>
      </c>
      <c r="K82" s="1"/>
    </row>
    <row r="83" spans="2:11">
      <c r="B83" s="1" t="s">
        <v>120</v>
      </c>
      <c r="C83" s="1" t="s">
        <v>247</v>
      </c>
      <c r="D83" s="1">
        <v>2750</v>
      </c>
      <c r="E83" s="1">
        <v>318</v>
      </c>
      <c r="F83" s="1"/>
      <c r="G83" s="1"/>
      <c r="H83" s="1">
        <v>313</v>
      </c>
      <c r="I83" s="1">
        <f>H83-E83</f>
        <v>-5</v>
      </c>
      <c r="J83" s="1">
        <f>I83*D83</f>
        <v>-13750</v>
      </c>
      <c r="K83" s="1"/>
    </row>
    <row r="84" spans="2:11">
      <c r="B84" s="1" t="s">
        <v>120</v>
      </c>
      <c r="C84" s="1" t="s">
        <v>249</v>
      </c>
      <c r="D84" s="1">
        <v>350</v>
      </c>
      <c r="E84" s="1">
        <v>1460</v>
      </c>
      <c r="F84" s="1">
        <v>1485</v>
      </c>
      <c r="G84" s="1"/>
      <c r="H84" s="1"/>
      <c r="I84" s="1">
        <f>F84-E84</f>
        <v>25</v>
      </c>
      <c r="J84" s="1">
        <f>I84*D84</f>
        <v>8750</v>
      </c>
      <c r="K84" s="1"/>
    </row>
    <row r="85" spans="2:11">
      <c r="B85" s="1" t="s">
        <v>122</v>
      </c>
      <c r="C85" s="1" t="s">
        <v>240</v>
      </c>
      <c r="D85" s="1">
        <v>9000</v>
      </c>
      <c r="E85" s="1">
        <v>79.7</v>
      </c>
      <c r="F85" s="1"/>
      <c r="G85" s="1"/>
      <c r="H85" s="1"/>
      <c r="I85" s="1"/>
      <c r="J85" s="1"/>
      <c r="K85" s="1" t="s">
        <v>13</v>
      </c>
    </row>
    <row r="86" spans="2:11">
      <c r="B86" s="1" t="s">
        <v>123</v>
      </c>
      <c r="C86" s="1"/>
      <c r="D86" s="1"/>
      <c r="E86" s="1"/>
      <c r="F86" s="1">
        <v>83</v>
      </c>
      <c r="G86" s="1"/>
      <c r="H86" s="1"/>
      <c r="I86" s="1">
        <f>F86-E85</f>
        <v>3.2999999999999972</v>
      </c>
      <c r="J86" s="1">
        <f>I86*D85</f>
        <v>29699.999999999975</v>
      </c>
      <c r="K86" s="1"/>
    </row>
    <row r="87" spans="2:11">
      <c r="B87" s="1" t="s">
        <v>122</v>
      </c>
      <c r="C87" s="1" t="s">
        <v>250</v>
      </c>
      <c r="D87" s="1">
        <v>1000</v>
      </c>
      <c r="E87" s="1">
        <v>752</v>
      </c>
      <c r="F87" s="1"/>
      <c r="G87" s="1"/>
      <c r="H87" s="1"/>
      <c r="I87" s="1"/>
      <c r="J87" s="1"/>
      <c r="K87" s="1" t="s">
        <v>13</v>
      </c>
    </row>
    <row r="88" spans="2:11">
      <c r="B88" s="1" t="s">
        <v>123</v>
      </c>
      <c r="C88" s="1"/>
      <c r="D88" s="1"/>
      <c r="E88" s="1"/>
      <c r="F88" s="1"/>
      <c r="G88" s="1"/>
      <c r="H88" s="1">
        <v>745</v>
      </c>
      <c r="I88" s="1">
        <f>H88-E87</f>
        <v>-7</v>
      </c>
      <c r="J88" s="1">
        <f>I88*D87</f>
        <v>-7000</v>
      </c>
      <c r="K88" s="1"/>
    </row>
    <row r="89" spans="2:11">
      <c r="B89" s="1" t="s">
        <v>124</v>
      </c>
      <c r="C89" s="1" t="s">
        <v>251</v>
      </c>
      <c r="D89" s="1">
        <v>700</v>
      </c>
      <c r="E89" s="1">
        <v>895</v>
      </c>
      <c r="F89" s="1"/>
      <c r="G89" s="1"/>
      <c r="H89" s="1">
        <v>885</v>
      </c>
      <c r="I89" s="1">
        <f>H89-E89</f>
        <v>-10</v>
      </c>
      <c r="J89" s="1">
        <f>I89*D89</f>
        <v>-7000</v>
      </c>
      <c r="K89" s="1"/>
    </row>
    <row r="90" spans="2:11">
      <c r="B90" s="1" t="s">
        <v>131</v>
      </c>
      <c r="C90" s="1" t="s">
        <v>250</v>
      </c>
      <c r="D90" s="1">
        <v>1000</v>
      </c>
      <c r="E90" s="1"/>
      <c r="F90" s="1"/>
      <c r="G90" s="1">
        <v>738</v>
      </c>
      <c r="H90" s="1"/>
      <c r="I90" s="1"/>
      <c r="J90" s="1"/>
      <c r="K90" s="1" t="s">
        <v>13</v>
      </c>
    </row>
    <row r="91" spans="2:11">
      <c r="B91" s="1" t="s">
        <v>126</v>
      </c>
      <c r="C91" s="1"/>
      <c r="D91" s="1"/>
      <c r="E91" s="1">
        <v>700</v>
      </c>
      <c r="F91" s="1"/>
      <c r="G91" s="1"/>
      <c r="H91" s="1"/>
      <c r="I91" s="1">
        <f>G90-E91</f>
        <v>38</v>
      </c>
      <c r="J91" s="1">
        <f>I91*D90</f>
        <v>38000</v>
      </c>
      <c r="K91" s="1"/>
    </row>
    <row r="92" spans="2:11">
      <c r="B92" s="1" t="s">
        <v>126</v>
      </c>
      <c r="C92" s="1" t="s">
        <v>230</v>
      </c>
      <c r="D92" s="1">
        <v>2000</v>
      </c>
      <c r="E92" s="1">
        <v>508</v>
      </c>
      <c r="F92" s="1"/>
      <c r="G92" s="1"/>
      <c r="H92" s="1"/>
      <c r="I92" s="1"/>
      <c r="J92" s="1"/>
      <c r="K92" s="1" t="s">
        <v>13</v>
      </c>
    </row>
    <row r="93" spans="2:11">
      <c r="B93" s="1" t="s">
        <v>132</v>
      </c>
      <c r="C93" s="1"/>
      <c r="D93" s="1"/>
      <c r="E93" s="1"/>
      <c r="F93" s="1">
        <v>512</v>
      </c>
      <c r="G93" s="1"/>
      <c r="H93" s="1"/>
      <c r="I93" s="1">
        <f>F93-E92</f>
        <v>4</v>
      </c>
      <c r="J93" s="1">
        <f>I93*D92</f>
        <v>8000</v>
      </c>
      <c r="K93" s="1"/>
    </row>
    <row r="94" spans="2:11">
      <c r="B94" s="1" t="s">
        <v>126</v>
      </c>
      <c r="C94" s="1" t="s">
        <v>248</v>
      </c>
      <c r="D94" s="1">
        <v>6000</v>
      </c>
      <c r="E94" s="1">
        <v>134</v>
      </c>
      <c r="F94" s="1"/>
      <c r="G94" s="1"/>
      <c r="H94" s="1">
        <v>128</v>
      </c>
      <c r="I94" s="1">
        <f>H94-E94</f>
        <v>-6</v>
      </c>
      <c r="J94" s="1">
        <f>I94*D94</f>
        <v>-36000</v>
      </c>
      <c r="K94" s="1"/>
    </row>
    <row r="95" spans="2:11">
      <c r="B95" s="1" t="s">
        <v>126</v>
      </c>
      <c r="C95" s="1" t="s">
        <v>249</v>
      </c>
      <c r="D95" s="1">
        <v>350</v>
      </c>
      <c r="E95" s="1">
        <v>1519</v>
      </c>
      <c r="F95" s="1"/>
      <c r="G95" s="1"/>
      <c r="H95" s="1"/>
      <c r="I95" s="1"/>
      <c r="J95" s="1"/>
      <c r="K95" s="1" t="s">
        <v>13</v>
      </c>
    </row>
    <row r="96" spans="2:11">
      <c r="B96" s="1" t="s">
        <v>132</v>
      </c>
      <c r="C96" s="1"/>
      <c r="D96" s="1"/>
      <c r="E96" s="1"/>
      <c r="F96" s="1">
        <v>1580</v>
      </c>
      <c r="G96" s="1"/>
      <c r="H96" s="1"/>
      <c r="I96" s="1">
        <f>F96-E95</f>
        <v>61</v>
      </c>
      <c r="J96" s="1">
        <f>I96*D95</f>
        <v>21350</v>
      </c>
      <c r="K96" s="1"/>
    </row>
    <row r="97" spans="2:11">
      <c r="B97" s="1" t="s">
        <v>127</v>
      </c>
      <c r="C97" s="1" t="s">
        <v>252</v>
      </c>
      <c r="D97" s="1">
        <v>500</v>
      </c>
      <c r="E97" s="1">
        <v>1381</v>
      </c>
      <c r="F97" s="1"/>
      <c r="G97" s="1"/>
      <c r="H97" s="1"/>
      <c r="I97" s="1"/>
      <c r="J97" s="1"/>
      <c r="K97" s="1" t="s">
        <v>13</v>
      </c>
    </row>
    <row r="98" spans="2:11">
      <c r="B98" s="1" t="s">
        <v>129</v>
      </c>
      <c r="C98" s="1"/>
      <c r="D98" s="1"/>
      <c r="E98" s="1"/>
      <c r="F98" s="1">
        <v>1421</v>
      </c>
      <c r="G98" s="1"/>
      <c r="H98" s="1"/>
      <c r="I98" s="1">
        <f>F98-E97</f>
        <v>40</v>
      </c>
      <c r="J98" s="1">
        <f>I98*D97</f>
        <v>20000</v>
      </c>
      <c r="K98" s="1"/>
    </row>
    <row r="99" spans="2:11">
      <c r="B99" s="1" t="s">
        <v>134</v>
      </c>
      <c r="C99" s="1" t="s">
        <v>252</v>
      </c>
      <c r="D99" s="1">
        <v>500</v>
      </c>
      <c r="E99" s="1"/>
      <c r="F99" s="1"/>
      <c r="G99" s="1">
        <v>1435</v>
      </c>
      <c r="H99" s="1"/>
      <c r="I99" s="1"/>
      <c r="J99" s="1"/>
      <c r="K99" s="1" t="s">
        <v>13</v>
      </c>
    </row>
    <row r="100" spans="2:11">
      <c r="B100" s="1" t="s">
        <v>136</v>
      </c>
      <c r="C100" s="1"/>
      <c r="D100" s="1"/>
      <c r="E100" s="1">
        <v>1402</v>
      </c>
      <c r="F100" s="1"/>
      <c r="G100" s="1"/>
      <c r="H100" s="1"/>
      <c r="I100" s="1">
        <f>G99-E100</f>
        <v>33</v>
      </c>
      <c r="J100" s="1">
        <f>I100*D99</f>
        <v>16500</v>
      </c>
      <c r="K100" s="1"/>
    </row>
    <row r="101" spans="2:11">
      <c r="B101" s="1"/>
      <c r="C101" s="1"/>
      <c r="D101" s="1"/>
      <c r="E101" s="1"/>
      <c r="F101" s="1"/>
      <c r="G101" s="1"/>
      <c r="H101" s="1"/>
      <c r="I101" s="5">
        <f>SUM(I77:I100)</f>
        <v>207.3</v>
      </c>
      <c r="J101" s="5">
        <f>SUM(J78:J100)</f>
        <v>135849.99999999997</v>
      </c>
      <c r="K101" s="1"/>
    </row>
    <row r="103" spans="2:11">
      <c r="B103" s="5" t="s">
        <v>139</v>
      </c>
      <c r="C103" s="5">
        <v>2017</v>
      </c>
      <c r="D103" s="5"/>
      <c r="E103" s="1"/>
      <c r="F103" s="1"/>
      <c r="G103" s="1"/>
      <c r="H103" s="1"/>
      <c r="I103" s="1"/>
      <c r="J103" s="1"/>
      <c r="K103" s="1"/>
    </row>
    <row r="104" spans="2:11">
      <c r="B104" s="15" t="s">
        <v>0</v>
      </c>
      <c r="C104" s="15" t="s">
        <v>209</v>
      </c>
      <c r="D104" s="15" t="s">
        <v>219</v>
      </c>
      <c r="E104" s="16" t="s">
        <v>210</v>
      </c>
      <c r="F104" s="17" t="s">
        <v>3</v>
      </c>
      <c r="G104" s="18" t="s">
        <v>6</v>
      </c>
      <c r="H104" s="19" t="s">
        <v>7</v>
      </c>
      <c r="I104" s="15" t="s">
        <v>4</v>
      </c>
      <c r="J104" s="15" t="s">
        <v>266</v>
      </c>
      <c r="K104" s="15" t="s">
        <v>9</v>
      </c>
    </row>
    <row r="105" spans="2:11">
      <c r="B105" s="1" t="s">
        <v>137</v>
      </c>
      <c r="C105" s="1" t="s">
        <v>253</v>
      </c>
      <c r="D105" s="1">
        <v>2750</v>
      </c>
      <c r="E105" s="1">
        <v>290</v>
      </c>
      <c r="F105" s="1"/>
      <c r="G105" s="1">
        <v>295</v>
      </c>
      <c r="H105" s="1"/>
      <c r="I105" s="1">
        <f>G105-E105</f>
        <v>5</v>
      </c>
      <c r="J105" s="1">
        <f>I105*D105</f>
        <v>13750</v>
      </c>
      <c r="K105" s="1"/>
    </row>
    <row r="106" spans="2:11">
      <c r="B106" s="1" t="s">
        <v>254</v>
      </c>
      <c r="C106" s="1" t="s">
        <v>249</v>
      </c>
      <c r="D106" s="1">
        <v>350</v>
      </c>
      <c r="E106" s="1">
        <v>1506</v>
      </c>
      <c r="F106" s="1"/>
      <c r="G106" s="1"/>
      <c r="H106" s="1"/>
      <c r="I106" s="1"/>
      <c r="J106" s="1"/>
      <c r="K106" s="1" t="s">
        <v>13</v>
      </c>
    </row>
    <row r="107" spans="2:11">
      <c r="B107" s="1" t="s">
        <v>158</v>
      </c>
      <c r="C107" s="1"/>
      <c r="D107" s="1"/>
      <c r="E107" s="1"/>
      <c r="F107" s="1">
        <v>1570</v>
      </c>
      <c r="G107" s="1"/>
      <c r="H107" s="1"/>
      <c r="I107" s="1">
        <f>F107-E106</f>
        <v>64</v>
      </c>
      <c r="J107" s="1">
        <f>I107*D106</f>
        <v>22400</v>
      </c>
      <c r="K107" s="1"/>
    </row>
    <row r="108" spans="2:11">
      <c r="B108" s="1" t="s">
        <v>254</v>
      </c>
      <c r="C108" s="1" t="s">
        <v>235</v>
      </c>
      <c r="D108" s="1">
        <v>2400</v>
      </c>
      <c r="E108" s="1"/>
      <c r="F108" s="1"/>
      <c r="G108" s="1">
        <v>339</v>
      </c>
      <c r="H108" s="1"/>
      <c r="I108" s="1"/>
      <c r="J108" s="1"/>
      <c r="K108" s="1" t="s">
        <v>13</v>
      </c>
    </row>
    <row r="109" spans="2:11">
      <c r="B109" s="1" t="s">
        <v>150</v>
      </c>
      <c r="C109" s="1"/>
      <c r="D109" s="1"/>
      <c r="E109" s="1">
        <v>335</v>
      </c>
      <c r="F109" s="1"/>
      <c r="G109" s="1"/>
      <c r="H109" s="1"/>
      <c r="I109" s="1">
        <f>G108-E109</f>
        <v>4</v>
      </c>
      <c r="J109" s="1">
        <f>I109*D108</f>
        <v>9600</v>
      </c>
      <c r="K109" s="1"/>
    </row>
    <row r="110" spans="2:11">
      <c r="B110" s="1" t="s">
        <v>150</v>
      </c>
      <c r="C110" s="1" t="s">
        <v>253</v>
      </c>
      <c r="D110" s="1">
        <v>2750</v>
      </c>
      <c r="E110" s="1">
        <v>294</v>
      </c>
      <c r="F110" s="1"/>
      <c r="G110" s="1"/>
      <c r="H110" s="1"/>
      <c r="I110" s="1"/>
      <c r="J110" s="1"/>
      <c r="K110" s="1"/>
    </row>
    <row r="111" spans="2:11">
      <c r="B111" s="1" t="s">
        <v>151</v>
      </c>
      <c r="C111" s="1"/>
      <c r="D111" s="1"/>
      <c r="E111" s="1"/>
      <c r="F111" s="1">
        <v>300</v>
      </c>
      <c r="G111" s="1"/>
      <c r="H111" s="1"/>
      <c r="I111" s="1">
        <f>F111-E110</f>
        <v>6</v>
      </c>
      <c r="J111" s="1">
        <f>I111*D110</f>
        <v>16500</v>
      </c>
      <c r="K111" s="1"/>
    </row>
    <row r="112" spans="2:11">
      <c r="B112" s="1" t="s">
        <v>150</v>
      </c>
      <c r="C112" s="1" t="s">
        <v>255</v>
      </c>
      <c r="D112" s="1">
        <v>1200</v>
      </c>
      <c r="E112" s="1">
        <v>511</v>
      </c>
      <c r="F112" s="1"/>
      <c r="G112" s="1"/>
      <c r="H112" s="1"/>
      <c r="I112" s="1"/>
      <c r="J112" s="1"/>
      <c r="K112" s="1"/>
    </row>
    <row r="113" spans="2:11">
      <c r="B113" s="1" t="s">
        <v>151</v>
      </c>
      <c r="C113" s="1"/>
      <c r="D113" s="1"/>
      <c r="E113" s="1"/>
      <c r="F113" s="1">
        <v>520</v>
      </c>
      <c r="G113" s="1"/>
      <c r="H113" s="1"/>
      <c r="I113" s="1">
        <f>F113-E112</f>
        <v>9</v>
      </c>
      <c r="J113" s="1">
        <f>D112*I113</f>
        <v>10800</v>
      </c>
      <c r="K113" s="1"/>
    </row>
    <row r="114" spans="2:11">
      <c r="B114" s="1" t="s">
        <v>256</v>
      </c>
      <c r="C114" s="1" t="s">
        <v>257</v>
      </c>
      <c r="D114" s="1">
        <v>5000</v>
      </c>
      <c r="E114" s="1">
        <v>203</v>
      </c>
      <c r="F114" s="1"/>
      <c r="G114" s="1"/>
      <c r="H114" s="1"/>
      <c r="I114" s="1"/>
      <c r="J114" s="1"/>
      <c r="K114" s="1"/>
    </row>
    <row r="115" spans="2:11">
      <c r="B115" s="1" t="s">
        <v>267</v>
      </c>
      <c r="C115" s="1"/>
      <c r="D115" s="1"/>
      <c r="E115" s="1"/>
      <c r="F115" s="1"/>
      <c r="G115" s="1"/>
      <c r="H115" s="1">
        <v>199</v>
      </c>
      <c r="I115" s="1">
        <f>H115-E114</f>
        <v>-4</v>
      </c>
      <c r="J115" s="1">
        <f>I115*D114</f>
        <v>-20000</v>
      </c>
      <c r="K115" s="1"/>
    </row>
    <row r="116" spans="2:11">
      <c r="B116" s="1" t="s">
        <v>256</v>
      </c>
      <c r="C116" s="1" t="s">
        <v>258</v>
      </c>
      <c r="D116" s="1">
        <v>1500</v>
      </c>
      <c r="E116" s="1">
        <v>440</v>
      </c>
      <c r="F116" s="1"/>
      <c r="G116" s="1"/>
      <c r="H116" s="1"/>
      <c r="I116" s="1"/>
      <c r="J116" s="1"/>
      <c r="K116" s="1"/>
    </row>
    <row r="117" spans="2:11">
      <c r="B117" s="1" t="s">
        <v>155</v>
      </c>
      <c r="C117" s="1"/>
      <c r="D117" s="1"/>
      <c r="E117" s="1"/>
      <c r="F117" s="1">
        <v>460</v>
      </c>
      <c r="G117" s="1"/>
      <c r="H117" s="1"/>
      <c r="I117" s="1">
        <f>F117-E116</f>
        <v>20</v>
      </c>
      <c r="J117" s="1">
        <f>I117*D116</f>
        <v>30000</v>
      </c>
      <c r="K117" s="1"/>
    </row>
    <row r="118" spans="2:11">
      <c r="B118" s="1" t="s">
        <v>256</v>
      </c>
      <c r="C118" s="1" t="s">
        <v>229</v>
      </c>
      <c r="D118" s="1">
        <v>500</v>
      </c>
      <c r="E118" s="1"/>
      <c r="F118" s="1"/>
      <c r="G118" s="1">
        <v>974</v>
      </c>
      <c r="H118" s="1"/>
      <c r="I118" s="1"/>
      <c r="J118" s="1"/>
      <c r="K118" s="1" t="s">
        <v>13</v>
      </c>
    </row>
    <row r="119" spans="2:11">
      <c r="B119" s="1" t="s">
        <v>153</v>
      </c>
      <c r="C119" s="1"/>
      <c r="D119" s="1"/>
      <c r="E119" s="1">
        <v>936</v>
      </c>
      <c r="F119" s="1"/>
      <c r="G119" s="1"/>
      <c r="H119" s="1"/>
      <c r="I119" s="1">
        <f>G118-E119</f>
        <v>38</v>
      </c>
      <c r="J119" s="1">
        <f>I119*D118</f>
        <v>19000</v>
      </c>
      <c r="K119" s="1"/>
    </row>
    <row r="120" spans="2:11">
      <c r="B120" s="1" t="s">
        <v>256</v>
      </c>
      <c r="C120" s="1" t="s">
        <v>252</v>
      </c>
      <c r="D120" s="1">
        <v>500</v>
      </c>
      <c r="E120" s="1">
        <v>1440</v>
      </c>
      <c r="F120" s="1"/>
      <c r="G120" s="1"/>
      <c r="H120" s="1"/>
      <c r="I120" s="1"/>
      <c r="J120" s="1"/>
      <c r="K120" s="1" t="s">
        <v>13</v>
      </c>
    </row>
    <row r="121" spans="2:11">
      <c r="B121" s="1" t="s">
        <v>165</v>
      </c>
      <c r="C121" s="1"/>
      <c r="D121" s="1"/>
      <c r="E121" s="1"/>
      <c r="F121" s="1">
        <v>1574</v>
      </c>
      <c r="G121" s="1"/>
      <c r="H121" s="1"/>
      <c r="I121" s="1">
        <f>F121-E120</f>
        <v>134</v>
      </c>
      <c r="J121" s="1">
        <f>I121*D120</f>
        <v>67000</v>
      </c>
      <c r="K121" s="1"/>
    </row>
    <row r="122" spans="2:11">
      <c r="B122" s="1" t="s">
        <v>165</v>
      </c>
      <c r="C122" s="1" t="s">
        <v>252</v>
      </c>
      <c r="D122" s="1">
        <v>500</v>
      </c>
      <c r="E122" s="1">
        <v>1580</v>
      </c>
      <c r="F122" s="1"/>
      <c r="G122" s="1"/>
      <c r="H122" s="1"/>
      <c r="I122" s="1"/>
      <c r="J122" s="1"/>
      <c r="K122" s="1" t="s">
        <v>13</v>
      </c>
    </row>
    <row r="123" spans="2:11">
      <c r="B123" s="1" t="s">
        <v>172</v>
      </c>
      <c r="C123" s="1"/>
      <c r="D123" s="1"/>
      <c r="E123" s="1"/>
      <c r="F123" s="1">
        <v>1620</v>
      </c>
      <c r="G123" s="1"/>
      <c r="H123" s="1"/>
      <c r="I123" s="1">
        <f>F123-E122</f>
        <v>40</v>
      </c>
      <c r="J123" s="1">
        <f>I123*D122</f>
        <v>20000</v>
      </c>
      <c r="K123" s="1"/>
    </row>
    <row r="124" spans="2:11">
      <c r="B124" s="1"/>
      <c r="C124" s="1"/>
      <c r="D124" s="1"/>
      <c r="E124" s="1"/>
      <c r="F124" s="1"/>
      <c r="G124" s="1"/>
      <c r="H124" s="1"/>
      <c r="I124" s="5">
        <f>SUM(I105:I123)</f>
        <v>316</v>
      </c>
      <c r="J124" s="5">
        <f>SUM(J105:J123)</f>
        <v>189050</v>
      </c>
      <c r="K124" s="1"/>
    </row>
    <row r="126" spans="2:11">
      <c r="B126" s="5" t="s">
        <v>175</v>
      </c>
      <c r="C126" s="5">
        <v>2017</v>
      </c>
      <c r="D126" s="5"/>
      <c r="E126" s="1"/>
      <c r="F126" s="1"/>
      <c r="G126" s="1"/>
      <c r="H126" s="1"/>
      <c r="I126" s="1"/>
      <c r="J126" s="1"/>
      <c r="K126" s="1"/>
    </row>
    <row r="127" spans="2:11">
      <c r="B127" s="15" t="s">
        <v>0</v>
      </c>
      <c r="C127" s="15" t="s">
        <v>209</v>
      </c>
      <c r="D127" s="15" t="s">
        <v>219</v>
      </c>
      <c r="E127" s="16" t="s">
        <v>210</v>
      </c>
      <c r="F127" s="17" t="s">
        <v>3</v>
      </c>
      <c r="G127" s="18" t="s">
        <v>6</v>
      </c>
      <c r="H127" s="19" t="s">
        <v>7</v>
      </c>
      <c r="I127" s="15" t="s">
        <v>4</v>
      </c>
      <c r="J127" s="15" t="s">
        <v>266</v>
      </c>
      <c r="K127" s="15" t="s">
        <v>9</v>
      </c>
    </row>
    <row r="128" spans="2:11">
      <c r="B128" s="1" t="s">
        <v>177</v>
      </c>
      <c r="C128" s="1" t="s">
        <v>259</v>
      </c>
      <c r="D128" s="1">
        <v>3000</v>
      </c>
      <c r="E128" s="1">
        <v>310</v>
      </c>
      <c r="F128" s="1"/>
      <c r="G128" s="1"/>
      <c r="H128" s="1"/>
      <c r="I128" s="1"/>
      <c r="J128" s="1"/>
      <c r="K128" s="1" t="s">
        <v>13</v>
      </c>
    </row>
    <row r="129" spans="2:11">
      <c r="B129" s="1" t="s">
        <v>182</v>
      </c>
      <c r="C129" s="1"/>
      <c r="D129" s="1"/>
      <c r="E129" s="1"/>
      <c r="F129" s="1"/>
      <c r="G129" s="1"/>
      <c r="H129" s="1">
        <v>308</v>
      </c>
      <c r="I129" s="1">
        <f>H129-E128</f>
        <v>-2</v>
      </c>
      <c r="J129" s="1">
        <f>I129*D128</f>
        <v>-6000</v>
      </c>
      <c r="K129" s="1"/>
    </row>
    <row r="130" spans="2:11">
      <c r="B130" s="1" t="s">
        <v>177</v>
      </c>
      <c r="C130" s="1" t="s">
        <v>229</v>
      </c>
      <c r="D130" s="1">
        <v>500</v>
      </c>
      <c r="E130" s="1">
        <v>1012</v>
      </c>
      <c r="F130" s="1"/>
      <c r="G130" s="1"/>
      <c r="H130" s="1"/>
      <c r="I130" s="1"/>
      <c r="J130" s="1"/>
      <c r="K130" s="1"/>
    </row>
    <row r="131" spans="2:11">
      <c r="B131" s="1" t="s">
        <v>182</v>
      </c>
      <c r="C131" s="1"/>
      <c r="D131" s="1"/>
      <c r="E131" s="1"/>
      <c r="F131" s="1"/>
      <c r="G131" s="1"/>
      <c r="H131" s="1">
        <v>1000</v>
      </c>
      <c r="I131" s="1">
        <f>H131-E130</f>
        <v>-12</v>
      </c>
      <c r="J131" s="1">
        <f>I131*D130</f>
        <v>-6000</v>
      </c>
      <c r="K131" s="1"/>
    </row>
    <row r="132" spans="2:11">
      <c r="B132" s="1" t="s">
        <v>185</v>
      </c>
      <c r="C132" s="1" t="s">
        <v>260</v>
      </c>
      <c r="D132" s="1">
        <v>1200</v>
      </c>
      <c r="E132" s="1">
        <v>355</v>
      </c>
      <c r="F132" s="1"/>
      <c r="G132" s="1"/>
      <c r="H132" s="1"/>
      <c r="I132" s="1"/>
      <c r="J132" s="1"/>
      <c r="K132" s="1"/>
    </row>
    <row r="133" spans="2:11">
      <c r="B133" s="1" t="s">
        <v>187</v>
      </c>
      <c r="C133" s="1"/>
      <c r="D133" s="1"/>
      <c r="E133" s="1"/>
      <c r="F133" s="1">
        <v>370</v>
      </c>
      <c r="G133" s="1"/>
      <c r="H133" s="1"/>
      <c r="I133" s="1">
        <f>F133-E132</f>
        <v>15</v>
      </c>
      <c r="J133" s="1">
        <f>I133*D132</f>
        <v>18000</v>
      </c>
      <c r="K133" s="1"/>
    </row>
    <row r="134" spans="2:11">
      <c r="B134" s="1" t="s">
        <v>182</v>
      </c>
      <c r="C134" s="1" t="s">
        <v>261</v>
      </c>
      <c r="D134" s="1">
        <v>400</v>
      </c>
      <c r="E134" s="1">
        <v>1755</v>
      </c>
      <c r="F134" s="1"/>
      <c r="G134" s="1"/>
      <c r="H134" s="1"/>
      <c r="I134" s="1"/>
      <c r="J134" s="1"/>
      <c r="K134" s="1"/>
    </row>
    <row r="135" spans="2:11">
      <c r="B135" s="1" t="s">
        <v>187</v>
      </c>
      <c r="C135" s="1"/>
      <c r="D135" s="1"/>
      <c r="E135" s="1"/>
      <c r="F135" s="1">
        <v>1800</v>
      </c>
      <c r="G135" s="1"/>
      <c r="H135" s="1"/>
      <c r="I135" s="1">
        <f>F135-E134</f>
        <v>45</v>
      </c>
      <c r="J135" s="1">
        <f>I135*D134</f>
        <v>18000</v>
      </c>
      <c r="K135" s="1"/>
    </row>
    <row r="136" spans="2:11">
      <c r="B136" s="1" t="s">
        <v>187</v>
      </c>
      <c r="C136" s="1" t="s">
        <v>262</v>
      </c>
      <c r="D136" s="1">
        <v>2000</v>
      </c>
      <c r="E136" s="1">
        <v>382</v>
      </c>
      <c r="F136" s="1"/>
      <c r="G136" s="1"/>
      <c r="H136" s="1"/>
      <c r="I136" s="1"/>
      <c r="J136" s="1"/>
      <c r="K136" s="1"/>
    </row>
    <row r="137" spans="2:11">
      <c r="B137" s="1" t="s">
        <v>188</v>
      </c>
      <c r="C137" s="1"/>
      <c r="D137" s="1"/>
      <c r="E137" s="1"/>
      <c r="F137" s="1">
        <v>400</v>
      </c>
      <c r="G137" s="1"/>
      <c r="H137" s="1"/>
      <c r="I137" s="1">
        <f>F137-E136</f>
        <v>18</v>
      </c>
      <c r="J137" s="1">
        <f>I137*D136</f>
        <v>36000</v>
      </c>
      <c r="K137" s="1"/>
    </row>
    <row r="138" spans="2:11">
      <c r="B138" s="1" t="s">
        <v>187</v>
      </c>
      <c r="C138" s="1" t="s">
        <v>238</v>
      </c>
      <c r="D138" s="1">
        <v>1500</v>
      </c>
      <c r="E138" s="1"/>
      <c r="F138" s="1"/>
      <c r="G138" s="1">
        <v>779</v>
      </c>
      <c r="H138" s="1"/>
      <c r="I138" s="1"/>
      <c r="J138" s="1"/>
      <c r="K138" s="1"/>
    </row>
    <row r="139" spans="2:11">
      <c r="B139" s="1" t="s">
        <v>188</v>
      </c>
      <c r="C139" s="1"/>
      <c r="D139" s="1"/>
      <c r="E139" s="1">
        <v>750</v>
      </c>
      <c r="F139" s="1"/>
      <c r="G139" s="1"/>
      <c r="H139" s="1"/>
      <c r="I139" s="1">
        <f>G138-E139</f>
        <v>29</v>
      </c>
      <c r="J139" s="1">
        <f>I139*D138</f>
        <v>43500</v>
      </c>
      <c r="K139" s="1"/>
    </row>
    <row r="140" spans="2:11">
      <c r="B140" s="1" t="s">
        <v>187</v>
      </c>
      <c r="C140" s="1" t="s">
        <v>252</v>
      </c>
      <c r="D140" s="1">
        <v>500</v>
      </c>
      <c r="E140" s="1"/>
      <c r="F140" s="1"/>
      <c r="G140" s="1">
        <v>1630</v>
      </c>
      <c r="H140" s="1"/>
      <c r="I140" s="1"/>
      <c r="J140" s="1"/>
      <c r="K140" s="1"/>
    </row>
    <row r="141" spans="2:11">
      <c r="B141" s="1" t="s">
        <v>188</v>
      </c>
      <c r="C141" s="1"/>
      <c r="D141" s="1"/>
      <c r="E141" s="1">
        <v>1615</v>
      </c>
      <c r="F141" s="1"/>
      <c r="G141" s="1"/>
      <c r="H141" s="1"/>
      <c r="I141" s="1">
        <f>G140-E141</f>
        <v>15</v>
      </c>
      <c r="J141" s="1">
        <f>I141*D140</f>
        <v>7500</v>
      </c>
      <c r="K141" s="1"/>
    </row>
    <row r="142" spans="2:11">
      <c r="B142" s="1" t="s">
        <v>188</v>
      </c>
      <c r="C142" s="1" t="s">
        <v>230</v>
      </c>
      <c r="D142" s="1">
        <v>2000</v>
      </c>
      <c r="E142" s="1">
        <v>617</v>
      </c>
      <c r="F142" s="1">
        <v>625</v>
      </c>
      <c r="G142" s="1"/>
      <c r="H142" s="1"/>
      <c r="I142" s="1">
        <f>F142-E142</f>
        <v>8</v>
      </c>
      <c r="J142" s="1">
        <f>I142*D142</f>
        <v>16000</v>
      </c>
      <c r="K142" s="1"/>
    </row>
    <row r="143" spans="2:11">
      <c r="B143" s="1" t="s">
        <v>189</v>
      </c>
      <c r="C143" s="1" t="s">
        <v>238</v>
      </c>
      <c r="D143" s="1">
        <v>1500</v>
      </c>
      <c r="E143" s="1">
        <v>805</v>
      </c>
      <c r="F143" s="1"/>
      <c r="G143" s="1">
        <v>816</v>
      </c>
      <c r="H143" s="1"/>
      <c r="I143" s="1">
        <f>G143-E143</f>
        <v>11</v>
      </c>
      <c r="J143" s="1">
        <f>I143*D143</f>
        <v>16500</v>
      </c>
      <c r="K143" s="1"/>
    </row>
    <row r="144" spans="2:11">
      <c r="B144" s="1" t="s">
        <v>189</v>
      </c>
      <c r="C144" s="1" t="s">
        <v>261</v>
      </c>
      <c r="D144" s="1">
        <v>400</v>
      </c>
      <c r="E144" s="1">
        <v>1819</v>
      </c>
      <c r="F144" s="1"/>
      <c r="G144" s="1"/>
      <c r="H144" s="1">
        <v>1826</v>
      </c>
      <c r="I144" s="1">
        <f>E144-H144</f>
        <v>-7</v>
      </c>
      <c r="J144" s="1">
        <f>I144*D144</f>
        <v>-2800</v>
      </c>
      <c r="K144" s="1"/>
    </row>
    <row r="145" spans="2:11">
      <c r="B145" s="1" t="s">
        <v>190</v>
      </c>
      <c r="C145" s="1" t="s">
        <v>263</v>
      </c>
      <c r="D145" s="1">
        <v>2000</v>
      </c>
      <c r="E145" s="1"/>
      <c r="F145" s="1"/>
      <c r="G145" s="1">
        <v>471</v>
      </c>
      <c r="H145" s="1">
        <v>474</v>
      </c>
      <c r="I145" s="1">
        <f>G145-H145</f>
        <v>-3</v>
      </c>
      <c r="J145" s="1">
        <f>I145*D145</f>
        <v>-6000</v>
      </c>
      <c r="K145" s="1"/>
    </row>
    <row r="146" spans="2:11">
      <c r="B146" s="1" t="s">
        <v>190</v>
      </c>
      <c r="C146" s="1" t="s">
        <v>230</v>
      </c>
      <c r="D146" s="1">
        <v>2000</v>
      </c>
      <c r="E146" s="1">
        <v>612</v>
      </c>
      <c r="F146" s="1">
        <v>619</v>
      </c>
      <c r="G146" s="1"/>
      <c r="H146" s="1"/>
      <c r="I146" s="1">
        <f>F146-E146</f>
        <v>7</v>
      </c>
      <c r="J146" s="1">
        <f>I146*D146</f>
        <v>14000</v>
      </c>
      <c r="K146" s="1"/>
    </row>
    <row r="147" spans="2:11">
      <c r="B147" s="1" t="s">
        <v>197</v>
      </c>
      <c r="C147" s="1" t="s">
        <v>264</v>
      </c>
      <c r="D147" s="1">
        <v>1500</v>
      </c>
      <c r="E147" s="1">
        <v>423</v>
      </c>
      <c r="F147" s="1"/>
      <c r="G147" s="1"/>
      <c r="H147" s="1"/>
      <c r="I147" s="1"/>
      <c r="J147" s="1"/>
      <c r="K147" s="1" t="s">
        <v>13</v>
      </c>
    </row>
    <row r="148" spans="2:11">
      <c r="B148" s="1" t="s">
        <v>201</v>
      </c>
      <c r="C148" s="1"/>
      <c r="D148" s="1"/>
      <c r="E148" s="1"/>
      <c r="F148" s="1">
        <v>434</v>
      </c>
      <c r="G148" s="1"/>
      <c r="H148" s="1"/>
      <c r="I148" s="1">
        <f>F148-E147</f>
        <v>11</v>
      </c>
      <c r="J148" s="1">
        <f>I148*D147</f>
        <v>16500</v>
      </c>
      <c r="K148" s="1"/>
    </row>
    <row r="149" spans="2:11">
      <c r="B149" s="1" t="s">
        <v>199</v>
      </c>
      <c r="C149" s="1" t="s">
        <v>252</v>
      </c>
      <c r="D149" s="1">
        <v>500</v>
      </c>
      <c r="E149" s="1"/>
      <c r="F149" s="1"/>
      <c r="G149" s="1">
        <v>1578</v>
      </c>
      <c r="H149" s="1"/>
      <c r="I149" s="1"/>
      <c r="J149" s="1"/>
      <c r="K149" s="1"/>
    </row>
    <row r="150" spans="2:11">
      <c r="B150" s="1" t="s">
        <v>202</v>
      </c>
      <c r="C150" s="1"/>
      <c r="D150" s="1"/>
      <c r="E150" s="1">
        <v>1565</v>
      </c>
      <c r="F150" s="1"/>
      <c r="G150" s="1"/>
      <c r="H150" s="1"/>
      <c r="I150" s="1">
        <f>G149-E150</f>
        <v>13</v>
      </c>
      <c r="J150" s="1">
        <f>I150*D149</f>
        <v>6500</v>
      </c>
      <c r="K150" s="1"/>
    </row>
    <row r="151" spans="2:11">
      <c r="B151" s="1" t="s">
        <v>204</v>
      </c>
      <c r="C151" s="1" t="s">
        <v>249</v>
      </c>
      <c r="D151" s="1">
        <v>350</v>
      </c>
      <c r="E151" s="1">
        <v>1712</v>
      </c>
      <c r="F151" s="1"/>
      <c r="G151" s="1">
        <v>1725</v>
      </c>
      <c r="H151" s="1"/>
      <c r="I151" s="1">
        <f>G151-E151</f>
        <v>13</v>
      </c>
      <c r="J151" s="1">
        <f>I151*D151</f>
        <v>4550</v>
      </c>
      <c r="K151" s="1"/>
    </row>
    <row r="152" spans="2:11">
      <c r="B152" s="1" t="s">
        <v>205</v>
      </c>
      <c r="C152" s="1" t="s">
        <v>265</v>
      </c>
      <c r="D152" s="1">
        <v>600</v>
      </c>
      <c r="E152" s="1"/>
      <c r="F152" s="1"/>
      <c r="G152" s="1">
        <v>1235</v>
      </c>
      <c r="H152" s="1"/>
      <c r="I152" s="1"/>
      <c r="J152" s="1"/>
      <c r="K152" s="1" t="s">
        <v>13</v>
      </c>
    </row>
    <row r="153" spans="2:11">
      <c r="B153" s="1" t="s">
        <v>206</v>
      </c>
      <c r="C153" s="1"/>
      <c r="D153" s="1"/>
      <c r="E153" s="1">
        <v>1210</v>
      </c>
      <c r="F153" s="1"/>
      <c r="G153" s="1"/>
      <c r="H153" s="1"/>
      <c r="I153" s="1">
        <f>G152-E153</f>
        <v>25</v>
      </c>
      <c r="J153" s="1">
        <f>I153*D152</f>
        <v>15000</v>
      </c>
      <c r="K153" s="1"/>
    </row>
    <row r="154" spans="2:11">
      <c r="B154" s="1" t="s">
        <v>206</v>
      </c>
      <c r="C154" s="309" t="s">
        <v>230</v>
      </c>
      <c r="D154" s="1">
        <v>2000</v>
      </c>
      <c r="E154" s="1"/>
      <c r="F154" s="1"/>
      <c r="G154" s="1">
        <v>638</v>
      </c>
      <c r="H154" s="1"/>
      <c r="I154" s="1"/>
      <c r="J154" s="1"/>
      <c r="K154" s="13" t="s">
        <v>13</v>
      </c>
    </row>
    <row r="155" spans="2:11">
      <c r="B155" s="1" t="s">
        <v>272</v>
      </c>
      <c r="C155" s="310"/>
      <c r="D155" s="1"/>
      <c r="E155" s="1">
        <v>629</v>
      </c>
      <c r="F155" s="1"/>
      <c r="G155" s="1"/>
      <c r="H155" s="1"/>
      <c r="I155" s="1">
        <f>G154-E155</f>
        <v>9</v>
      </c>
      <c r="J155" s="1">
        <f>I155*D154</f>
        <v>18000</v>
      </c>
      <c r="K155" s="1"/>
    </row>
    <row r="156" spans="2:11">
      <c r="B156" s="1" t="s">
        <v>206</v>
      </c>
      <c r="C156" s="1" t="s">
        <v>264</v>
      </c>
      <c r="D156" s="1">
        <v>1500</v>
      </c>
      <c r="E156" s="1"/>
      <c r="F156" s="1"/>
      <c r="G156" s="1">
        <v>433</v>
      </c>
      <c r="H156" s="1">
        <v>440</v>
      </c>
      <c r="I156" s="1">
        <f>G156-H156</f>
        <v>-7</v>
      </c>
      <c r="J156" s="1">
        <f>I156*D156</f>
        <v>-10500</v>
      </c>
      <c r="K156" s="1" t="s">
        <v>13</v>
      </c>
    </row>
    <row r="157" spans="2:11">
      <c r="B157" s="1" t="s">
        <v>268</v>
      </c>
      <c r="C157" s="1" t="s">
        <v>238</v>
      </c>
      <c r="D157" s="1">
        <v>1500</v>
      </c>
      <c r="E157" s="1">
        <v>797.7</v>
      </c>
      <c r="F157" s="1"/>
      <c r="G157" s="1"/>
      <c r="H157" s="1">
        <v>794.55</v>
      </c>
      <c r="I157" s="1">
        <f>H157-E157</f>
        <v>-3.1500000000000909</v>
      </c>
      <c r="J157" s="1">
        <f>I157*D157</f>
        <v>-4725.0000000001364</v>
      </c>
      <c r="K157" s="1"/>
    </row>
    <row r="158" spans="2:11">
      <c r="B158" s="1" t="s">
        <v>268</v>
      </c>
      <c r="C158" s="309" t="s">
        <v>271</v>
      </c>
      <c r="D158" s="1">
        <v>1500</v>
      </c>
      <c r="E158" s="1"/>
      <c r="F158" s="1"/>
      <c r="G158" s="1">
        <v>613</v>
      </c>
      <c r="H158" s="1"/>
      <c r="I158" s="1"/>
      <c r="J158" s="1"/>
      <c r="K158" s="1" t="s">
        <v>273</v>
      </c>
    </row>
    <row r="159" spans="2:11">
      <c r="B159" s="1" t="s">
        <v>272</v>
      </c>
      <c r="C159" s="310"/>
      <c r="D159" s="1"/>
      <c r="E159" s="1">
        <v>606.5</v>
      </c>
      <c r="F159" s="1"/>
      <c r="G159" s="1"/>
      <c r="H159" s="1"/>
      <c r="I159" s="1">
        <f>G158-E159</f>
        <v>6.5</v>
      </c>
      <c r="J159" s="1">
        <f>I159*D158</f>
        <v>9750</v>
      </c>
      <c r="K159" s="1"/>
    </row>
    <row r="160" spans="2:11">
      <c r="B160" s="1" t="s">
        <v>272</v>
      </c>
      <c r="C160" s="1" t="s">
        <v>274</v>
      </c>
      <c r="D160" s="1">
        <v>800</v>
      </c>
      <c r="E160" s="1">
        <v>768</v>
      </c>
      <c r="F160" s="1">
        <v>781.65</v>
      </c>
      <c r="G160" s="1"/>
      <c r="H160" s="1"/>
      <c r="I160" s="1">
        <f>F160-E160</f>
        <v>13.649999999999977</v>
      </c>
      <c r="J160" s="1">
        <f>I160*D160</f>
        <v>10919.999999999982</v>
      </c>
      <c r="K160" s="1"/>
    </row>
    <row r="161" spans="2:11">
      <c r="B161" s="1" t="s">
        <v>272</v>
      </c>
      <c r="C161" s="1" t="s">
        <v>257</v>
      </c>
      <c r="D161" s="1">
        <v>5000</v>
      </c>
      <c r="E161" s="1">
        <v>180</v>
      </c>
      <c r="F161" s="1"/>
      <c r="G161" s="1">
        <v>184</v>
      </c>
      <c r="H161" s="1"/>
      <c r="I161" s="1">
        <f>G161-E161</f>
        <v>4</v>
      </c>
      <c r="J161" s="1">
        <f>I161*D161</f>
        <v>20000</v>
      </c>
      <c r="K161" s="1"/>
    </row>
    <row r="162" spans="2:11">
      <c r="B162" s="1" t="s">
        <v>278</v>
      </c>
      <c r="C162" s="1" t="s">
        <v>285</v>
      </c>
      <c r="D162" s="1">
        <v>5000</v>
      </c>
      <c r="E162" s="1"/>
      <c r="F162" s="1"/>
      <c r="G162" s="1">
        <v>184</v>
      </c>
      <c r="H162" s="1"/>
      <c r="I162" s="1"/>
      <c r="J162" s="1"/>
      <c r="K162" s="1" t="s">
        <v>13</v>
      </c>
    </row>
    <row r="163" spans="2:11">
      <c r="B163" s="1" t="s">
        <v>284</v>
      </c>
      <c r="C163" s="1"/>
      <c r="D163" s="1"/>
      <c r="E163" s="1">
        <v>181.75</v>
      </c>
      <c r="F163" s="1"/>
      <c r="G163" s="1"/>
      <c r="H163" s="1"/>
      <c r="I163" s="1">
        <f>G162-E163</f>
        <v>2.25</v>
      </c>
      <c r="J163" s="1">
        <f>I163*D162</f>
        <v>11250</v>
      </c>
      <c r="K163" s="1"/>
    </row>
    <row r="164" spans="2:11">
      <c r="B164" s="1" t="s">
        <v>272</v>
      </c>
      <c r="C164" s="1" t="s">
        <v>275</v>
      </c>
      <c r="D164" s="1">
        <v>700</v>
      </c>
      <c r="E164" s="1"/>
      <c r="F164" s="1"/>
      <c r="G164" s="1">
        <v>857</v>
      </c>
      <c r="H164" s="1"/>
      <c r="I164" s="1"/>
      <c r="J164" s="1"/>
      <c r="K164" s="1" t="s">
        <v>13</v>
      </c>
    </row>
    <row r="165" spans="2:11">
      <c r="B165" s="1" t="s">
        <v>284</v>
      </c>
      <c r="C165" s="1"/>
      <c r="D165" s="1"/>
      <c r="E165" s="1">
        <v>845.7</v>
      </c>
      <c r="F165" s="1"/>
      <c r="G165" s="1"/>
      <c r="H165" s="1"/>
      <c r="I165" s="1">
        <f>G164-E165</f>
        <v>11.299999999999955</v>
      </c>
      <c r="J165" s="1">
        <f>I165*D164</f>
        <v>7909.9999999999682</v>
      </c>
      <c r="K165" s="1"/>
    </row>
    <row r="166" spans="2:11">
      <c r="B166" s="1" t="s">
        <v>272</v>
      </c>
      <c r="C166" s="1" t="s">
        <v>276</v>
      </c>
      <c r="D166" s="1">
        <v>2500</v>
      </c>
      <c r="E166" s="1"/>
      <c r="F166" s="1"/>
      <c r="G166" s="1">
        <v>210</v>
      </c>
      <c r="H166" s="1"/>
      <c r="I166" s="1"/>
      <c r="J166" s="1"/>
      <c r="K166" s="1" t="s">
        <v>13</v>
      </c>
    </row>
    <row r="167" spans="2:11">
      <c r="B167" s="1" t="s">
        <v>284</v>
      </c>
      <c r="C167" s="1"/>
      <c r="D167" s="1"/>
      <c r="E167" s="1"/>
      <c r="F167" s="1"/>
      <c r="G167" s="1"/>
      <c r="H167" s="1">
        <v>215</v>
      </c>
      <c r="I167" s="1">
        <f>G166-H167</f>
        <v>-5</v>
      </c>
      <c r="J167" s="1">
        <f>I167*D166</f>
        <v>-12500</v>
      </c>
      <c r="K167" s="1"/>
    </row>
    <row r="168" spans="2:11">
      <c r="B168" s="1" t="s">
        <v>278</v>
      </c>
      <c r="C168" s="1" t="s">
        <v>283</v>
      </c>
      <c r="D168" s="1">
        <v>3500</v>
      </c>
      <c r="E168" s="1"/>
      <c r="F168" s="1"/>
      <c r="G168" s="1">
        <v>307</v>
      </c>
      <c r="H168" s="1"/>
      <c r="I168" s="1"/>
      <c r="J168" s="1"/>
      <c r="K168" s="1" t="s">
        <v>13</v>
      </c>
    </row>
    <row r="169" spans="2:11">
      <c r="B169" s="1" t="s">
        <v>284</v>
      </c>
      <c r="C169" s="1"/>
      <c r="D169" s="1"/>
      <c r="E169" s="1">
        <v>304.8</v>
      </c>
      <c r="F169" s="1"/>
      <c r="G169" s="1"/>
      <c r="H169" s="1"/>
      <c r="I169" s="1">
        <f>G168-E169</f>
        <v>2.1999999999999886</v>
      </c>
      <c r="J169" s="1">
        <f>I169*D168</f>
        <v>7699.99999999996</v>
      </c>
      <c r="K169" s="1"/>
    </row>
    <row r="170" spans="2:11">
      <c r="B170" s="1" t="s">
        <v>284</v>
      </c>
      <c r="C170" s="1" t="s">
        <v>286</v>
      </c>
      <c r="D170" s="1">
        <v>1100</v>
      </c>
      <c r="E170" s="1">
        <v>693.75</v>
      </c>
      <c r="F170" s="1"/>
      <c r="G170" s="1"/>
      <c r="H170" s="1">
        <v>688</v>
      </c>
      <c r="I170" s="1">
        <f>H170-E170</f>
        <v>-5.75</v>
      </c>
      <c r="J170" s="1">
        <f>I170*D170</f>
        <v>-6325</v>
      </c>
      <c r="K170" s="1"/>
    </row>
    <row r="171" spans="2:11">
      <c r="B171" s="1"/>
      <c r="C171" s="1"/>
      <c r="D171" s="1"/>
      <c r="E171" s="1"/>
      <c r="F171" s="1"/>
      <c r="G171" s="1"/>
      <c r="H171" s="1"/>
      <c r="I171" s="5">
        <f>SUM(I128:I170)</f>
        <v>213.99999999999983</v>
      </c>
      <c r="J171" s="5">
        <f>SUM(J129:J170)</f>
        <v>242729.99999999977</v>
      </c>
      <c r="K171" s="1"/>
    </row>
    <row r="174" spans="2:11">
      <c r="B174" s="5" t="s">
        <v>288</v>
      </c>
      <c r="C174" s="5">
        <v>2017</v>
      </c>
      <c r="D174" s="5"/>
      <c r="E174" s="1"/>
      <c r="F174" s="1"/>
      <c r="G174" s="1"/>
      <c r="H174" s="1"/>
      <c r="I174" s="1"/>
      <c r="J174" s="1"/>
      <c r="K174" s="1"/>
    </row>
    <row r="175" spans="2:11">
      <c r="B175" s="15" t="s">
        <v>0</v>
      </c>
      <c r="C175" s="15" t="s">
        <v>209</v>
      </c>
      <c r="D175" s="15" t="s">
        <v>219</v>
      </c>
      <c r="E175" s="16" t="s">
        <v>210</v>
      </c>
      <c r="F175" s="17" t="s">
        <v>3</v>
      </c>
      <c r="G175" s="18" t="s">
        <v>6</v>
      </c>
      <c r="H175" s="19" t="s">
        <v>7</v>
      </c>
      <c r="I175" s="15" t="s">
        <v>4</v>
      </c>
      <c r="J175" s="15" t="s">
        <v>266</v>
      </c>
      <c r="K175" s="15" t="s">
        <v>9</v>
      </c>
    </row>
    <row r="176" spans="2:11">
      <c r="B176" s="1" t="s">
        <v>289</v>
      </c>
      <c r="C176" s="1" t="s">
        <v>290</v>
      </c>
      <c r="D176" s="1">
        <v>3500</v>
      </c>
      <c r="E176" s="1">
        <v>309.5</v>
      </c>
      <c r="F176" s="1"/>
      <c r="G176" s="1">
        <v>312</v>
      </c>
      <c r="H176" s="1"/>
      <c r="I176" s="1">
        <f>G176-E176</f>
        <v>2.5</v>
      </c>
      <c r="J176" s="1">
        <f>I176*D176</f>
        <v>8750</v>
      </c>
      <c r="K176" s="1"/>
    </row>
    <row r="177" spans="2:11">
      <c r="B177" s="1"/>
      <c r="C177" s="1" t="s">
        <v>230</v>
      </c>
      <c r="D177" s="1">
        <v>2000</v>
      </c>
      <c r="E177" s="1">
        <v>646.70000000000005</v>
      </c>
      <c r="F177" s="1"/>
      <c r="G177" s="1"/>
      <c r="H177" s="1">
        <v>644</v>
      </c>
      <c r="I177" s="1">
        <f>H177-E177</f>
        <v>-2.7000000000000455</v>
      </c>
      <c r="J177" s="1">
        <f>I177*D177</f>
        <v>-5400.0000000000909</v>
      </c>
      <c r="K177" s="1"/>
    </row>
    <row r="178" spans="2:11">
      <c r="B178" s="1"/>
      <c r="C178" s="267" t="s">
        <v>238</v>
      </c>
      <c r="D178" s="1">
        <v>1500</v>
      </c>
      <c r="E178" s="1"/>
      <c r="F178" s="1"/>
      <c r="G178" s="1">
        <v>829</v>
      </c>
      <c r="H178" s="1">
        <v>855</v>
      </c>
      <c r="I178" s="1">
        <f>G178-H178</f>
        <v>-26</v>
      </c>
      <c r="J178" s="1">
        <f>I178*D178</f>
        <v>-39000</v>
      </c>
      <c r="K178" s="1"/>
    </row>
    <row r="179" spans="2:11">
      <c r="B179" s="1"/>
      <c r="C179" s="267"/>
      <c r="D179" s="1"/>
      <c r="E179" s="1">
        <v>833</v>
      </c>
      <c r="F179" s="1"/>
      <c r="G179" s="1">
        <v>843</v>
      </c>
      <c r="H179" s="1"/>
      <c r="I179" s="1">
        <f>G179-E179</f>
        <v>10</v>
      </c>
      <c r="J179" s="1">
        <f>I179*D178</f>
        <v>15000</v>
      </c>
      <c r="K179" s="1"/>
    </row>
    <row r="180" spans="2:11">
      <c r="B180" s="1"/>
      <c r="C180" s="267"/>
      <c r="D180" s="1"/>
      <c r="E180" s="1"/>
      <c r="F180" s="1"/>
      <c r="G180" s="1">
        <v>843</v>
      </c>
      <c r="H180" s="1">
        <v>857</v>
      </c>
      <c r="I180" s="1">
        <f>G180-H180</f>
        <v>-14</v>
      </c>
      <c r="J180" s="1">
        <f>I180*D178</f>
        <v>-21000</v>
      </c>
      <c r="K180" s="1"/>
    </row>
    <row r="181" spans="2:11">
      <c r="B181" s="1"/>
      <c r="C181" s="267"/>
      <c r="D181" s="1"/>
      <c r="E181" s="1"/>
      <c r="F181" s="1"/>
      <c r="G181" s="1">
        <v>853</v>
      </c>
      <c r="H181" s="1"/>
      <c r="I181" s="1"/>
      <c r="J181" s="1">
        <f>I181*D178</f>
        <v>0</v>
      </c>
      <c r="K181" s="1" t="s">
        <v>13</v>
      </c>
    </row>
    <row r="182" spans="2:11">
      <c r="B182" s="1"/>
      <c r="C182" s="1" t="s">
        <v>244</v>
      </c>
      <c r="D182" s="1">
        <v>800</v>
      </c>
      <c r="E182" s="1">
        <v>746</v>
      </c>
      <c r="F182" s="1">
        <v>758</v>
      </c>
      <c r="G182" s="1"/>
      <c r="H182" s="1"/>
      <c r="I182" s="1">
        <f>F182-E182</f>
        <v>12</v>
      </c>
      <c r="J182" s="1">
        <f>I182*D182</f>
        <v>9600</v>
      </c>
      <c r="K182" s="1"/>
    </row>
    <row r="183" spans="2:11">
      <c r="B183" s="1" t="s">
        <v>295</v>
      </c>
      <c r="C183" s="1" t="s">
        <v>238</v>
      </c>
      <c r="D183" s="1"/>
      <c r="E183" s="1">
        <v>858</v>
      </c>
      <c r="F183" s="1"/>
      <c r="G183" s="1"/>
      <c r="H183" s="1"/>
      <c r="I183" s="1">
        <f>G181-E183</f>
        <v>-5</v>
      </c>
      <c r="J183" s="1">
        <f>I183*D178</f>
        <v>-7500</v>
      </c>
      <c r="K183" s="1"/>
    </row>
    <row r="184" spans="2:11">
      <c r="B184" s="1"/>
      <c r="C184" s="1" t="s">
        <v>230</v>
      </c>
      <c r="D184" s="1">
        <v>2000</v>
      </c>
      <c r="E184" s="1">
        <v>649.5</v>
      </c>
      <c r="F184" s="1"/>
      <c r="G184" s="1">
        <v>652.5</v>
      </c>
      <c r="H184" s="1"/>
      <c r="I184" s="1">
        <f>G184-E184</f>
        <v>3</v>
      </c>
      <c r="J184" s="1">
        <f>I184*D184</f>
        <v>6000</v>
      </c>
      <c r="K184" s="1"/>
    </row>
    <row r="185" spans="2:11">
      <c r="B185" s="1"/>
      <c r="C185" s="1" t="s">
        <v>249</v>
      </c>
      <c r="D185" s="1">
        <v>350</v>
      </c>
      <c r="E185" s="1">
        <v>1741</v>
      </c>
      <c r="F185" s="1"/>
      <c r="G185" s="1">
        <v>1760</v>
      </c>
      <c r="H185" s="1"/>
      <c r="I185" s="1">
        <f>G185-E185</f>
        <v>19</v>
      </c>
      <c r="J185" s="1">
        <f>I185*350</f>
        <v>6650</v>
      </c>
      <c r="K185" s="1"/>
    </row>
    <row r="186" spans="2:11">
      <c r="B186" s="1"/>
      <c r="C186" s="1" t="s">
        <v>296</v>
      </c>
      <c r="D186" s="1">
        <v>2000</v>
      </c>
      <c r="E186" s="1"/>
      <c r="F186" s="1"/>
      <c r="G186" s="1">
        <v>516.15</v>
      </c>
      <c r="H186" s="1">
        <v>520</v>
      </c>
      <c r="I186" s="1">
        <f>G186-H186</f>
        <v>-3.8500000000000227</v>
      </c>
      <c r="J186" s="1">
        <f>I186*D186</f>
        <v>-7700.0000000000455</v>
      </c>
      <c r="K186" s="1"/>
    </row>
    <row r="187" spans="2:11">
      <c r="B187" s="1"/>
      <c r="C187" s="1" t="s">
        <v>249</v>
      </c>
      <c r="D187" s="1">
        <v>350</v>
      </c>
      <c r="E187" s="1"/>
      <c r="F187" s="1"/>
      <c r="G187" s="1">
        <v>1755</v>
      </c>
      <c r="H187" s="1">
        <v>1764</v>
      </c>
      <c r="I187" s="1">
        <f>G187-H187</f>
        <v>-9</v>
      </c>
      <c r="J187" s="1">
        <f>I187*D187</f>
        <v>-3150</v>
      </c>
      <c r="K187" s="1"/>
    </row>
    <row r="188" spans="2:11">
      <c r="B188" s="1"/>
      <c r="C188" s="13" t="s">
        <v>244</v>
      </c>
      <c r="D188" s="1">
        <v>800</v>
      </c>
      <c r="E188" s="1">
        <v>759.75</v>
      </c>
      <c r="F188" s="1"/>
      <c r="G188" s="1"/>
      <c r="H188" s="1"/>
      <c r="I188" s="1"/>
      <c r="J188" s="1"/>
      <c r="K188" s="13" t="s">
        <v>13</v>
      </c>
    </row>
    <row r="189" spans="2:11">
      <c r="B189" s="1" t="s">
        <v>301</v>
      </c>
      <c r="C189" s="5"/>
      <c r="D189" s="1"/>
      <c r="E189" s="1"/>
      <c r="F189" s="1"/>
      <c r="G189" s="1"/>
      <c r="H189" s="1">
        <v>735</v>
      </c>
      <c r="I189" s="1">
        <f>H189-E188</f>
        <v>-24.75</v>
      </c>
      <c r="J189" s="1">
        <f>I189*D188</f>
        <v>-19800</v>
      </c>
      <c r="K189" s="5"/>
    </row>
    <row r="190" spans="2:11">
      <c r="B190" s="1" t="s">
        <v>297</v>
      </c>
      <c r="C190" s="8" t="s">
        <v>263</v>
      </c>
      <c r="D190" s="8">
        <v>2000</v>
      </c>
      <c r="E190" s="1">
        <v>494</v>
      </c>
      <c r="F190" s="1">
        <v>497</v>
      </c>
      <c r="G190" s="1"/>
      <c r="H190" s="1"/>
      <c r="I190" s="1">
        <f>F190-E190</f>
        <v>3</v>
      </c>
      <c r="J190" s="1">
        <f>I190*D190</f>
        <v>6000</v>
      </c>
      <c r="K190" s="1"/>
    </row>
    <row r="191" spans="2:11">
      <c r="B191" s="1"/>
      <c r="C191" s="8" t="s">
        <v>230</v>
      </c>
      <c r="D191" s="8">
        <v>2000</v>
      </c>
      <c r="E191" s="1">
        <v>655.9</v>
      </c>
      <c r="F191" s="1"/>
      <c r="G191" s="1"/>
      <c r="H191" s="1">
        <v>654</v>
      </c>
      <c r="I191" s="1">
        <f>H191-E191</f>
        <v>-1.8999999999999773</v>
      </c>
      <c r="J191" s="1">
        <f>I191*D191</f>
        <v>-3799.9999999999545</v>
      </c>
      <c r="K191" s="1"/>
    </row>
    <row r="192" spans="2:11">
      <c r="B192" s="1"/>
      <c r="C192" s="13" t="s">
        <v>244</v>
      </c>
      <c r="D192" s="8">
        <v>800</v>
      </c>
      <c r="E192" s="1">
        <v>747.7</v>
      </c>
      <c r="F192" s="1"/>
      <c r="G192" s="1"/>
      <c r="H192" s="1"/>
      <c r="I192" s="1"/>
      <c r="J192" s="1"/>
      <c r="K192" s="13" t="s">
        <v>13</v>
      </c>
    </row>
    <row r="193" spans="2:11">
      <c r="B193" s="1" t="s">
        <v>301</v>
      </c>
      <c r="C193" s="24"/>
      <c r="D193" s="8"/>
      <c r="E193" s="1"/>
      <c r="F193" s="1">
        <v>758</v>
      </c>
      <c r="G193" s="1"/>
      <c r="H193" s="1"/>
      <c r="I193" s="1">
        <f>F193-E192</f>
        <v>10.299999999999955</v>
      </c>
      <c r="J193" s="1">
        <f>I193*D192</f>
        <v>8239.9999999999636</v>
      </c>
      <c r="K193" s="5"/>
    </row>
    <row r="194" spans="2:11">
      <c r="B194" s="1" t="s">
        <v>297</v>
      </c>
      <c r="C194" s="278" t="s">
        <v>296</v>
      </c>
      <c r="D194" s="8">
        <v>2000</v>
      </c>
      <c r="E194" s="1"/>
      <c r="F194" s="1"/>
      <c r="G194" s="1">
        <v>523</v>
      </c>
      <c r="H194" s="1"/>
      <c r="I194" s="1"/>
      <c r="J194" s="1"/>
      <c r="K194" s="1" t="s">
        <v>13</v>
      </c>
    </row>
    <row r="195" spans="2:11">
      <c r="B195" s="1" t="s">
        <v>298</v>
      </c>
      <c r="C195" s="280"/>
      <c r="D195" s="8"/>
      <c r="E195" s="1">
        <v>521</v>
      </c>
      <c r="F195" s="1"/>
      <c r="G195" s="1"/>
      <c r="H195" s="1"/>
      <c r="I195" s="1">
        <f>G194-E195</f>
        <v>2</v>
      </c>
      <c r="J195" s="1">
        <f>I195*D194</f>
        <v>4000</v>
      </c>
      <c r="K195" s="1"/>
    </row>
    <row r="196" spans="2:11">
      <c r="B196" s="1"/>
      <c r="C196" s="1" t="s">
        <v>249</v>
      </c>
      <c r="D196" s="8">
        <v>350</v>
      </c>
      <c r="E196" s="1"/>
      <c r="F196" s="1"/>
      <c r="G196" s="1">
        <v>1773</v>
      </c>
      <c r="H196" s="1">
        <v>1785</v>
      </c>
      <c r="I196" s="1">
        <f>G196-H196</f>
        <v>-12</v>
      </c>
      <c r="J196" s="1">
        <f>I196*D196</f>
        <v>-4200</v>
      </c>
      <c r="K196" s="1"/>
    </row>
    <row r="197" spans="2:11">
      <c r="B197" s="1" t="s">
        <v>301</v>
      </c>
      <c r="C197" s="1" t="s">
        <v>296</v>
      </c>
      <c r="D197" s="8">
        <v>2000</v>
      </c>
      <c r="E197" s="1">
        <v>531.65</v>
      </c>
      <c r="F197" s="1">
        <v>535</v>
      </c>
      <c r="G197" s="1"/>
      <c r="H197" s="1"/>
      <c r="I197" s="1">
        <f>F197-E197</f>
        <v>3.3500000000000227</v>
      </c>
      <c r="J197" s="1">
        <f>I197*D197</f>
        <v>6700.0000000000455</v>
      </c>
      <c r="K197" s="1"/>
    </row>
    <row r="198" spans="2:11">
      <c r="B198" s="1"/>
      <c r="C198" s="1"/>
      <c r="D198" s="8"/>
      <c r="E198" s="1">
        <v>538</v>
      </c>
      <c r="F198" s="1"/>
      <c r="G198" s="1"/>
      <c r="H198" s="1"/>
      <c r="I198" s="1"/>
      <c r="J198" s="1"/>
      <c r="K198" s="1" t="s">
        <v>13</v>
      </c>
    </row>
    <row r="199" spans="2:11">
      <c r="B199" s="1" t="s">
        <v>303</v>
      </c>
      <c r="C199" s="1" t="s">
        <v>296</v>
      </c>
      <c r="D199" s="8">
        <v>2000</v>
      </c>
      <c r="E199" s="1"/>
      <c r="F199" s="1">
        <v>543</v>
      </c>
      <c r="G199" s="1"/>
      <c r="H199" s="1"/>
      <c r="I199" s="1">
        <f>F199-E198</f>
        <v>5</v>
      </c>
      <c r="J199" s="1">
        <f>I199*D197</f>
        <v>10000</v>
      </c>
      <c r="K199" s="1"/>
    </row>
    <row r="200" spans="2:11">
      <c r="B200" s="1"/>
      <c r="C200" s="1"/>
      <c r="D200" s="8"/>
      <c r="E200" s="1">
        <v>537</v>
      </c>
      <c r="F200" s="1">
        <v>539</v>
      </c>
      <c r="G200" s="1"/>
      <c r="H200" s="1"/>
      <c r="I200" s="1">
        <v>2</v>
      </c>
      <c r="J200" s="1">
        <f>I200*D197</f>
        <v>4000</v>
      </c>
      <c r="K200" s="1"/>
    </row>
    <row r="201" spans="2:11">
      <c r="B201" s="1"/>
      <c r="C201" s="1"/>
      <c r="D201" s="8"/>
      <c r="E201" s="1">
        <v>536.70000000000005</v>
      </c>
      <c r="F201" s="1">
        <v>538.35</v>
      </c>
      <c r="G201" s="1"/>
      <c r="H201" s="1"/>
      <c r="I201" s="1">
        <f>F201-E201</f>
        <v>1.6499999999999773</v>
      </c>
      <c r="J201" s="1">
        <f>I201*D197</f>
        <v>3299.9999999999545</v>
      </c>
      <c r="K201" s="1"/>
    </row>
    <row r="202" spans="2:11">
      <c r="B202" s="1"/>
      <c r="C202" s="1"/>
      <c r="D202" s="8"/>
      <c r="E202" s="1">
        <v>536.9</v>
      </c>
      <c r="F202" s="1">
        <v>538.29999999999995</v>
      </c>
      <c r="G202" s="1"/>
      <c r="H202" s="1"/>
      <c r="I202" s="1">
        <f>F202-E202</f>
        <v>1.3999999999999773</v>
      </c>
      <c r="J202" s="1">
        <f>I202*D197</f>
        <v>2799.9999999999545</v>
      </c>
      <c r="K202" s="1"/>
    </row>
    <row r="203" spans="2:11">
      <c r="B203" s="1"/>
      <c r="C203" s="13" t="s">
        <v>296</v>
      </c>
      <c r="D203" s="14">
        <v>2000</v>
      </c>
      <c r="E203" s="13">
        <v>539</v>
      </c>
      <c r="F203" s="13"/>
      <c r="G203" s="13"/>
      <c r="H203" s="13"/>
      <c r="I203" s="13"/>
      <c r="J203" s="13"/>
      <c r="K203" s="13" t="s">
        <v>13</v>
      </c>
    </row>
    <row r="204" spans="2:11">
      <c r="B204" s="1" t="s">
        <v>305</v>
      </c>
      <c r="C204" s="13"/>
      <c r="D204" s="14"/>
      <c r="E204" s="13"/>
      <c r="F204" s="13"/>
      <c r="G204" s="13"/>
      <c r="H204" s="13">
        <v>536</v>
      </c>
      <c r="I204" s="13">
        <f>H204-E203</f>
        <v>-3</v>
      </c>
      <c r="J204" s="13">
        <f>I204*D203</f>
        <v>-6000</v>
      </c>
      <c r="K204" s="13"/>
    </row>
    <row r="205" spans="2:11">
      <c r="B205" s="1"/>
      <c r="C205" s="13"/>
      <c r="D205" s="14"/>
      <c r="E205" s="13">
        <v>533</v>
      </c>
      <c r="F205" s="13">
        <v>534.5</v>
      </c>
      <c r="G205" s="13"/>
      <c r="H205" s="13"/>
      <c r="I205" s="13">
        <f>F205-E205</f>
        <v>1.5</v>
      </c>
      <c r="J205" s="13">
        <f>I205*D203</f>
        <v>3000</v>
      </c>
      <c r="K205" s="13"/>
    </row>
    <row r="206" spans="2:11">
      <c r="B206" s="1"/>
      <c r="C206" s="13" t="s">
        <v>302</v>
      </c>
      <c r="D206" s="14">
        <v>1000</v>
      </c>
      <c r="E206" s="13">
        <v>851</v>
      </c>
      <c r="F206" s="13"/>
      <c r="G206" s="13"/>
      <c r="H206" s="13"/>
      <c r="I206" s="13"/>
      <c r="J206" s="13"/>
      <c r="K206" s="13" t="s">
        <v>13</v>
      </c>
    </row>
    <row r="207" spans="2:11">
      <c r="B207" s="1" t="s">
        <v>305</v>
      </c>
      <c r="C207" s="13"/>
      <c r="D207" s="14"/>
      <c r="E207" s="13"/>
      <c r="F207" s="13">
        <v>855</v>
      </c>
      <c r="G207" s="13"/>
      <c r="H207" s="13"/>
      <c r="I207" s="13">
        <f>F207-E206</f>
        <v>4</v>
      </c>
      <c r="J207" s="13">
        <f>I207*D206</f>
        <v>4000</v>
      </c>
      <c r="K207" s="13"/>
    </row>
    <row r="208" spans="2:11">
      <c r="B208" s="1" t="s">
        <v>305</v>
      </c>
      <c r="C208" s="13" t="s">
        <v>230</v>
      </c>
      <c r="D208" s="14">
        <v>2000</v>
      </c>
      <c r="E208" s="13">
        <v>660.5</v>
      </c>
      <c r="F208" s="13">
        <v>662</v>
      </c>
      <c r="G208" s="13"/>
      <c r="H208" s="13"/>
      <c r="I208" s="13">
        <f>F208-E208</f>
        <v>1.5</v>
      </c>
      <c r="J208" s="13">
        <f>I208*D208</f>
        <v>3000</v>
      </c>
      <c r="K208" s="13"/>
    </row>
    <row r="209" spans="2:11">
      <c r="B209" s="1"/>
      <c r="C209" s="13"/>
      <c r="D209" s="14"/>
      <c r="E209" s="13">
        <v>660.5</v>
      </c>
      <c r="F209" s="13">
        <v>663</v>
      </c>
      <c r="G209" s="13"/>
      <c r="H209" s="13"/>
      <c r="I209" s="13">
        <f>F209-E209</f>
        <v>2.5</v>
      </c>
      <c r="J209" s="13">
        <f>I209*D208</f>
        <v>5000</v>
      </c>
      <c r="K209" s="13"/>
    </row>
    <row r="210" spans="2:11">
      <c r="B210" s="1" t="s">
        <v>305</v>
      </c>
      <c r="C210" s="1" t="s">
        <v>249</v>
      </c>
      <c r="D210" s="14">
        <v>350</v>
      </c>
      <c r="E210" s="13">
        <v>1843</v>
      </c>
      <c r="F210" s="13"/>
      <c r="G210" s="13">
        <v>1863</v>
      </c>
      <c r="H210" s="13"/>
      <c r="I210" s="13">
        <f>G210-E210</f>
        <v>20</v>
      </c>
      <c r="J210" s="13">
        <f>I210*D210</f>
        <v>7000</v>
      </c>
      <c r="K210" s="1" t="s">
        <v>13</v>
      </c>
    </row>
    <row r="211" spans="2:11">
      <c r="B211" s="1" t="s">
        <v>306</v>
      </c>
      <c r="C211" s="1" t="s">
        <v>296</v>
      </c>
      <c r="D211" s="14">
        <v>2000</v>
      </c>
      <c r="E211" s="13">
        <v>540.70000000000005</v>
      </c>
      <c r="F211" s="13">
        <v>543</v>
      </c>
      <c r="G211" s="13"/>
      <c r="H211" s="13"/>
      <c r="I211" s="13">
        <f>F211-E211</f>
        <v>2.2999999999999545</v>
      </c>
      <c r="J211" s="13">
        <f>I211*D211</f>
        <v>4599.9999999999091</v>
      </c>
      <c r="K211" s="1"/>
    </row>
    <row r="212" spans="2:11">
      <c r="B212" s="1"/>
      <c r="C212" s="1" t="s">
        <v>302</v>
      </c>
      <c r="D212" s="14">
        <v>1000</v>
      </c>
      <c r="E212" s="13">
        <v>856</v>
      </c>
      <c r="F212" s="13">
        <v>858</v>
      </c>
      <c r="G212" s="13"/>
      <c r="H212" s="13"/>
      <c r="I212" s="13">
        <v>2</v>
      </c>
      <c r="J212" s="13">
        <f>I212*D212</f>
        <v>2000</v>
      </c>
      <c r="K212" s="1"/>
    </row>
    <row r="213" spans="2:11">
      <c r="B213" s="1"/>
      <c r="C213" s="1" t="s">
        <v>230</v>
      </c>
      <c r="D213" s="14">
        <v>2000</v>
      </c>
      <c r="E213" s="13">
        <v>686.8</v>
      </c>
      <c r="F213" s="13">
        <v>689</v>
      </c>
      <c r="G213" s="13"/>
      <c r="H213" s="13"/>
      <c r="I213" s="13">
        <f>F213-E213</f>
        <v>2.2000000000000455</v>
      </c>
      <c r="J213" s="13">
        <f>I213*D213</f>
        <v>4400.0000000000909</v>
      </c>
      <c r="K213" s="1"/>
    </row>
    <row r="214" spans="2:11">
      <c r="B214" s="13" t="s">
        <v>306</v>
      </c>
      <c r="C214" s="13" t="s">
        <v>261</v>
      </c>
      <c r="D214" s="14">
        <v>400</v>
      </c>
      <c r="E214" s="13">
        <v>1847</v>
      </c>
      <c r="F214" s="13"/>
      <c r="G214" s="13"/>
      <c r="H214" s="13"/>
      <c r="I214" s="13"/>
      <c r="J214" s="13"/>
      <c r="K214" s="13" t="s">
        <v>13</v>
      </c>
    </row>
    <row r="215" spans="2:11">
      <c r="B215" s="13" t="s">
        <v>307</v>
      </c>
      <c r="C215" s="13"/>
      <c r="D215" s="14"/>
      <c r="E215" s="13"/>
      <c r="F215" s="13">
        <v>1863</v>
      </c>
      <c r="G215" s="13"/>
      <c r="H215" s="13"/>
      <c r="I215" s="13">
        <f>F215-E214</f>
        <v>16</v>
      </c>
      <c r="J215" s="13">
        <f>I215*D214</f>
        <v>6400</v>
      </c>
      <c r="K215" s="13"/>
    </row>
    <row r="216" spans="2:11">
      <c r="B216" s="13" t="s">
        <v>307</v>
      </c>
      <c r="C216" s="13" t="s">
        <v>252</v>
      </c>
      <c r="D216" s="14">
        <v>1000</v>
      </c>
      <c r="E216" s="13">
        <v>841</v>
      </c>
      <c r="F216" s="13">
        <v>848</v>
      </c>
      <c r="G216" s="13"/>
      <c r="H216" s="13"/>
      <c r="I216" s="13">
        <f>F216-E216</f>
        <v>7</v>
      </c>
      <c r="J216" s="13">
        <f>I216*D216</f>
        <v>7000</v>
      </c>
      <c r="K216" s="5"/>
    </row>
    <row r="217" spans="2:11">
      <c r="B217" s="13" t="s">
        <v>307</v>
      </c>
      <c r="C217" s="13" t="s">
        <v>252</v>
      </c>
      <c r="D217" s="14">
        <v>1000</v>
      </c>
      <c r="E217" s="13">
        <v>853</v>
      </c>
      <c r="F217" s="13"/>
      <c r="G217" s="13">
        <v>857</v>
      </c>
      <c r="H217" s="13"/>
      <c r="I217" s="13">
        <f>G217-E217</f>
        <v>4</v>
      </c>
      <c r="J217" s="13">
        <f>I217*D217</f>
        <v>4000</v>
      </c>
      <c r="K217" s="5"/>
    </row>
    <row r="218" spans="2:11">
      <c r="B218" s="13" t="s">
        <v>307</v>
      </c>
      <c r="C218" s="13" t="s">
        <v>259</v>
      </c>
      <c r="D218" s="14">
        <v>3000</v>
      </c>
      <c r="E218" s="13">
        <v>276.8</v>
      </c>
      <c r="F218" s="13"/>
      <c r="G218" s="5"/>
      <c r="H218" s="5"/>
      <c r="I218" s="5"/>
      <c r="J218" s="5"/>
      <c r="K218" s="13" t="s">
        <v>13</v>
      </c>
    </row>
    <row r="219" spans="2:11">
      <c r="B219" s="13" t="s">
        <v>311</v>
      </c>
      <c r="C219" s="5"/>
      <c r="D219" s="25"/>
      <c r="E219" s="5"/>
      <c r="F219" s="5"/>
      <c r="G219" s="5"/>
      <c r="H219" s="13">
        <v>274</v>
      </c>
      <c r="I219" s="13">
        <f>H219-E218</f>
        <v>-2.8000000000000114</v>
      </c>
      <c r="J219" s="13">
        <f>I219*D218</f>
        <v>-8400.0000000000346</v>
      </c>
      <c r="K219" s="5"/>
    </row>
    <row r="220" spans="2:11">
      <c r="B220" s="13" t="s">
        <v>308</v>
      </c>
      <c r="C220" s="1" t="s">
        <v>302</v>
      </c>
      <c r="D220" s="14">
        <v>1000</v>
      </c>
      <c r="E220" s="13">
        <v>837.5</v>
      </c>
      <c r="F220" s="13"/>
      <c r="G220" s="13">
        <v>838</v>
      </c>
      <c r="H220" s="13"/>
      <c r="I220" s="13">
        <f>G220-E220</f>
        <v>0.5</v>
      </c>
      <c r="J220" s="13">
        <f t="shared" ref="J220:J241" si="0">I220*D220</f>
        <v>500</v>
      </c>
      <c r="K220" s="5"/>
    </row>
    <row r="221" spans="2:11">
      <c r="B221" s="5"/>
      <c r="C221" s="1" t="s">
        <v>230</v>
      </c>
      <c r="D221" s="14">
        <v>2000</v>
      </c>
      <c r="E221" s="13">
        <v>676.5</v>
      </c>
      <c r="F221" s="13">
        <v>678.5</v>
      </c>
      <c r="G221" s="13"/>
      <c r="H221" s="13"/>
      <c r="I221" s="13">
        <f>2</f>
        <v>2</v>
      </c>
      <c r="J221" s="13">
        <f t="shared" si="0"/>
        <v>4000</v>
      </c>
      <c r="K221" s="5"/>
    </row>
    <row r="222" spans="2:11">
      <c r="B222" s="13" t="s">
        <v>311</v>
      </c>
      <c r="C222" s="1" t="s">
        <v>312</v>
      </c>
      <c r="D222" s="14">
        <v>800</v>
      </c>
      <c r="E222" s="13">
        <v>512.5</v>
      </c>
      <c r="F222" s="13">
        <v>515</v>
      </c>
      <c r="G222" s="13"/>
      <c r="H222" s="13"/>
      <c r="I222" s="13">
        <f t="shared" ref="I222:I227" si="1">F222-E222</f>
        <v>2.5</v>
      </c>
      <c r="J222" s="13">
        <f t="shared" si="0"/>
        <v>2000</v>
      </c>
      <c r="K222" s="5"/>
    </row>
    <row r="223" spans="2:11">
      <c r="B223" s="13"/>
      <c r="C223" s="1" t="s">
        <v>313</v>
      </c>
      <c r="D223" s="14">
        <v>1100</v>
      </c>
      <c r="E223" s="13">
        <v>648</v>
      </c>
      <c r="F223" s="13">
        <v>651</v>
      </c>
      <c r="G223" s="13"/>
      <c r="H223" s="13"/>
      <c r="I223" s="13">
        <f t="shared" si="1"/>
        <v>3</v>
      </c>
      <c r="J223" s="13">
        <f t="shared" si="0"/>
        <v>3300</v>
      </c>
      <c r="K223" s="5"/>
    </row>
    <row r="224" spans="2:11">
      <c r="B224" s="13" t="s">
        <v>314</v>
      </c>
      <c r="C224" s="1" t="s">
        <v>312</v>
      </c>
      <c r="D224" s="14">
        <v>800</v>
      </c>
      <c r="E224" s="13">
        <v>519</v>
      </c>
      <c r="F224" s="13">
        <v>523</v>
      </c>
      <c r="G224" s="13"/>
      <c r="H224" s="13"/>
      <c r="I224" s="13">
        <f t="shared" si="1"/>
        <v>4</v>
      </c>
      <c r="J224" s="13">
        <f t="shared" si="0"/>
        <v>3200</v>
      </c>
      <c r="K224" s="5"/>
    </row>
    <row r="225" spans="2:11">
      <c r="B225" s="13"/>
      <c r="C225" s="1" t="s">
        <v>313</v>
      </c>
      <c r="D225" s="14">
        <v>1100</v>
      </c>
      <c r="E225" s="13">
        <v>657</v>
      </c>
      <c r="F225" s="13">
        <v>660</v>
      </c>
      <c r="G225" s="13"/>
      <c r="H225" s="13"/>
      <c r="I225" s="13">
        <f t="shared" si="1"/>
        <v>3</v>
      </c>
      <c r="J225" s="13">
        <f t="shared" si="0"/>
        <v>3300</v>
      </c>
      <c r="K225" s="5"/>
    </row>
    <row r="226" spans="2:11">
      <c r="B226" s="13" t="s">
        <v>315</v>
      </c>
      <c r="C226" s="1" t="s">
        <v>230</v>
      </c>
      <c r="D226" s="14">
        <v>2000</v>
      </c>
      <c r="E226" s="13">
        <v>677</v>
      </c>
      <c r="F226" s="13">
        <v>683</v>
      </c>
      <c r="G226" s="13"/>
      <c r="H226" s="13"/>
      <c r="I226" s="13">
        <f t="shared" si="1"/>
        <v>6</v>
      </c>
      <c r="J226" s="13">
        <f t="shared" si="0"/>
        <v>12000</v>
      </c>
      <c r="K226" s="5"/>
    </row>
    <row r="227" spans="2:11">
      <c r="B227" s="13" t="s">
        <v>317</v>
      </c>
      <c r="C227" s="1" t="s">
        <v>230</v>
      </c>
      <c r="D227" s="14">
        <v>2000</v>
      </c>
      <c r="E227" s="13">
        <v>683</v>
      </c>
      <c r="F227" s="13">
        <v>691</v>
      </c>
      <c r="G227" s="13"/>
      <c r="H227" s="13"/>
      <c r="I227" s="13">
        <f t="shared" si="1"/>
        <v>8</v>
      </c>
      <c r="J227" s="13">
        <f t="shared" si="0"/>
        <v>16000</v>
      </c>
      <c r="K227" s="5"/>
    </row>
    <row r="228" spans="2:11">
      <c r="B228" s="1" t="s">
        <v>319</v>
      </c>
      <c r="C228" s="1" t="s">
        <v>230</v>
      </c>
      <c r="D228" s="14">
        <v>2000</v>
      </c>
      <c r="E228" s="13">
        <v>672</v>
      </c>
      <c r="F228" s="13"/>
      <c r="G228" s="13">
        <v>680</v>
      </c>
      <c r="H228" s="13"/>
      <c r="I228" s="13">
        <f>G228-E228</f>
        <v>8</v>
      </c>
      <c r="J228" s="13">
        <f t="shared" si="0"/>
        <v>16000</v>
      </c>
      <c r="K228" s="5"/>
    </row>
    <row r="229" spans="2:11">
      <c r="B229" s="1" t="s">
        <v>319</v>
      </c>
      <c r="C229" s="1" t="s">
        <v>252</v>
      </c>
      <c r="D229" s="14">
        <v>1000</v>
      </c>
      <c r="E229" s="13">
        <v>827</v>
      </c>
      <c r="F229" s="13"/>
      <c r="G229" s="13">
        <v>836</v>
      </c>
      <c r="H229" s="13"/>
      <c r="I229" s="13">
        <f>G229-E229</f>
        <v>9</v>
      </c>
      <c r="J229" s="13">
        <f t="shared" si="0"/>
        <v>9000</v>
      </c>
      <c r="K229" s="5"/>
    </row>
    <row r="230" spans="2:11">
      <c r="B230" s="1" t="s">
        <v>319</v>
      </c>
      <c r="C230" s="1" t="s">
        <v>252</v>
      </c>
      <c r="D230" s="14">
        <v>1000</v>
      </c>
      <c r="E230" s="13">
        <v>821</v>
      </c>
      <c r="F230" s="13"/>
      <c r="G230" s="13">
        <v>825</v>
      </c>
      <c r="H230" s="13"/>
      <c r="I230" s="13">
        <f>G230-E230</f>
        <v>4</v>
      </c>
      <c r="J230" s="13">
        <f t="shared" si="0"/>
        <v>4000</v>
      </c>
      <c r="K230" s="5"/>
    </row>
    <row r="231" spans="2:11">
      <c r="B231" s="1" t="s">
        <v>323</v>
      </c>
      <c r="C231" s="1" t="s">
        <v>296</v>
      </c>
      <c r="D231" s="14">
        <v>2000</v>
      </c>
      <c r="E231" s="13">
        <v>505</v>
      </c>
      <c r="F231" s="13"/>
      <c r="G231" s="13">
        <v>511</v>
      </c>
      <c r="H231" s="13"/>
      <c r="I231" s="13">
        <f>G231-E231</f>
        <v>6</v>
      </c>
      <c r="J231" s="13">
        <f t="shared" si="0"/>
        <v>12000</v>
      </c>
      <c r="K231" s="5"/>
    </row>
    <row r="232" spans="2:11">
      <c r="B232" s="1" t="s">
        <v>323</v>
      </c>
      <c r="C232" s="1" t="s">
        <v>230</v>
      </c>
      <c r="D232" s="14">
        <v>2000</v>
      </c>
      <c r="E232" s="13">
        <v>632</v>
      </c>
      <c r="F232" s="13"/>
      <c r="G232" s="13">
        <v>645</v>
      </c>
      <c r="H232" s="13"/>
      <c r="I232" s="13">
        <f>G232-E232</f>
        <v>13</v>
      </c>
      <c r="J232" s="13">
        <f t="shared" si="0"/>
        <v>26000</v>
      </c>
      <c r="K232" s="5"/>
    </row>
    <row r="233" spans="2:11">
      <c r="B233" s="1" t="s">
        <v>324</v>
      </c>
      <c r="C233" s="1" t="s">
        <v>325</v>
      </c>
      <c r="D233" s="14">
        <v>1500</v>
      </c>
      <c r="E233" s="13">
        <v>538</v>
      </c>
      <c r="F233" s="13">
        <v>549</v>
      </c>
      <c r="G233" s="13"/>
      <c r="H233" s="13"/>
      <c r="I233" s="13">
        <f t="shared" ref="I233:I241" si="2">F233-E233</f>
        <v>11</v>
      </c>
      <c r="J233" s="13">
        <f t="shared" si="0"/>
        <v>16500</v>
      </c>
      <c r="K233" s="5"/>
    </row>
    <row r="234" spans="2:11">
      <c r="B234" s="1" t="s">
        <v>326</v>
      </c>
      <c r="C234" s="1" t="s">
        <v>230</v>
      </c>
      <c r="D234" s="14">
        <v>2000</v>
      </c>
      <c r="E234" s="13">
        <v>649</v>
      </c>
      <c r="F234" s="13">
        <v>652</v>
      </c>
      <c r="G234" s="13"/>
      <c r="H234" s="13"/>
      <c r="I234" s="13">
        <f t="shared" si="2"/>
        <v>3</v>
      </c>
      <c r="J234" s="13">
        <f t="shared" si="0"/>
        <v>6000</v>
      </c>
      <c r="K234" s="5"/>
    </row>
    <row r="235" spans="2:11">
      <c r="B235" s="1" t="s">
        <v>326</v>
      </c>
      <c r="C235" s="1" t="s">
        <v>244</v>
      </c>
      <c r="D235" s="14">
        <v>800</v>
      </c>
      <c r="E235" s="13">
        <v>703.5</v>
      </c>
      <c r="F235" s="13">
        <v>708</v>
      </c>
      <c r="G235" s="13"/>
      <c r="H235" s="13"/>
      <c r="I235" s="13">
        <f t="shared" si="2"/>
        <v>4.5</v>
      </c>
      <c r="J235" s="13">
        <f t="shared" si="0"/>
        <v>3600</v>
      </c>
      <c r="K235" s="5"/>
    </row>
    <row r="236" spans="2:11">
      <c r="B236" s="1" t="s">
        <v>326</v>
      </c>
      <c r="C236" s="1" t="s">
        <v>252</v>
      </c>
      <c r="D236" s="14">
        <v>1000</v>
      </c>
      <c r="E236" s="13">
        <v>810</v>
      </c>
      <c r="F236" s="13">
        <v>815</v>
      </c>
      <c r="G236" s="13"/>
      <c r="H236" s="13"/>
      <c r="I236" s="13">
        <f t="shared" si="2"/>
        <v>5</v>
      </c>
      <c r="J236" s="13">
        <f t="shared" si="0"/>
        <v>5000</v>
      </c>
      <c r="K236" s="5"/>
    </row>
    <row r="237" spans="2:11">
      <c r="B237" s="1" t="s">
        <v>326</v>
      </c>
      <c r="C237" s="1" t="s">
        <v>252</v>
      </c>
      <c r="D237" s="14">
        <v>1000</v>
      </c>
      <c r="E237" s="13">
        <v>804</v>
      </c>
      <c r="F237" s="13">
        <v>811</v>
      </c>
      <c r="G237" s="13"/>
      <c r="H237" s="13"/>
      <c r="I237" s="13">
        <f t="shared" si="2"/>
        <v>7</v>
      </c>
      <c r="J237" s="13">
        <f t="shared" si="0"/>
        <v>7000</v>
      </c>
      <c r="K237" s="5"/>
    </row>
    <row r="238" spans="2:11">
      <c r="B238" s="1" t="s">
        <v>327</v>
      </c>
      <c r="C238" s="1" t="s">
        <v>261</v>
      </c>
      <c r="D238" s="14">
        <v>400</v>
      </c>
      <c r="E238" s="13">
        <v>1621</v>
      </c>
      <c r="F238" s="13">
        <v>1656</v>
      </c>
      <c r="G238" s="13"/>
      <c r="H238" s="13"/>
      <c r="I238" s="13">
        <f t="shared" si="2"/>
        <v>35</v>
      </c>
      <c r="J238" s="13">
        <f t="shared" si="0"/>
        <v>14000</v>
      </c>
      <c r="K238" s="5"/>
    </row>
    <row r="239" spans="2:11">
      <c r="B239" s="1" t="s">
        <v>327</v>
      </c>
      <c r="C239" s="1" t="s">
        <v>325</v>
      </c>
      <c r="D239" s="14">
        <v>1500</v>
      </c>
      <c r="E239" s="13">
        <v>524</v>
      </c>
      <c r="F239" s="13">
        <v>533</v>
      </c>
      <c r="G239" s="13"/>
      <c r="H239" s="13"/>
      <c r="I239" s="13">
        <f t="shared" si="2"/>
        <v>9</v>
      </c>
      <c r="J239" s="13">
        <f t="shared" si="0"/>
        <v>13500</v>
      </c>
      <c r="K239" s="5"/>
    </row>
    <row r="240" spans="2:11">
      <c r="B240" s="1" t="s">
        <v>329</v>
      </c>
      <c r="C240" s="1" t="s">
        <v>261</v>
      </c>
      <c r="D240" s="14">
        <v>400</v>
      </c>
      <c r="E240" s="13">
        <v>1668</v>
      </c>
      <c r="F240" s="13">
        <v>1679</v>
      </c>
      <c r="G240" s="13"/>
      <c r="H240" s="13"/>
      <c r="I240" s="13">
        <f t="shared" si="2"/>
        <v>11</v>
      </c>
      <c r="J240" s="13">
        <f t="shared" si="0"/>
        <v>4400</v>
      </c>
      <c r="K240" s="5"/>
    </row>
    <row r="241" spans="2:11">
      <c r="B241" s="1" t="s">
        <v>329</v>
      </c>
      <c r="C241" s="1" t="s">
        <v>325</v>
      </c>
      <c r="D241" s="14">
        <v>1500</v>
      </c>
      <c r="E241" s="13">
        <v>557</v>
      </c>
      <c r="F241" s="13">
        <v>560</v>
      </c>
      <c r="G241" s="13"/>
      <c r="H241" s="13"/>
      <c r="I241" s="13">
        <f t="shared" si="2"/>
        <v>3</v>
      </c>
      <c r="J241" s="13">
        <f t="shared" si="0"/>
        <v>4500</v>
      </c>
      <c r="K241" s="5"/>
    </row>
    <row r="242" spans="2:11">
      <c r="B242" s="1"/>
      <c r="C242" s="1"/>
      <c r="D242" s="1"/>
      <c r="E242" s="1"/>
      <c r="F242" s="1"/>
      <c r="G242" s="1"/>
      <c r="H242" s="1"/>
      <c r="I242" s="1"/>
      <c r="J242" s="5">
        <f>SUM(J176:J241)</f>
        <v>201289.9999999998</v>
      </c>
      <c r="K242" s="1"/>
    </row>
    <row r="245" spans="2:11">
      <c r="B245" s="5" t="s">
        <v>334</v>
      </c>
      <c r="C245" s="5">
        <v>2017</v>
      </c>
      <c r="D245" s="5"/>
      <c r="E245" s="1"/>
      <c r="F245" s="1"/>
      <c r="G245" s="1"/>
      <c r="H245" s="1"/>
      <c r="I245" s="1"/>
      <c r="J245" s="1"/>
      <c r="K245" s="1"/>
    </row>
    <row r="246" spans="2:11">
      <c r="B246" s="15" t="s">
        <v>0</v>
      </c>
      <c r="C246" s="15" t="s">
        <v>209</v>
      </c>
      <c r="D246" s="15" t="s">
        <v>219</v>
      </c>
      <c r="E246" s="16" t="s">
        <v>210</v>
      </c>
      <c r="F246" s="17" t="s">
        <v>3</v>
      </c>
      <c r="G246" s="18" t="s">
        <v>6</v>
      </c>
      <c r="H246" s="19" t="s">
        <v>7</v>
      </c>
      <c r="I246" s="15" t="s">
        <v>4</v>
      </c>
      <c r="J246" s="15" t="s">
        <v>266</v>
      </c>
      <c r="K246" s="15" t="s">
        <v>9</v>
      </c>
    </row>
    <row r="247" spans="2:11">
      <c r="B247" s="1" t="s">
        <v>335</v>
      </c>
      <c r="C247" s="1" t="s">
        <v>325</v>
      </c>
      <c r="D247" s="1">
        <v>1500</v>
      </c>
      <c r="E247" s="1">
        <v>555</v>
      </c>
      <c r="F247" s="1">
        <v>559.5</v>
      </c>
      <c r="G247" s="1"/>
      <c r="H247" s="1"/>
      <c r="I247" s="1">
        <f>F247-E247</f>
        <v>4.5</v>
      </c>
      <c r="J247" s="1">
        <f>I247*D247</f>
        <v>6750</v>
      </c>
      <c r="K247" s="1"/>
    </row>
    <row r="248" spans="2:11">
      <c r="B248" s="1"/>
      <c r="C248" s="1" t="s">
        <v>252</v>
      </c>
      <c r="D248" s="1">
        <v>1000</v>
      </c>
      <c r="E248" s="1">
        <v>798</v>
      </c>
      <c r="F248" s="1">
        <v>803</v>
      </c>
      <c r="G248" s="1"/>
      <c r="H248" s="1"/>
      <c r="I248" s="1">
        <f>F248-E248</f>
        <v>5</v>
      </c>
      <c r="J248" s="1">
        <f>I248*D248</f>
        <v>5000</v>
      </c>
      <c r="K248" s="1"/>
    </row>
    <row r="249" spans="2:11">
      <c r="B249" s="1"/>
      <c r="C249" s="1" t="s">
        <v>230</v>
      </c>
      <c r="D249" s="1">
        <v>2000</v>
      </c>
      <c r="E249" s="1">
        <v>662</v>
      </c>
      <c r="F249" s="1"/>
      <c r="G249" s="1">
        <v>667.15</v>
      </c>
      <c r="H249" s="1"/>
      <c r="I249" s="1">
        <f>G249-E249</f>
        <v>5.1499999999999773</v>
      </c>
      <c r="J249" s="1">
        <f>I249*D249</f>
        <v>10299.999999999955</v>
      </c>
      <c r="K249" s="1"/>
    </row>
    <row r="250" spans="2:11">
      <c r="B250" s="1" t="s">
        <v>336</v>
      </c>
      <c r="C250" s="1" t="s">
        <v>252</v>
      </c>
      <c r="D250" s="1">
        <v>1000</v>
      </c>
      <c r="E250" s="1">
        <v>807.15</v>
      </c>
      <c r="F250" s="1">
        <v>812</v>
      </c>
      <c r="G250" s="1"/>
      <c r="H250" s="1"/>
      <c r="I250" s="1">
        <f>F250-E250</f>
        <v>4.8500000000000227</v>
      </c>
      <c r="J250" s="1">
        <f>I250*D250</f>
        <v>4850.0000000000227</v>
      </c>
      <c r="K250" s="1"/>
    </row>
    <row r="251" spans="2:11">
      <c r="B251" s="1"/>
      <c r="C251" s="1" t="s">
        <v>252</v>
      </c>
      <c r="D251" s="1">
        <v>1000</v>
      </c>
      <c r="E251" s="1">
        <v>815</v>
      </c>
      <c r="F251" s="1">
        <v>819</v>
      </c>
      <c r="G251" s="1"/>
      <c r="H251" s="1"/>
      <c r="I251" s="1">
        <f>F251-E251</f>
        <v>4</v>
      </c>
      <c r="J251" s="1">
        <f>I251*D251</f>
        <v>4000</v>
      </c>
      <c r="K251" s="1"/>
    </row>
    <row r="252" spans="2:11">
      <c r="B252" s="1" t="s">
        <v>336</v>
      </c>
      <c r="C252" s="1" t="s">
        <v>313</v>
      </c>
      <c r="D252" s="1">
        <v>1100</v>
      </c>
      <c r="E252" s="1">
        <v>648.9</v>
      </c>
      <c r="F252" s="1"/>
      <c r="G252" s="1"/>
      <c r="H252" s="1"/>
      <c r="I252" s="1"/>
      <c r="J252" s="1"/>
      <c r="K252" s="1" t="s">
        <v>13</v>
      </c>
    </row>
    <row r="253" spans="2:11">
      <c r="B253" s="1" t="s">
        <v>339</v>
      </c>
      <c r="C253" s="1" t="s">
        <v>313</v>
      </c>
      <c r="D253" s="1"/>
      <c r="E253" s="1"/>
      <c r="F253" s="1">
        <v>660</v>
      </c>
      <c r="G253" s="1"/>
      <c r="H253" s="1"/>
      <c r="I253" s="1">
        <f>F253-E252</f>
        <v>11.100000000000023</v>
      </c>
      <c r="J253" s="1">
        <f>I253*D252</f>
        <v>12210.000000000025</v>
      </c>
      <c r="K253" s="1"/>
    </row>
    <row r="254" spans="2:11">
      <c r="B254" s="1" t="s">
        <v>341</v>
      </c>
      <c r="C254" s="1" t="s">
        <v>263</v>
      </c>
      <c r="D254" s="1">
        <v>2000</v>
      </c>
      <c r="E254" s="1">
        <v>517</v>
      </c>
      <c r="F254" s="1">
        <v>527</v>
      </c>
      <c r="G254" s="1"/>
      <c r="H254" s="1"/>
      <c r="I254" s="1">
        <f>F254-E254</f>
        <v>10</v>
      </c>
      <c r="J254" s="1">
        <f>I254*D254</f>
        <v>20000</v>
      </c>
      <c r="K254" s="1"/>
    </row>
    <row r="255" spans="2:11">
      <c r="B255" s="1" t="s">
        <v>342</v>
      </c>
      <c r="C255" s="1" t="s">
        <v>252</v>
      </c>
      <c r="D255" s="1">
        <v>1000</v>
      </c>
      <c r="E255" s="1">
        <v>849.5</v>
      </c>
      <c r="F255" s="1">
        <v>857</v>
      </c>
      <c r="G255" s="1"/>
      <c r="H255" s="1"/>
      <c r="I255" s="1">
        <f>F255-E255</f>
        <v>7.5</v>
      </c>
      <c r="J255" s="1">
        <f>I255*D255</f>
        <v>7500</v>
      </c>
      <c r="K255" s="1"/>
    </row>
    <row r="256" spans="2:11">
      <c r="B256" s="1" t="s">
        <v>342</v>
      </c>
      <c r="C256" s="1" t="s">
        <v>313</v>
      </c>
      <c r="D256" s="1">
        <v>1100</v>
      </c>
      <c r="E256" s="1">
        <v>644</v>
      </c>
      <c r="F256" s="1"/>
      <c r="G256" s="1">
        <v>658</v>
      </c>
      <c r="H256" s="1"/>
      <c r="I256" s="1">
        <f>G256-E256</f>
        <v>14</v>
      </c>
      <c r="J256" s="1">
        <f>I256*D256</f>
        <v>15400</v>
      </c>
      <c r="K256" s="1"/>
    </row>
    <row r="257" spans="2:11">
      <c r="B257" s="1" t="s">
        <v>342</v>
      </c>
      <c r="C257" s="1" t="s">
        <v>252</v>
      </c>
      <c r="D257" s="1">
        <v>1000</v>
      </c>
      <c r="E257" s="1">
        <v>841</v>
      </c>
      <c r="F257" s="1"/>
      <c r="G257" s="1"/>
      <c r="H257" s="1"/>
      <c r="I257" s="1"/>
      <c r="J257" s="1"/>
      <c r="K257" s="1" t="s">
        <v>13</v>
      </c>
    </row>
    <row r="258" spans="2:11">
      <c r="B258" s="1" t="s">
        <v>343</v>
      </c>
      <c r="C258" s="1"/>
      <c r="D258" s="1"/>
      <c r="E258" s="1"/>
      <c r="F258" s="1">
        <v>870</v>
      </c>
      <c r="G258" s="1"/>
      <c r="H258" s="1"/>
      <c r="I258" s="1">
        <f>F258-E257</f>
        <v>29</v>
      </c>
      <c r="J258" s="1">
        <f>I258*D257</f>
        <v>29000</v>
      </c>
      <c r="K258" s="1"/>
    </row>
    <row r="259" spans="2:11">
      <c r="B259" s="1" t="s">
        <v>346</v>
      </c>
      <c r="C259" s="1" t="s">
        <v>252</v>
      </c>
      <c r="D259" s="1">
        <v>1000</v>
      </c>
      <c r="E259" s="1">
        <v>869</v>
      </c>
      <c r="F259" s="1"/>
      <c r="G259" s="1"/>
      <c r="H259" s="1"/>
      <c r="I259" s="1"/>
      <c r="J259" s="1"/>
      <c r="K259" s="1" t="s">
        <v>13</v>
      </c>
    </row>
    <row r="260" spans="2:11">
      <c r="B260" s="1" t="s">
        <v>350</v>
      </c>
      <c r="C260" s="1"/>
      <c r="D260" s="1"/>
      <c r="E260" s="1"/>
      <c r="F260" s="1">
        <v>900</v>
      </c>
      <c r="G260" s="1"/>
      <c r="H260" s="1"/>
      <c r="I260" s="1">
        <f>F260-E259</f>
        <v>31</v>
      </c>
      <c r="J260" s="1">
        <f>I260*D259</f>
        <v>31000</v>
      </c>
      <c r="K260" s="1"/>
    </row>
    <row r="261" spans="2:11">
      <c r="B261" s="1" t="s">
        <v>351</v>
      </c>
      <c r="C261" s="1" t="s">
        <v>259</v>
      </c>
      <c r="D261" s="1">
        <v>3000</v>
      </c>
      <c r="E261" s="1">
        <v>242</v>
      </c>
      <c r="F261" s="1"/>
      <c r="G261" s="1"/>
      <c r="H261" s="1"/>
      <c r="I261" s="1"/>
      <c r="J261" s="1"/>
      <c r="K261" s="1" t="s">
        <v>13</v>
      </c>
    </row>
    <row r="262" spans="2:11">
      <c r="B262" s="1" t="s">
        <v>358</v>
      </c>
      <c r="C262" s="1"/>
      <c r="D262" s="1"/>
      <c r="E262" s="1"/>
      <c r="F262" s="1">
        <v>301</v>
      </c>
      <c r="G262" s="1"/>
      <c r="H262" s="1"/>
      <c r="I262" s="1">
        <f>F262-E261</f>
        <v>59</v>
      </c>
      <c r="J262" s="1">
        <f>I262*D261</f>
        <v>177000</v>
      </c>
      <c r="K262" s="1"/>
    </row>
    <row r="263" spans="2:11">
      <c r="B263" s="1" t="s">
        <v>358</v>
      </c>
      <c r="C263" s="1" t="s">
        <v>259</v>
      </c>
      <c r="D263" s="1">
        <v>3000</v>
      </c>
      <c r="E263" s="1">
        <v>295</v>
      </c>
      <c r="F263" s="1">
        <v>313</v>
      </c>
      <c r="G263" s="1"/>
      <c r="H263" s="1"/>
      <c r="I263" s="1">
        <f>F263-E263</f>
        <v>18</v>
      </c>
      <c r="J263" s="1">
        <f>I263*D263</f>
        <v>54000</v>
      </c>
      <c r="K263" s="1"/>
    </row>
    <row r="264" spans="2:11">
      <c r="B264" s="1" t="s">
        <v>354</v>
      </c>
      <c r="C264" s="1" t="s">
        <v>359</v>
      </c>
      <c r="D264" s="1">
        <v>750</v>
      </c>
      <c r="E264" s="1">
        <v>1140</v>
      </c>
      <c r="F264" s="1"/>
      <c r="G264" s="1"/>
      <c r="H264" s="1"/>
      <c r="I264" s="1"/>
      <c r="J264" s="1"/>
      <c r="K264" s="1"/>
    </row>
    <row r="265" spans="2:11">
      <c r="B265" s="1" t="s">
        <v>358</v>
      </c>
      <c r="C265" s="1"/>
      <c r="D265" s="1"/>
      <c r="E265" s="1"/>
      <c r="F265" s="1">
        <v>1200</v>
      </c>
      <c r="G265" s="1"/>
      <c r="H265" s="1"/>
      <c r="I265" s="1">
        <f>F265-E264</f>
        <v>60</v>
      </c>
      <c r="J265" s="1">
        <f>I265*D264</f>
        <v>45000</v>
      </c>
      <c r="K265" s="1"/>
    </row>
    <row r="266" spans="2:11">
      <c r="B266" s="1"/>
      <c r="C266" s="1"/>
      <c r="D266" s="1"/>
      <c r="E266" s="1"/>
      <c r="F266" s="1"/>
      <c r="G266" s="1"/>
      <c r="H266" s="1"/>
      <c r="I266" s="1"/>
      <c r="J266" s="5">
        <f>SUM(J247:J265)</f>
        <v>422010</v>
      </c>
      <c r="K266" s="1"/>
    </row>
    <row r="268" spans="2:11">
      <c r="B268" s="5" t="s">
        <v>369</v>
      </c>
      <c r="C268" s="5">
        <v>2017</v>
      </c>
      <c r="D268" s="5"/>
      <c r="E268" s="1"/>
      <c r="F268" s="1"/>
      <c r="G268" s="1"/>
      <c r="H268" s="1"/>
      <c r="I268" s="1"/>
      <c r="J268" s="1"/>
      <c r="K268" s="1"/>
    </row>
    <row r="269" spans="2:11">
      <c r="B269" s="15" t="s">
        <v>0</v>
      </c>
      <c r="C269" s="15" t="s">
        <v>209</v>
      </c>
      <c r="D269" s="15" t="s">
        <v>219</v>
      </c>
      <c r="E269" s="16" t="s">
        <v>210</v>
      </c>
      <c r="F269" s="17" t="s">
        <v>3</v>
      </c>
      <c r="G269" s="18" t="s">
        <v>6</v>
      </c>
      <c r="H269" s="19" t="s">
        <v>7</v>
      </c>
      <c r="I269" s="15" t="s">
        <v>4</v>
      </c>
      <c r="J269" s="15" t="s">
        <v>266</v>
      </c>
      <c r="K269" s="15" t="s">
        <v>9</v>
      </c>
    </row>
    <row r="270" spans="2:11">
      <c r="B270" s="1" t="s">
        <v>368</v>
      </c>
      <c r="C270" s="1" t="s">
        <v>252</v>
      </c>
      <c r="D270" s="1">
        <v>1000</v>
      </c>
      <c r="E270" s="1">
        <v>943</v>
      </c>
      <c r="F270" s="1"/>
      <c r="G270" s="1"/>
      <c r="H270" s="1"/>
      <c r="I270" s="1"/>
      <c r="J270" s="1"/>
      <c r="K270" s="1" t="s">
        <v>13</v>
      </c>
    </row>
    <row r="271" spans="2:11">
      <c r="B271" s="1" t="s">
        <v>370</v>
      </c>
      <c r="C271" s="1"/>
      <c r="D271" s="1"/>
      <c r="E271" s="1"/>
      <c r="F271" s="1">
        <v>955.9</v>
      </c>
      <c r="G271" s="1"/>
      <c r="H271" s="1"/>
      <c r="I271" s="1">
        <f>F271-E270</f>
        <v>12.899999999999977</v>
      </c>
      <c r="J271" s="1">
        <f>I271*D270</f>
        <v>12899.999999999978</v>
      </c>
      <c r="K271" s="1"/>
    </row>
    <row r="272" spans="2:11">
      <c r="B272" s="1" t="s">
        <v>370</v>
      </c>
      <c r="C272" s="1" t="s">
        <v>259</v>
      </c>
      <c r="D272" s="1">
        <v>3000</v>
      </c>
      <c r="E272" s="1">
        <v>312.95</v>
      </c>
      <c r="F272" s="1">
        <v>317.85000000000002</v>
      </c>
      <c r="G272" s="1"/>
      <c r="H272" s="1"/>
      <c r="I272" s="1">
        <f t="shared" ref="I272:I284" si="3">F272-E272</f>
        <v>4.9000000000000341</v>
      </c>
      <c r="J272" s="1">
        <f t="shared" ref="J272:J302" si="4">I272*D272</f>
        <v>14700.000000000102</v>
      </c>
      <c r="K272" s="1"/>
    </row>
    <row r="273" spans="2:11">
      <c r="B273" s="1" t="s">
        <v>370</v>
      </c>
      <c r="C273" s="8" t="s">
        <v>247</v>
      </c>
      <c r="D273" s="1">
        <v>2750</v>
      </c>
      <c r="E273" s="1">
        <v>309</v>
      </c>
      <c r="F273" s="1">
        <v>316</v>
      </c>
      <c r="G273" s="1"/>
      <c r="H273" s="1"/>
      <c r="I273" s="1">
        <f t="shared" si="3"/>
        <v>7</v>
      </c>
      <c r="J273" s="1">
        <f t="shared" si="4"/>
        <v>19250</v>
      </c>
      <c r="K273" s="1"/>
    </row>
    <row r="274" spans="2:11">
      <c r="B274" s="1" t="s">
        <v>370</v>
      </c>
      <c r="C274" s="8" t="s">
        <v>257</v>
      </c>
      <c r="D274" s="1">
        <v>5000</v>
      </c>
      <c r="E274" s="1">
        <v>208</v>
      </c>
      <c r="F274" s="1">
        <v>210.7</v>
      </c>
      <c r="G274" s="1"/>
      <c r="H274" s="1"/>
      <c r="I274" s="1">
        <f t="shared" si="3"/>
        <v>2.6999999999999886</v>
      </c>
      <c r="J274" s="1">
        <f t="shared" si="4"/>
        <v>13499.999999999944</v>
      </c>
      <c r="K274" s="1"/>
    </row>
    <row r="275" spans="2:11">
      <c r="B275" s="1" t="s">
        <v>372</v>
      </c>
      <c r="C275" s="8" t="s">
        <v>247</v>
      </c>
      <c r="D275" s="1">
        <v>2750</v>
      </c>
      <c r="E275" s="1">
        <v>315.2</v>
      </c>
      <c r="F275" s="1">
        <v>319</v>
      </c>
      <c r="G275" s="1"/>
      <c r="H275" s="1"/>
      <c r="I275" s="1">
        <f t="shared" si="3"/>
        <v>3.8000000000000114</v>
      </c>
      <c r="J275" s="1">
        <f t="shared" si="4"/>
        <v>10450.000000000031</v>
      </c>
      <c r="K275" s="1"/>
    </row>
    <row r="276" spans="2:11">
      <c r="B276" s="1" t="s">
        <v>372</v>
      </c>
      <c r="C276" s="8" t="s">
        <v>259</v>
      </c>
      <c r="D276" s="1">
        <v>3000</v>
      </c>
      <c r="E276" s="1">
        <v>320</v>
      </c>
      <c r="F276" s="1">
        <v>322.55</v>
      </c>
      <c r="G276" s="1"/>
      <c r="H276" s="1"/>
      <c r="I276" s="1">
        <f t="shared" si="3"/>
        <v>2.5500000000000114</v>
      </c>
      <c r="J276" s="1">
        <f t="shared" si="4"/>
        <v>7650.0000000000346</v>
      </c>
      <c r="K276" s="1"/>
    </row>
    <row r="277" spans="2:11">
      <c r="B277" s="1" t="s">
        <v>372</v>
      </c>
      <c r="C277" s="8" t="s">
        <v>247</v>
      </c>
      <c r="D277" s="1">
        <v>2750</v>
      </c>
      <c r="E277" s="1">
        <v>315.5</v>
      </c>
      <c r="F277" s="1">
        <v>316.3</v>
      </c>
      <c r="G277" s="1"/>
      <c r="H277" s="1"/>
      <c r="I277" s="1">
        <f t="shared" si="3"/>
        <v>0.80000000000001137</v>
      </c>
      <c r="J277" s="1">
        <f t="shared" si="4"/>
        <v>2200.0000000000314</v>
      </c>
      <c r="K277" s="1"/>
    </row>
    <row r="278" spans="2:11">
      <c r="B278" s="1" t="s">
        <v>372</v>
      </c>
      <c r="C278" s="8" t="s">
        <v>259</v>
      </c>
      <c r="D278" s="1">
        <v>3000</v>
      </c>
      <c r="E278" s="1">
        <v>315.60000000000002</v>
      </c>
      <c r="F278" s="1">
        <v>317.25</v>
      </c>
      <c r="G278" s="1"/>
      <c r="H278" s="1"/>
      <c r="I278" s="1">
        <f t="shared" si="3"/>
        <v>1.6499999999999773</v>
      </c>
      <c r="J278" s="1">
        <f t="shared" si="4"/>
        <v>4949.9999999999318</v>
      </c>
      <c r="K278" s="1"/>
    </row>
    <row r="279" spans="2:11">
      <c r="B279" s="1" t="s">
        <v>373</v>
      </c>
      <c r="C279" s="8" t="s">
        <v>374</v>
      </c>
      <c r="D279" s="1">
        <v>3500</v>
      </c>
      <c r="E279" s="1">
        <v>202</v>
      </c>
      <c r="F279" s="1">
        <v>206.3</v>
      </c>
      <c r="G279" s="1"/>
      <c r="H279" s="1"/>
      <c r="I279" s="1">
        <f t="shared" si="3"/>
        <v>4.3000000000000114</v>
      </c>
      <c r="J279" s="1">
        <f t="shared" si="4"/>
        <v>15050.00000000004</v>
      </c>
      <c r="K279" s="1"/>
    </row>
    <row r="280" spans="2:11">
      <c r="B280" s="1" t="s">
        <v>373</v>
      </c>
      <c r="C280" s="8"/>
      <c r="D280" s="1">
        <v>3500</v>
      </c>
      <c r="E280" s="1">
        <v>201</v>
      </c>
      <c r="F280" s="1">
        <v>212</v>
      </c>
      <c r="G280" s="1"/>
      <c r="H280" s="1"/>
      <c r="I280" s="1">
        <f t="shared" si="3"/>
        <v>11</v>
      </c>
      <c r="J280" s="1">
        <f t="shared" si="4"/>
        <v>38500</v>
      </c>
      <c r="K280" s="1"/>
    </row>
    <row r="281" spans="2:11">
      <c r="B281" s="1" t="s">
        <v>373</v>
      </c>
      <c r="C281" s="8" t="s">
        <v>259</v>
      </c>
      <c r="D281" s="1">
        <v>3000</v>
      </c>
      <c r="E281" s="1">
        <v>317</v>
      </c>
      <c r="F281" s="1">
        <v>322</v>
      </c>
      <c r="G281" s="1"/>
      <c r="H281" s="1"/>
      <c r="I281" s="1">
        <f t="shared" si="3"/>
        <v>5</v>
      </c>
      <c r="J281" s="1">
        <f t="shared" si="4"/>
        <v>15000</v>
      </c>
      <c r="K281" s="1"/>
    </row>
    <row r="282" spans="2:11">
      <c r="B282" s="1" t="s">
        <v>376</v>
      </c>
      <c r="C282" s="8" t="s">
        <v>259</v>
      </c>
      <c r="D282" s="1">
        <v>3000</v>
      </c>
      <c r="E282" s="1">
        <v>324</v>
      </c>
      <c r="F282" s="1">
        <v>327</v>
      </c>
      <c r="G282" s="1"/>
      <c r="H282" s="1"/>
      <c r="I282" s="1">
        <f t="shared" si="3"/>
        <v>3</v>
      </c>
      <c r="J282" s="1">
        <f t="shared" si="4"/>
        <v>9000</v>
      </c>
      <c r="K282" s="1"/>
    </row>
    <row r="283" spans="2:11">
      <c r="B283" s="1" t="s">
        <v>376</v>
      </c>
      <c r="C283" s="8" t="s">
        <v>247</v>
      </c>
      <c r="D283" s="1">
        <v>2750</v>
      </c>
      <c r="E283" s="1">
        <v>312</v>
      </c>
      <c r="F283" s="1">
        <v>315</v>
      </c>
      <c r="G283" s="1"/>
      <c r="H283" s="1"/>
      <c r="I283" s="1">
        <f t="shared" si="3"/>
        <v>3</v>
      </c>
      <c r="J283" s="1">
        <f t="shared" si="4"/>
        <v>8250</v>
      </c>
      <c r="K283" s="1"/>
    </row>
    <row r="284" spans="2:11">
      <c r="B284" s="1" t="s">
        <v>376</v>
      </c>
      <c r="C284" s="8" t="s">
        <v>247</v>
      </c>
      <c r="D284" s="1">
        <v>2750</v>
      </c>
      <c r="E284" s="1">
        <v>316.10000000000002</v>
      </c>
      <c r="F284" s="1">
        <v>319</v>
      </c>
      <c r="G284" s="1"/>
      <c r="H284" s="1"/>
      <c r="I284" s="1">
        <f t="shared" si="3"/>
        <v>2.8999999999999773</v>
      </c>
      <c r="J284" s="1">
        <f t="shared" si="4"/>
        <v>7974.9999999999372</v>
      </c>
      <c r="K284" s="1"/>
    </row>
    <row r="285" spans="2:11">
      <c r="B285" s="1" t="s">
        <v>377</v>
      </c>
      <c r="C285" s="8" t="s">
        <v>259</v>
      </c>
      <c r="D285" s="1">
        <v>3000</v>
      </c>
      <c r="E285" s="1">
        <v>320</v>
      </c>
      <c r="F285" s="1"/>
      <c r="G285" s="1">
        <v>324</v>
      </c>
      <c r="H285" s="1"/>
      <c r="I285" s="1">
        <f>G285-E285</f>
        <v>4</v>
      </c>
      <c r="J285" s="1">
        <f t="shared" si="4"/>
        <v>12000</v>
      </c>
      <c r="K285" s="1"/>
    </row>
    <row r="286" spans="2:11">
      <c r="B286" s="1" t="s">
        <v>377</v>
      </c>
      <c r="C286" s="8" t="s">
        <v>252</v>
      </c>
      <c r="D286" s="1">
        <v>1000</v>
      </c>
      <c r="E286" s="1">
        <v>917</v>
      </c>
      <c r="F286" s="1"/>
      <c r="G286" s="1">
        <v>925</v>
      </c>
      <c r="H286" s="1"/>
      <c r="I286" s="1">
        <f>G286-E286</f>
        <v>8</v>
      </c>
      <c r="J286" s="1">
        <f t="shared" si="4"/>
        <v>8000</v>
      </c>
      <c r="K286" s="1"/>
    </row>
    <row r="287" spans="2:11">
      <c r="B287" s="1" t="s">
        <v>377</v>
      </c>
      <c r="C287" s="8" t="s">
        <v>247</v>
      </c>
      <c r="D287" s="1">
        <v>2750</v>
      </c>
      <c r="E287" s="1">
        <v>311</v>
      </c>
      <c r="F287" s="1"/>
      <c r="G287" s="1">
        <v>315</v>
      </c>
      <c r="H287" s="1"/>
      <c r="I287" s="1">
        <f>G287-E287</f>
        <v>4</v>
      </c>
      <c r="J287" s="1">
        <f t="shared" si="4"/>
        <v>11000</v>
      </c>
      <c r="K287" s="1"/>
    </row>
    <row r="288" spans="2:11">
      <c r="B288" s="1" t="s">
        <v>378</v>
      </c>
      <c r="C288" s="8" t="s">
        <v>255</v>
      </c>
      <c r="D288" s="1">
        <v>1200</v>
      </c>
      <c r="E288" s="1">
        <v>539</v>
      </c>
      <c r="F288" s="1">
        <v>553</v>
      </c>
      <c r="G288" s="1"/>
      <c r="H288" s="1"/>
      <c r="I288" s="1">
        <f>F288-E288</f>
        <v>14</v>
      </c>
      <c r="J288" s="1">
        <f t="shared" si="4"/>
        <v>16800</v>
      </c>
      <c r="K288" s="1"/>
    </row>
    <row r="289" spans="2:11">
      <c r="B289" s="1" t="s">
        <v>378</v>
      </c>
      <c r="C289" s="8" t="s">
        <v>259</v>
      </c>
      <c r="D289" s="1">
        <v>3000</v>
      </c>
      <c r="E289" s="1">
        <v>312</v>
      </c>
      <c r="F289" s="1"/>
      <c r="G289" s="1">
        <v>316.85000000000002</v>
      </c>
      <c r="H289" s="1"/>
      <c r="I289" s="1">
        <f>G289-E289</f>
        <v>4.8500000000000227</v>
      </c>
      <c r="J289" s="1">
        <f t="shared" si="4"/>
        <v>14550.000000000069</v>
      </c>
      <c r="K289" s="1"/>
    </row>
    <row r="290" spans="2:11">
      <c r="B290" s="268" t="s">
        <v>380</v>
      </c>
      <c r="C290" s="8" t="s">
        <v>255</v>
      </c>
      <c r="D290" s="1">
        <v>1200</v>
      </c>
      <c r="E290" s="1">
        <v>548</v>
      </c>
      <c r="F290" s="1">
        <v>552</v>
      </c>
      <c r="G290" s="1"/>
      <c r="H290" s="1"/>
      <c r="I290" s="1">
        <f>F290-E290</f>
        <v>4</v>
      </c>
      <c r="J290" s="1">
        <f t="shared" si="4"/>
        <v>4800</v>
      </c>
      <c r="K290" s="1"/>
    </row>
    <row r="291" spans="2:11">
      <c r="B291" s="277"/>
      <c r="C291" s="8" t="s">
        <v>259</v>
      </c>
      <c r="D291" s="1">
        <v>3000</v>
      </c>
      <c r="E291" s="1">
        <v>312.7</v>
      </c>
      <c r="F291" s="1"/>
      <c r="G291" s="1">
        <v>317</v>
      </c>
      <c r="H291" s="1"/>
      <c r="I291" s="1">
        <f>G291-E291</f>
        <v>4.3000000000000114</v>
      </c>
      <c r="J291" s="1">
        <f t="shared" si="4"/>
        <v>12900.000000000035</v>
      </c>
      <c r="K291" s="1"/>
    </row>
    <row r="292" spans="2:11">
      <c r="B292" s="269"/>
      <c r="C292" s="8" t="s">
        <v>255</v>
      </c>
      <c r="D292" s="1">
        <v>1200</v>
      </c>
      <c r="E292" s="1">
        <v>538</v>
      </c>
      <c r="F292" s="1"/>
      <c r="G292" s="1">
        <v>547</v>
      </c>
      <c r="H292" s="1"/>
      <c r="I292" s="1">
        <f>G292-E292</f>
        <v>9</v>
      </c>
      <c r="J292" s="1">
        <f t="shared" si="4"/>
        <v>10800</v>
      </c>
      <c r="K292" s="1"/>
    </row>
    <row r="293" spans="2:11">
      <c r="B293" s="268" t="s">
        <v>381</v>
      </c>
      <c r="C293" s="8" t="s">
        <v>260</v>
      </c>
      <c r="D293" s="1">
        <v>1200</v>
      </c>
      <c r="E293" s="1">
        <v>513</v>
      </c>
      <c r="F293" s="1">
        <v>530</v>
      </c>
      <c r="G293" s="1"/>
      <c r="H293" s="1"/>
      <c r="I293" s="1">
        <f>F293-E293</f>
        <v>17</v>
      </c>
      <c r="J293" s="1">
        <f t="shared" si="4"/>
        <v>20400</v>
      </c>
      <c r="K293" s="1"/>
    </row>
    <row r="294" spans="2:11">
      <c r="B294" s="277"/>
      <c r="C294" s="8" t="s">
        <v>260</v>
      </c>
      <c r="D294" s="1">
        <v>1200</v>
      </c>
      <c r="E294" s="1">
        <v>483</v>
      </c>
      <c r="F294" s="1"/>
      <c r="G294" s="1">
        <v>498</v>
      </c>
      <c r="H294" s="1"/>
      <c r="I294" s="1">
        <f>G294-E294</f>
        <v>15</v>
      </c>
      <c r="J294" s="1">
        <f t="shared" si="4"/>
        <v>18000</v>
      </c>
      <c r="K294" s="1"/>
    </row>
    <row r="295" spans="2:11">
      <c r="B295" s="277"/>
      <c r="C295" s="8" t="s">
        <v>259</v>
      </c>
      <c r="D295" s="1">
        <v>3000</v>
      </c>
      <c r="E295" s="1">
        <v>314</v>
      </c>
      <c r="F295" s="1">
        <v>323</v>
      </c>
      <c r="G295" s="1"/>
      <c r="H295" s="1"/>
      <c r="I295" s="1">
        <f>F295-E295</f>
        <v>9</v>
      </c>
      <c r="J295" s="1">
        <f t="shared" si="4"/>
        <v>27000</v>
      </c>
      <c r="K295" s="1"/>
    </row>
    <row r="296" spans="2:11">
      <c r="B296" s="269"/>
      <c r="C296" s="8"/>
      <c r="D296" s="1">
        <v>3000</v>
      </c>
      <c r="E296" s="1">
        <v>326</v>
      </c>
      <c r="F296" s="1">
        <v>331</v>
      </c>
      <c r="G296" s="1"/>
      <c r="H296" s="1"/>
      <c r="I296" s="1">
        <f>F296-E296</f>
        <v>5</v>
      </c>
      <c r="J296" s="1">
        <f t="shared" si="4"/>
        <v>15000</v>
      </c>
      <c r="K296" s="1"/>
    </row>
    <row r="297" spans="2:11">
      <c r="B297" s="268" t="s">
        <v>382</v>
      </c>
      <c r="C297" s="8" t="s">
        <v>259</v>
      </c>
      <c r="D297" s="1">
        <v>3000</v>
      </c>
      <c r="E297" s="1">
        <v>339</v>
      </c>
      <c r="F297" s="1">
        <v>344</v>
      </c>
      <c r="G297" s="1"/>
      <c r="H297" s="1"/>
      <c r="I297" s="1">
        <f>F297-E297</f>
        <v>5</v>
      </c>
      <c r="J297" s="1">
        <f t="shared" si="4"/>
        <v>15000</v>
      </c>
      <c r="K297" s="1"/>
    </row>
    <row r="298" spans="2:11">
      <c r="B298" s="277"/>
      <c r="C298" s="8" t="s">
        <v>359</v>
      </c>
      <c r="D298" s="1">
        <v>750</v>
      </c>
      <c r="E298" s="1">
        <v>1221</v>
      </c>
      <c r="F298" s="1">
        <v>1249</v>
      </c>
      <c r="G298" s="1"/>
      <c r="H298" s="1"/>
      <c r="I298" s="1">
        <f>F298-E298</f>
        <v>28</v>
      </c>
      <c r="J298" s="1">
        <f t="shared" si="4"/>
        <v>21000</v>
      </c>
      <c r="K298" s="1"/>
    </row>
    <row r="299" spans="2:11">
      <c r="B299" s="277"/>
      <c r="C299" s="8" t="s">
        <v>255</v>
      </c>
      <c r="D299" s="1">
        <v>1200</v>
      </c>
      <c r="E299" s="1">
        <v>545</v>
      </c>
      <c r="F299" s="1"/>
      <c r="G299" s="1">
        <v>552</v>
      </c>
      <c r="H299" s="1"/>
      <c r="I299" s="1">
        <f>G299-E299</f>
        <v>7</v>
      </c>
      <c r="J299" s="1">
        <f t="shared" si="4"/>
        <v>8400</v>
      </c>
      <c r="K299" s="1"/>
    </row>
    <row r="300" spans="2:11">
      <c r="B300" s="269"/>
      <c r="C300" s="8" t="s">
        <v>260</v>
      </c>
      <c r="D300" s="1">
        <v>1200</v>
      </c>
      <c r="E300" s="1">
        <v>502</v>
      </c>
      <c r="F300" s="1">
        <v>535</v>
      </c>
      <c r="G300" s="1"/>
      <c r="H300" s="1"/>
      <c r="I300" s="1">
        <f>F300-E300</f>
        <v>33</v>
      </c>
      <c r="J300" s="1">
        <f t="shared" si="4"/>
        <v>39600</v>
      </c>
      <c r="K300" s="1"/>
    </row>
    <row r="301" spans="2:11">
      <c r="B301" s="268" t="s">
        <v>383</v>
      </c>
      <c r="C301" s="8" t="s">
        <v>260</v>
      </c>
      <c r="D301" s="1">
        <v>1200</v>
      </c>
      <c r="E301" s="1">
        <v>544</v>
      </c>
      <c r="F301" s="1">
        <v>554</v>
      </c>
      <c r="G301" s="1"/>
      <c r="H301" s="1"/>
      <c r="I301" s="1">
        <f>F301-E301</f>
        <v>10</v>
      </c>
      <c r="J301" s="1">
        <f t="shared" si="4"/>
        <v>12000</v>
      </c>
      <c r="K301" s="1"/>
    </row>
    <row r="302" spans="2:11">
      <c r="B302" s="269"/>
      <c r="C302" s="8" t="s">
        <v>296</v>
      </c>
      <c r="D302" s="1">
        <v>1000</v>
      </c>
      <c r="E302" s="1">
        <v>588</v>
      </c>
      <c r="F302" s="1">
        <v>600</v>
      </c>
      <c r="G302" s="1"/>
      <c r="H302" s="1"/>
      <c r="I302" s="1">
        <f>F302-E302</f>
        <v>12</v>
      </c>
      <c r="J302" s="1">
        <f t="shared" si="4"/>
        <v>12000</v>
      </c>
      <c r="K302" s="1"/>
    </row>
    <row r="303" spans="2:11">
      <c r="B303" s="43" t="s">
        <v>385</v>
      </c>
      <c r="C303" s="8" t="s">
        <v>252</v>
      </c>
      <c r="D303" s="1">
        <v>1000</v>
      </c>
      <c r="E303" s="1">
        <v>885</v>
      </c>
      <c r="F303" s="1"/>
      <c r="G303" s="1"/>
      <c r="H303" s="1"/>
      <c r="I303" s="1"/>
      <c r="J303" s="1"/>
      <c r="K303" s="1" t="s">
        <v>13</v>
      </c>
    </row>
    <row r="304" spans="2:11">
      <c r="B304" s="43"/>
      <c r="C304" s="8"/>
      <c r="D304" s="1"/>
      <c r="E304" s="1"/>
      <c r="F304" s="1">
        <v>905</v>
      </c>
      <c r="G304" s="1"/>
      <c r="H304" s="1"/>
      <c r="I304" s="1">
        <f>F304-E303</f>
        <v>20</v>
      </c>
      <c r="J304" s="1">
        <f>I304*D303</f>
        <v>20000</v>
      </c>
      <c r="K304" s="1"/>
    </row>
    <row r="305" spans="2:11">
      <c r="B305" s="43" t="s">
        <v>386</v>
      </c>
      <c r="C305" s="8" t="s">
        <v>296</v>
      </c>
      <c r="D305" s="1">
        <v>1000</v>
      </c>
      <c r="E305" s="1">
        <v>595</v>
      </c>
      <c r="F305" s="1">
        <v>603.29999999999995</v>
      </c>
      <c r="G305" s="1"/>
      <c r="H305" s="1"/>
      <c r="I305" s="1">
        <f>F305-E305</f>
        <v>8.2999999999999545</v>
      </c>
      <c r="J305" s="1">
        <f>I305*D305</f>
        <v>8299.9999999999545</v>
      </c>
      <c r="K305" s="1"/>
    </row>
    <row r="306" spans="2:11">
      <c r="B306" s="43" t="s">
        <v>387</v>
      </c>
      <c r="C306" s="8" t="s">
        <v>296</v>
      </c>
      <c r="D306" s="1">
        <v>1000</v>
      </c>
      <c r="E306" s="1">
        <v>612</v>
      </c>
      <c r="F306" s="1"/>
      <c r="G306" s="1"/>
      <c r="H306" s="1"/>
      <c r="I306" s="1"/>
      <c r="J306" s="1"/>
      <c r="K306" s="1" t="s">
        <v>13</v>
      </c>
    </row>
    <row r="307" spans="2:11">
      <c r="B307" s="43" t="s">
        <v>393</v>
      </c>
      <c r="C307" s="8"/>
      <c r="D307" s="1"/>
      <c r="E307" s="1"/>
      <c r="F307" s="1"/>
      <c r="G307" s="1">
        <v>642</v>
      </c>
      <c r="H307" s="1"/>
      <c r="I307" s="1">
        <f>G307-E306</f>
        <v>30</v>
      </c>
      <c r="J307" s="1">
        <f>I307*D306</f>
        <v>30000</v>
      </c>
      <c r="K307" s="1"/>
    </row>
    <row r="308" spans="2:11">
      <c r="B308" s="43" t="s">
        <v>388</v>
      </c>
      <c r="C308" s="8" t="s">
        <v>252</v>
      </c>
      <c r="D308" s="1">
        <v>1000</v>
      </c>
      <c r="E308" s="1">
        <v>920</v>
      </c>
      <c r="F308" s="1"/>
      <c r="G308" s="1"/>
      <c r="H308" s="1"/>
      <c r="I308" s="1"/>
      <c r="J308" s="1"/>
      <c r="K308" s="1" t="s">
        <v>13</v>
      </c>
    </row>
    <row r="309" spans="2:11">
      <c r="B309" s="43" t="s">
        <v>391</v>
      </c>
      <c r="C309" s="8"/>
      <c r="D309" s="1"/>
      <c r="E309" s="1"/>
      <c r="F309" s="1"/>
      <c r="G309" s="1">
        <v>947</v>
      </c>
      <c r="H309" s="1"/>
      <c r="I309" s="1">
        <f>G309-E308</f>
        <v>27</v>
      </c>
      <c r="J309" s="1">
        <f>I309*D308</f>
        <v>27000</v>
      </c>
      <c r="K309" s="1"/>
    </row>
    <row r="310" spans="2:11">
      <c r="B310" s="43" t="s">
        <v>393</v>
      </c>
      <c r="C310" s="8" t="s">
        <v>255</v>
      </c>
      <c r="D310" s="1">
        <v>1200</v>
      </c>
      <c r="E310" s="1">
        <v>553</v>
      </c>
      <c r="F310" s="1"/>
      <c r="G310" s="1">
        <v>561.25</v>
      </c>
      <c r="H310" s="1"/>
      <c r="I310" s="1">
        <f>G310-E310</f>
        <v>8.25</v>
      </c>
      <c r="J310" s="1">
        <f>I310*D310</f>
        <v>9900</v>
      </c>
      <c r="K310" s="1"/>
    </row>
    <row r="311" spans="2:11">
      <c r="B311" s="43" t="s">
        <v>395</v>
      </c>
      <c r="C311" s="8" t="s">
        <v>259</v>
      </c>
      <c r="D311" s="1">
        <v>3000</v>
      </c>
      <c r="E311" s="1"/>
      <c r="F311" s="1">
        <v>336</v>
      </c>
      <c r="G311" s="1"/>
      <c r="H311" s="1"/>
      <c r="I311" s="1"/>
      <c r="J311" s="1"/>
      <c r="K311" s="1"/>
    </row>
    <row r="312" spans="2:11">
      <c r="B312" s="43" t="s">
        <v>398</v>
      </c>
      <c r="C312" s="8"/>
      <c r="D312" s="1"/>
      <c r="E312" s="1">
        <v>319.8</v>
      </c>
      <c r="F312" s="1"/>
      <c r="G312" s="1"/>
      <c r="H312" s="1"/>
      <c r="I312" s="1">
        <f>F311-E312</f>
        <v>16.199999999999989</v>
      </c>
      <c r="J312" s="1">
        <f>I312*D311</f>
        <v>48599.999999999964</v>
      </c>
      <c r="K312" s="1"/>
    </row>
    <row r="313" spans="2:11">
      <c r="B313" s="1"/>
      <c r="C313" s="1"/>
      <c r="D313" s="1"/>
      <c r="E313" s="1"/>
      <c r="F313" s="1"/>
      <c r="G313" s="1"/>
      <c r="H313" s="1"/>
      <c r="I313" s="1"/>
      <c r="J313" s="5">
        <f>SUM(J271:J312)</f>
        <v>602425</v>
      </c>
      <c r="K313" s="1"/>
    </row>
    <row r="315" spans="2:11">
      <c r="B315" s="5" t="s">
        <v>402</v>
      </c>
      <c r="C315" s="5">
        <v>2017</v>
      </c>
      <c r="D315" s="5"/>
      <c r="E315" s="1"/>
      <c r="F315" s="1"/>
      <c r="G315" s="1"/>
      <c r="H315" s="1"/>
      <c r="I315" s="1"/>
      <c r="J315" s="1"/>
      <c r="K315" s="1"/>
    </row>
    <row r="316" spans="2:11">
      <c r="B316" s="15" t="s">
        <v>0</v>
      </c>
      <c r="C316" s="15" t="s">
        <v>209</v>
      </c>
      <c r="D316" s="15" t="s">
        <v>219</v>
      </c>
      <c r="E316" s="16" t="s">
        <v>210</v>
      </c>
      <c r="F316" s="17" t="s">
        <v>3</v>
      </c>
      <c r="G316" s="18" t="s">
        <v>6</v>
      </c>
      <c r="H316" s="19" t="s">
        <v>7</v>
      </c>
      <c r="I316" s="15" t="s">
        <v>4</v>
      </c>
      <c r="J316" s="15" t="s">
        <v>266</v>
      </c>
      <c r="K316" s="15" t="s">
        <v>9</v>
      </c>
    </row>
    <row r="317" spans="2:11">
      <c r="B317" s="1" t="s">
        <v>403</v>
      </c>
      <c r="C317" s="1" t="s">
        <v>404</v>
      </c>
      <c r="D317" s="1">
        <v>3000</v>
      </c>
      <c r="E317" s="1">
        <v>314</v>
      </c>
      <c r="F317" s="1"/>
      <c r="G317" s="1">
        <v>321</v>
      </c>
      <c r="H317" s="1"/>
      <c r="I317" s="1">
        <f>G317-E317</f>
        <v>7</v>
      </c>
      <c r="J317" s="1">
        <f>I317*D317</f>
        <v>21000</v>
      </c>
      <c r="K317" s="1"/>
    </row>
    <row r="318" spans="2:11">
      <c r="B318" s="1" t="s">
        <v>403</v>
      </c>
      <c r="C318" s="1" t="s">
        <v>252</v>
      </c>
      <c r="D318" s="1">
        <v>1000</v>
      </c>
      <c r="E318" s="1">
        <v>913</v>
      </c>
      <c r="F318" s="1"/>
      <c r="G318" s="1">
        <v>927</v>
      </c>
      <c r="H318" s="1"/>
      <c r="I318" s="1">
        <f>G318-E318</f>
        <v>14</v>
      </c>
      <c r="J318" s="1">
        <f>I318*D318</f>
        <v>14000</v>
      </c>
      <c r="K318" s="1"/>
    </row>
    <row r="319" spans="2:11">
      <c r="B319" s="1" t="s">
        <v>407</v>
      </c>
      <c r="C319" s="1" t="s">
        <v>271</v>
      </c>
      <c r="D319" s="1">
        <v>1500</v>
      </c>
      <c r="E319" s="1">
        <v>793</v>
      </c>
      <c r="F319" s="1"/>
      <c r="G319" s="1">
        <v>799</v>
      </c>
      <c r="H319" s="1"/>
      <c r="I319" s="1">
        <f>G319-E319</f>
        <v>6</v>
      </c>
      <c r="J319" s="1">
        <f>I319*D319</f>
        <v>9000</v>
      </c>
      <c r="K319" s="1"/>
    </row>
    <row r="320" spans="2:11">
      <c r="B320" s="1" t="s">
        <v>407</v>
      </c>
      <c r="C320" s="1" t="s">
        <v>252</v>
      </c>
      <c r="D320" s="1">
        <v>1000</v>
      </c>
      <c r="E320" s="1">
        <v>908</v>
      </c>
      <c r="F320" s="1">
        <v>920</v>
      </c>
      <c r="G320" s="1"/>
      <c r="H320" s="1"/>
      <c r="I320" s="1">
        <f>F320-E320</f>
        <v>12</v>
      </c>
      <c r="J320" s="1">
        <f>I320*D320</f>
        <v>12000</v>
      </c>
      <c r="K320" s="1"/>
    </row>
    <row r="321" spans="2:11">
      <c r="B321" s="1" t="s">
        <v>409</v>
      </c>
      <c r="C321" s="1" t="s">
        <v>414</v>
      </c>
      <c r="D321" s="1">
        <v>1100</v>
      </c>
      <c r="E321" s="1">
        <v>472.8</v>
      </c>
      <c r="F321" s="1"/>
      <c r="G321" s="1"/>
      <c r="H321" s="1"/>
      <c r="I321" s="1"/>
      <c r="J321" s="1"/>
      <c r="K321" s="1" t="s">
        <v>13</v>
      </c>
    </row>
    <row r="322" spans="2:11">
      <c r="B322" s="1" t="s">
        <v>410</v>
      </c>
      <c r="C322" s="1"/>
      <c r="D322" s="1"/>
      <c r="E322" s="1"/>
      <c r="F322" s="1">
        <v>492</v>
      </c>
      <c r="G322" s="1"/>
      <c r="H322" s="1"/>
      <c r="I322" s="1">
        <f>F322-E321</f>
        <v>19.199999999999989</v>
      </c>
      <c r="J322" s="1">
        <f>I322*D321</f>
        <v>21119.999999999989</v>
      </c>
      <c r="K322" s="1"/>
    </row>
    <row r="323" spans="2:11">
      <c r="B323" s="1" t="s">
        <v>410</v>
      </c>
      <c r="C323" s="1" t="s">
        <v>413</v>
      </c>
      <c r="D323" s="1">
        <v>2000</v>
      </c>
      <c r="E323" s="1">
        <v>477</v>
      </c>
      <c r="F323" s="1">
        <v>489</v>
      </c>
      <c r="G323" s="1"/>
      <c r="H323" s="1"/>
      <c r="I323" s="1">
        <f>F323-E323</f>
        <v>12</v>
      </c>
      <c r="J323" s="1">
        <f>I323*D323</f>
        <v>24000</v>
      </c>
      <c r="K323" s="1"/>
    </row>
    <row r="324" spans="2:11">
      <c r="B324" s="1" t="s">
        <v>410</v>
      </c>
      <c r="C324" s="1" t="s">
        <v>230</v>
      </c>
      <c r="D324" s="1">
        <v>1000</v>
      </c>
      <c r="E324" s="1">
        <v>685</v>
      </c>
      <c r="F324" s="1"/>
      <c r="G324" s="1"/>
      <c r="H324" s="1"/>
      <c r="I324" s="1"/>
      <c r="J324" s="1"/>
      <c r="K324" s="1" t="s">
        <v>13</v>
      </c>
    </row>
    <row r="325" spans="2:11">
      <c r="B325" s="1" t="s">
        <v>415</v>
      </c>
      <c r="C325" s="1"/>
      <c r="D325" s="1"/>
      <c r="E325" s="1"/>
      <c r="F325" s="1">
        <v>705</v>
      </c>
      <c r="G325" s="1"/>
      <c r="H325" s="1"/>
      <c r="I325" s="1">
        <f>F325-E324</f>
        <v>20</v>
      </c>
      <c r="J325" s="1">
        <f>I325*D324</f>
        <v>20000</v>
      </c>
      <c r="K325" s="1"/>
    </row>
    <row r="326" spans="2:11">
      <c r="B326" s="1" t="s">
        <v>415</v>
      </c>
      <c r="C326" s="1" t="s">
        <v>230</v>
      </c>
      <c r="D326" s="1">
        <v>1000</v>
      </c>
      <c r="E326" s="1">
        <v>707</v>
      </c>
      <c r="F326" s="1">
        <v>712</v>
      </c>
      <c r="G326" s="1"/>
      <c r="H326" s="1"/>
      <c r="I326" s="1">
        <f>F326-E326</f>
        <v>5</v>
      </c>
      <c r="J326" s="1">
        <f>I326*D326</f>
        <v>5000</v>
      </c>
      <c r="K326" s="1"/>
    </row>
    <row r="327" spans="2:11">
      <c r="B327" s="1" t="s">
        <v>424</v>
      </c>
      <c r="C327" s="1" t="s">
        <v>230</v>
      </c>
      <c r="D327" s="1">
        <v>1000</v>
      </c>
      <c r="E327" s="1">
        <v>702.5</v>
      </c>
      <c r="F327" s="1">
        <v>708.9</v>
      </c>
      <c r="G327" s="1"/>
      <c r="H327" s="1"/>
      <c r="I327" s="1">
        <f>F327-E327</f>
        <v>6.3999999999999773</v>
      </c>
      <c r="J327" s="1">
        <f>I327*D327</f>
        <v>6399.9999999999773</v>
      </c>
      <c r="K327" s="1"/>
    </row>
    <row r="328" spans="2:11">
      <c r="B328" s="1" t="s">
        <v>435</v>
      </c>
      <c r="C328" s="268" t="s">
        <v>230</v>
      </c>
      <c r="D328" s="1">
        <v>1000</v>
      </c>
      <c r="E328" s="1"/>
      <c r="F328" s="1"/>
      <c r="G328" s="1">
        <v>695</v>
      </c>
      <c r="H328" s="1"/>
      <c r="I328" s="1"/>
      <c r="J328" s="1"/>
      <c r="K328" s="1"/>
    </row>
    <row r="329" spans="2:11">
      <c r="B329" s="1" t="s">
        <v>427</v>
      </c>
      <c r="C329" s="277"/>
      <c r="D329" s="1"/>
      <c r="E329" s="1">
        <v>687</v>
      </c>
      <c r="F329" s="1"/>
      <c r="G329" s="1"/>
      <c r="H329" s="1"/>
      <c r="I329" s="1">
        <f>G328-E329</f>
        <v>8</v>
      </c>
      <c r="J329" s="1">
        <f>I329*D328</f>
        <v>8000</v>
      </c>
      <c r="K329" s="1"/>
    </row>
    <row r="330" spans="2:11">
      <c r="B330" s="1" t="s">
        <v>430</v>
      </c>
      <c r="C330" s="269"/>
      <c r="D330" s="1"/>
      <c r="E330" s="1">
        <v>703</v>
      </c>
      <c r="F330" s="1"/>
      <c r="G330" s="1">
        <v>714</v>
      </c>
      <c r="H330" s="1"/>
      <c r="I330" s="1">
        <f>G330-E330</f>
        <v>11</v>
      </c>
      <c r="J330" s="1">
        <f>I330*D328</f>
        <v>11000</v>
      </c>
      <c r="K330" s="1"/>
    </row>
    <row r="331" spans="2:11">
      <c r="B331" s="1" t="s">
        <v>431</v>
      </c>
      <c r="C331" s="268" t="s">
        <v>258</v>
      </c>
      <c r="D331" s="1">
        <v>1500</v>
      </c>
      <c r="E331" s="1">
        <v>417</v>
      </c>
      <c r="F331" s="1"/>
      <c r="G331" s="1"/>
      <c r="H331" s="1"/>
      <c r="I331" s="1"/>
      <c r="J331" s="1"/>
      <c r="K331" s="1"/>
    </row>
    <row r="332" spans="2:11">
      <c r="B332" s="1" t="s">
        <v>432</v>
      </c>
      <c r="C332" s="269"/>
      <c r="D332" s="1"/>
      <c r="E332" s="1"/>
      <c r="F332" s="1">
        <v>425</v>
      </c>
      <c r="G332" s="1"/>
      <c r="H332" s="1"/>
      <c r="I332" s="1">
        <f>F332-E331</f>
        <v>8</v>
      </c>
      <c r="J332" s="1">
        <f>I332*D331</f>
        <v>12000</v>
      </c>
      <c r="K332" s="1"/>
    </row>
    <row r="333" spans="2:11">
      <c r="B333" s="1" t="s">
        <v>430</v>
      </c>
      <c r="C333" s="268" t="s">
        <v>359</v>
      </c>
      <c r="D333" s="1">
        <v>750</v>
      </c>
      <c r="E333" s="1">
        <v>1205</v>
      </c>
      <c r="F333" s="1"/>
      <c r="G333" s="1"/>
      <c r="H333" s="1"/>
      <c r="I333" s="1"/>
      <c r="J333" s="1"/>
      <c r="K333" s="1"/>
    </row>
    <row r="334" spans="2:11">
      <c r="B334" s="1" t="s">
        <v>436</v>
      </c>
      <c r="C334" s="269"/>
      <c r="D334" s="1"/>
      <c r="E334" s="1"/>
      <c r="F334" s="1">
        <v>1265</v>
      </c>
      <c r="G334" s="1"/>
      <c r="H334" s="1"/>
      <c r="I334" s="1">
        <f>F334-E333</f>
        <v>60</v>
      </c>
      <c r="J334" s="1">
        <f>I334*D333</f>
        <v>45000</v>
      </c>
      <c r="K334" s="1"/>
    </row>
    <row r="335" spans="2:11">
      <c r="B335" s="1" t="s">
        <v>438</v>
      </c>
      <c r="C335" s="1" t="s">
        <v>230</v>
      </c>
      <c r="D335" s="1">
        <v>1000</v>
      </c>
      <c r="E335" s="1">
        <v>721</v>
      </c>
      <c r="F335" s="1"/>
      <c r="G335" s="1"/>
      <c r="H335" s="1"/>
      <c r="I335" s="1"/>
      <c r="J335" s="1"/>
      <c r="K335" s="1"/>
    </row>
    <row r="336" spans="2:11">
      <c r="B336" s="1" t="s">
        <v>441</v>
      </c>
      <c r="C336" s="43"/>
      <c r="D336" s="1"/>
      <c r="E336" s="1"/>
      <c r="F336" s="1">
        <v>733.4</v>
      </c>
      <c r="G336" s="1"/>
      <c r="H336" s="1"/>
      <c r="I336" s="1">
        <f>F336-E335</f>
        <v>12.399999999999977</v>
      </c>
      <c r="J336" s="1">
        <f>I336*D335</f>
        <v>12399.999999999978</v>
      </c>
      <c r="K336" s="1"/>
    </row>
    <row r="337" spans="2:11">
      <c r="B337" s="1"/>
      <c r="C337" s="1"/>
      <c r="D337" s="1"/>
      <c r="E337" s="1"/>
      <c r="F337" s="1"/>
      <c r="G337" s="1"/>
      <c r="H337" s="1"/>
      <c r="I337" s="1"/>
      <c r="J337" s="5">
        <f>SUM(J317:J336)</f>
        <v>220919.99999999994</v>
      </c>
      <c r="K337" s="1"/>
    </row>
  </sheetData>
  <mergeCells count="11">
    <mergeCell ref="C154:C155"/>
    <mergeCell ref="C178:C181"/>
    <mergeCell ref="C194:C195"/>
    <mergeCell ref="C158:C159"/>
    <mergeCell ref="B290:B292"/>
    <mergeCell ref="C333:C334"/>
    <mergeCell ref="C328:C330"/>
    <mergeCell ref="B297:B300"/>
    <mergeCell ref="B301:B302"/>
    <mergeCell ref="B293:B296"/>
    <mergeCell ref="C331:C332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G31"/>
  <sheetViews>
    <sheetView topLeftCell="A10" workbookViewId="0">
      <selection activeCell="H26" sqref="H26"/>
    </sheetView>
  </sheetViews>
  <sheetFormatPr defaultRowHeight="15"/>
  <cols>
    <col min="2" max="2" width="15.42578125" customWidth="1"/>
    <col min="3" max="3" width="14.5703125" customWidth="1"/>
    <col min="4" max="4" width="13.42578125" customWidth="1"/>
    <col min="5" max="5" width="16.5703125" customWidth="1"/>
    <col min="6" max="6" width="13.5703125" customWidth="1"/>
    <col min="7" max="7" width="28.28515625" customWidth="1"/>
  </cols>
  <sheetData>
    <row r="2" spans="2:6" ht="15.75" thickBot="1"/>
    <row r="3" spans="2:6" ht="15.75" thickBot="1">
      <c r="B3" s="274" t="s">
        <v>445</v>
      </c>
      <c r="C3" s="275"/>
      <c r="D3" s="275"/>
      <c r="E3" s="275"/>
      <c r="F3" s="276"/>
    </row>
    <row r="4" spans="2:6">
      <c r="B4" s="39">
        <v>2017</v>
      </c>
      <c r="C4" s="39" t="s">
        <v>418</v>
      </c>
      <c r="D4" s="39" t="s">
        <v>419</v>
      </c>
      <c r="E4" s="39" t="s">
        <v>420</v>
      </c>
      <c r="F4" s="39" t="s">
        <v>421</v>
      </c>
    </row>
    <row r="5" spans="2:6">
      <c r="B5" s="5" t="s">
        <v>15</v>
      </c>
      <c r="C5" s="1">
        <v>36675</v>
      </c>
      <c r="D5" s="1">
        <f>'NF2017'!I31</f>
        <v>40050</v>
      </c>
      <c r="E5" s="1">
        <f>'BNF2017'!I25</f>
        <v>83160</v>
      </c>
      <c r="F5" s="1">
        <f>STKFUT2017!J12</f>
        <v>74500</v>
      </c>
    </row>
    <row r="6" spans="2:6">
      <c r="B6" s="5"/>
      <c r="C6" s="1"/>
      <c r="D6" s="1"/>
      <c r="E6" s="1"/>
      <c r="F6" s="1"/>
    </row>
    <row r="7" spans="2:6">
      <c r="B7" s="5" t="s">
        <v>46</v>
      </c>
      <c r="C7" s="1">
        <f>OPTION2017!H49</f>
        <v>11190</v>
      </c>
      <c r="D7" s="1">
        <f>'NF2017'!I44</f>
        <v>33300</v>
      </c>
      <c r="E7" s="1">
        <f>'BNF2017'!I38</f>
        <v>77200</v>
      </c>
      <c r="F7" s="1">
        <f>STKFUT2017!J27</f>
        <v>135300</v>
      </c>
    </row>
    <row r="8" spans="2:6">
      <c r="B8" s="5"/>
      <c r="C8" s="1"/>
      <c r="D8" s="1"/>
      <c r="E8" s="1"/>
      <c r="F8" s="1"/>
    </row>
    <row r="9" spans="2:6">
      <c r="B9" s="5" t="s">
        <v>61</v>
      </c>
      <c r="C9" s="1">
        <f>OPTION2017!H62</f>
        <v>18900</v>
      </c>
      <c r="D9" s="1">
        <f>'NF2017'!I59</f>
        <v>36750</v>
      </c>
      <c r="E9" s="1">
        <f>'BNF2017'!I51</f>
        <v>59600</v>
      </c>
      <c r="F9" s="1">
        <f>STKFUT2017!J39</f>
        <v>150900</v>
      </c>
    </row>
    <row r="10" spans="2:6">
      <c r="B10" s="5"/>
      <c r="C10" s="1"/>
      <c r="D10" s="1"/>
      <c r="E10" s="1"/>
      <c r="F10" s="1"/>
    </row>
    <row r="11" spans="2:6">
      <c r="B11" s="5" t="s">
        <v>76</v>
      </c>
      <c r="C11" s="1">
        <f>OPTION2017!H76</f>
        <v>14475</v>
      </c>
      <c r="D11" s="1">
        <f>'NF2017'!I75</f>
        <v>30225</v>
      </c>
      <c r="E11" s="1">
        <f>'BNF2017'!I63</f>
        <v>36800</v>
      </c>
      <c r="F11" s="1">
        <f>STKFUT2017!J56</f>
        <v>164040</v>
      </c>
    </row>
    <row r="12" spans="2:6">
      <c r="B12" s="5"/>
      <c r="C12" s="1"/>
      <c r="D12" s="1"/>
      <c r="E12" s="1"/>
      <c r="F12" s="1"/>
    </row>
    <row r="13" spans="2:6">
      <c r="B13" s="5" t="s">
        <v>88</v>
      </c>
      <c r="C13" s="1">
        <f>OPTION2017!H90</f>
        <v>14175</v>
      </c>
      <c r="D13" s="1">
        <f>'NF2017'!I87</f>
        <v>13875</v>
      </c>
      <c r="E13" s="1">
        <f>'BNF2017'!I76</f>
        <v>84750</v>
      </c>
      <c r="F13" s="1">
        <f>STKFUT2017!J73</f>
        <v>287316</v>
      </c>
    </row>
    <row r="14" spans="2:6">
      <c r="B14" s="5"/>
      <c r="C14" s="1"/>
      <c r="D14" s="1"/>
      <c r="E14" s="1"/>
      <c r="F14" s="1"/>
    </row>
    <row r="15" spans="2:6">
      <c r="B15" s="5" t="s">
        <v>113</v>
      </c>
      <c r="C15" s="1">
        <f>OPTION2017!H124</f>
        <v>59175</v>
      </c>
      <c r="D15" s="1">
        <f>'NF2017'!I108</f>
        <v>48825</v>
      </c>
      <c r="E15" s="1">
        <f>'BNF2017'!I96</f>
        <v>77240</v>
      </c>
      <c r="F15" s="1">
        <f>STKFUT2017!J101</f>
        <v>135849.99999999997</v>
      </c>
    </row>
    <row r="16" spans="2:6">
      <c r="B16" s="5"/>
      <c r="C16" s="1"/>
      <c r="D16" s="1"/>
      <c r="E16" s="1"/>
      <c r="F16" s="1"/>
    </row>
    <row r="17" spans="2:7">
      <c r="B17" s="5" t="s">
        <v>139</v>
      </c>
      <c r="C17" s="1">
        <f>OPTION2017!H166</f>
        <v>33187.5</v>
      </c>
      <c r="D17" s="1">
        <f>'NF2017'!I137</f>
        <v>27825</v>
      </c>
      <c r="E17" s="1">
        <f>'BNF2017'!I119</f>
        <v>68920</v>
      </c>
      <c r="F17" s="1">
        <f>STKFUT2017!J124</f>
        <v>189050</v>
      </c>
    </row>
    <row r="18" spans="2:7">
      <c r="B18" s="5"/>
      <c r="C18" s="1"/>
      <c r="D18" s="1"/>
      <c r="E18" s="1"/>
      <c r="F18" s="1"/>
    </row>
    <row r="19" spans="2:7">
      <c r="B19" s="5" t="s">
        <v>175</v>
      </c>
      <c r="C19" s="1">
        <f>OPTION2017!H255</f>
        <v>54817.500000000007</v>
      </c>
      <c r="D19" s="1">
        <f>'NF2017'!I200</f>
        <v>92129.999999999971</v>
      </c>
      <c r="E19" s="1">
        <f>'BNF2017'!I162</f>
        <v>121040</v>
      </c>
      <c r="F19" s="1">
        <f>STKFUT2017!J171</f>
        <v>242729.99999999977</v>
      </c>
    </row>
    <row r="20" spans="2:7">
      <c r="B20" s="5"/>
      <c r="C20" s="1"/>
      <c r="D20" s="1"/>
      <c r="E20" s="1"/>
      <c r="F20" s="1"/>
    </row>
    <row r="21" spans="2:7">
      <c r="B21" s="5" t="s">
        <v>291</v>
      </c>
      <c r="C21" s="1">
        <f>OPTION2017!H425</f>
        <v>42251.250000000007</v>
      </c>
      <c r="D21" s="1">
        <f>'NF2017'!I306</f>
        <v>71321.250000000058</v>
      </c>
      <c r="E21" s="1">
        <f>'BNF2017'!I253</f>
        <v>150280</v>
      </c>
      <c r="F21" s="1">
        <f>STKFUT2017!J242</f>
        <v>201289.9999999998</v>
      </c>
    </row>
    <row r="22" spans="2:7">
      <c r="B22" s="5"/>
      <c r="C22" s="1"/>
      <c r="D22" s="1"/>
      <c r="E22" s="1"/>
      <c r="F22" s="1"/>
    </row>
    <row r="23" spans="2:7">
      <c r="B23" s="5" t="s">
        <v>334</v>
      </c>
      <c r="C23" s="1">
        <f>OPTION2017!H575</f>
        <v>85417.5</v>
      </c>
      <c r="D23" s="1">
        <f>'NF2017'!I369</f>
        <v>83595.000000000029</v>
      </c>
      <c r="E23" s="1">
        <f>'BNF2017'!I291</f>
        <v>159800</v>
      </c>
      <c r="F23" s="1">
        <f>STKFUT2017!J266</f>
        <v>422010</v>
      </c>
    </row>
    <row r="24" spans="2:7">
      <c r="B24" s="5"/>
      <c r="C24" s="1"/>
      <c r="D24" s="1"/>
      <c r="E24" s="1"/>
      <c r="F24" s="1"/>
    </row>
    <row r="25" spans="2:7">
      <c r="B25" s="5" t="s">
        <v>369</v>
      </c>
      <c r="C25" s="1">
        <f>OPTION2017!H865</f>
        <v>151740.00000000003</v>
      </c>
      <c r="D25" s="1">
        <f>'NF2017'!I467</f>
        <v>187886.24999999997</v>
      </c>
      <c r="E25" s="1">
        <f>'BNF2017'!I345</f>
        <v>199040</v>
      </c>
      <c r="F25" s="1">
        <f>STKFUT2017!J313</f>
        <v>602425</v>
      </c>
    </row>
    <row r="26" spans="2:7">
      <c r="B26" s="5"/>
      <c r="C26" s="1"/>
      <c r="D26" s="1"/>
      <c r="E26" s="1"/>
      <c r="F26" s="1"/>
    </row>
    <row r="27" spans="2:7">
      <c r="B27" s="5" t="s">
        <v>402</v>
      </c>
      <c r="C27" s="1">
        <f>OPTION2017!H1109</f>
        <v>122070.00000000001</v>
      </c>
      <c r="D27" s="1">
        <f>'NF2017'!I554</f>
        <v>200325</v>
      </c>
      <c r="E27" s="1">
        <f>'BNF2017'!I386</f>
        <v>170000</v>
      </c>
      <c r="F27" s="1">
        <f>STKFUT2017!J337</f>
        <v>220919.99999999994</v>
      </c>
    </row>
    <row r="28" spans="2:7">
      <c r="B28" s="5" t="s">
        <v>422</v>
      </c>
      <c r="C28" s="5">
        <f>SUM(C5:C27)</f>
        <v>644073.75</v>
      </c>
      <c r="D28" s="5">
        <f>SUM(D5:D27)</f>
        <v>866107.50000000012</v>
      </c>
      <c r="E28" s="5">
        <f>SUM(E5:E27)</f>
        <v>1287830</v>
      </c>
      <c r="F28" s="5">
        <f>SUM(F5:F27)</f>
        <v>2826330.9999999995</v>
      </c>
      <c r="G28" s="36"/>
    </row>
    <row r="29" spans="2:7">
      <c r="B29" s="5" t="s">
        <v>423</v>
      </c>
      <c r="C29" s="33">
        <f>C28/12</f>
        <v>53672.8125</v>
      </c>
      <c r="D29" s="33">
        <f>D28/12</f>
        <v>72175.625000000015</v>
      </c>
      <c r="E29" s="33">
        <f>E28/12</f>
        <v>107319.16666666667</v>
      </c>
      <c r="F29" s="33">
        <f>F28/12</f>
        <v>235527.58333333328</v>
      </c>
    </row>
    <row r="30" spans="2:7">
      <c r="B30" s="5"/>
      <c r="C30" s="1"/>
      <c r="D30" s="1"/>
      <c r="E30" s="1"/>
      <c r="F30" s="1"/>
    </row>
    <row r="31" spans="2:7">
      <c r="B31" s="25"/>
      <c r="C31" s="1"/>
      <c r="D31" s="1"/>
      <c r="E31" s="1"/>
      <c r="F31" s="1"/>
    </row>
  </sheetData>
  <mergeCells count="1">
    <mergeCell ref="B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249"/>
  <sheetViews>
    <sheetView topLeftCell="A225" workbookViewId="0">
      <selection activeCell="H222" sqref="H222"/>
    </sheetView>
  </sheetViews>
  <sheetFormatPr defaultRowHeight="15"/>
  <cols>
    <col min="1" max="1" width="5.85546875" customWidth="1"/>
    <col min="2" max="2" width="13" customWidth="1"/>
    <col min="3" max="3" width="23.85546875" customWidth="1"/>
    <col min="4" max="4" width="12" customWidth="1"/>
  </cols>
  <sheetData>
    <row r="3" spans="2:11">
      <c r="B3" s="5" t="s">
        <v>15</v>
      </c>
      <c r="C3" s="5">
        <v>2019</v>
      </c>
      <c r="D3" s="13"/>
      <c r="E3" s="13"/>
      <c r="F3" s="13"/>
      <c r="G3" s="13"/>
      <c r="H3" s="13"/>
      <c r="I3" s="13"/>
      <c r="J3" s="247" t="s">
        <v>527</v>
      </c>
      <c r="K3" s="248"/>
    </row>
    <row r="4" spans="2:11">
      <c r="B4" s="11"/>
      <c r="C4" s="11"/>
      <c r="D4" s="11"/>
      <c r="E4" s="11"/>
      <c r="F4" s="11"/>
      <c r="G4" s="11"/>
      <c r="H4" s="11" t="s">
        <v>4</v>
      </c>
      <c r="I4" s="11"/>
      <c r="J4" s="249"/>
      <c r="K4" s="250"/>
    </row>
    <row r="5" spans="2:11">
      <c r="B5" s="12" t="s">
        <v>0</v>
      </c>
      <c r="C5" s="12" t="s">
        <v>5</v>
      </c>
      <c r="D5" s="161" t="s">
        <v>816</v>
      </c>
      <c r="E5" s="12" t="s">
        <v>6</v>
      </c>
      <c r="F5" s="12" t="s">
        <v>3</v>
      </c>
      <c r="G5" s="12" t="s">
        <v>7</v>
      </c>
      <c r="H5" s="12" t="s">
        <v>8</v>
      </c>
      <c r="I5" s="12" t="s">
        <v>9</v>
      </c>
      <c r="J5" s="76" t="s">
        <v>525</v>
      </c>
      <c r="K5" s="77" t="s">
        <v>526</v>
      </c>
    </row>
    <row r="6" spans="2:11">
      <c r="B6" s="5" t="s">
        <v>955</v>
      </c>
      <c r="C6" s="1" t="s">
        <v>444</v>
      </c>
      <c r="D6" s="1">
        <v>10855</v>
      </c>
      <c r="E6" s="1">
        <v>10885</v>
      </c>
      <c r="F6" s="1"/>
      <c r="G6" s="1"/>
      <c r="H6" s="1">
        <f>E6-D6</f>
        <v>30</v>
      </c>
      <c r="I6" s="1"/>
      <c r="J6" s="1"/>
      <c r="K6" s="1"/>
    </row>
    <row r="7" spans="2:11">
      <c r="B7" s="5"/>
      <c r="C7" s="1"/>
      <c r="D7" s="1">
        <v>10855</v>
      </c>
      <c r="E7" s="1">
        <v>10885</v>
      </c>
      <c r="F7" s="1"/>
      <c r="G7" s="1"/>
      <c r="H7" s="1">
        <f t="shared" ref="H7:H9" si="0">E7-D7</f>
        <v>30</v>
      </c>
      <c r="I7" s="1"/>
      <c r="J7" s="1"/>
      <c r="K7" s="1"/>
    </row>
    <row r="8" spans="2:11">
      <c r="B8" s="5"/>
      <c r="C8" s="1"/>
      <c r="D8" s="1">
        <v>10855</v>
      </c>
      <c r="E8" s="1">
        <v>10885</v>
      </c>
      <c r="F8" s="1"/>
      <c r="G8" s="1"/>
      <c r="H8" s="1">
        <f t="shared" si="0"/>
        <v>30</v>
      </c>
      <c r="I8" s="1"/>
      <c r="J8" s="1"/>
      <c r="K8" s="1"/>
    </row>
    <row r="9" spans="2:11">
      <c r="B9" s="5"/>
      <c r="C9" s="1"/>
      <c r="D9" s="1">
        <v>10855</v>
      </c>
      <c r="E9" s="1">
        <v>10885</v>
      </c>
      <c r="F9" s="1"/>
      <c r="G9" s="1"/>
      <c r="H9" s="1">
        <f t="shared" si="0"/>
        <v>30</v>
      </c>
      <c r="I9" s="1"/>
      <c r="J9" s="5">
        <v>120</v>
      </c>
      <c r="K9" s="5">
        <f>J9*75</f>
        <v>9000</v>
      </c>
    </row>
    <row r="10" spans="2:11">
      <c r="B10" s="5"/>
      <c r="C10" s="1"/>
      <c r="D10" s="1">
        <v>10950</v>
      </c>
      <c r="E10" s="1"/>
      <c r="F10" s="1"/>
      <c r="G10" s="1"/>
      <c r="H10" s="1"/>
      <c r="I10" s="1" t="s">
        <v>13</v>
      </c>
      <c r="J10" s="5"/>
      <c r="K10" s="5"/>
    </row>
    <row r="11" spans="2:11">
      <c r="B11" s="5"/>
      <c r="C11" s="1"/>
      <c r="D11" s="1">
        <v>10950</v>
      </c>
      <c r="E11" s="1"/>
      <c r="F11" s="1"/>
      <c r="G11" s="1"/>
      <c r="H11" s="1"/>
      <c r="I11" s="1" t="s">
        <v>13</v>
      </c>
      <c r="J11" s="5"/>
      <c r="K11" s="5"/>
    </row>
    <row r="12" spans="2:11">
      <c r="B12" s="5" t="s">
        <v>956</v>
      </c>
      <c r="C12" s="1" t="s">
        <v>444</v>
      </c>
      <c r="D12" s="1"/>
      <c r="E12" s="1"/>
      <c r="F12" s="1"/>
      <c r="G12" s="1">
        <v>10901</v>
      </c>
      <c r="H12" s="1">
        <f>G12-D11</f>
        <v>-49</v>
      </c>
      <c r="I12" s="1"/>
      <c r="J12" s="5"/>
      <c r="K12" s="5"/>
    </row>
    <row r="13" spans="2:11">
      <c r="B13" s="5"/>
      <c r="C13" s="1"/>
      <c r="D13" s="1"/>
      <c r="E13" s="1"/>
      <c r="F13" s="1"/>
      <c r="G13" s="1">
        <v>10901</v>
      </c>
      <c r="H13" s="1">
        <f>G13-D11</f>
        <v>-49</v>
      </c>
      <c r="I13" s="1"/>
      <c r="J13" s="5"/>
      <c r="K13" s="5"/>
    </row>
    <row r="14" spans="2:11">
      <c r="B14" s="5"/>
      <c r="C14" s="1"/>
      <c r="D14" s="1">
        <v>10795</v>
      </c>
      <c r="E14" s="1">
        <v>10901</v>
      </c>
      <c r="F14" s="1"/>
      <c r="G14" s="1"/>
      <c r="H14" s="1">
        <f>E14-D14</f>
        <v>106</v>
      </c>
      <c r="I14" s="1"/>
      <c r="J14" s="5"/>
      <c r="K14" s="5"/>
    </row>
    <row r="15" spans="2:11">
      <c r="B15" s="5"/>
      <c r="C15" s="1"/>
      <c r="D15" s="1">
        <v>10795</v>
      </c>
      <c r="E15" s="1">
        <v>10901</v>
      </c>
      <c r="F15" s="1"/>
      <c r="G15" s="1"/>
      <c r="H15" s="1">
        <f>E15-D15</f>
        <v>106</v>
      </c>
      <c r="I15" s="1"/>
      <c r="J15" s="5"/>
      <c r="K15" s="5"/>
    </row>
    <row r="16" spans="2:11">
      <c r="B16" s="5"/>
      <c r="C16" s="1"/>
      <c r="D16" s="1"/>
      <c r="E16" s="1">
        <v>10901</v>
      </c>
      <c r="F16" s="1"/>
      <c r="G16" s="1"/>
      <c r="H16" s="1"/>
      <c r="I16" s="1" t="s">
        <v>13</v>
      </c>
      <c r="J16" s="5"/>
      <c r="K16" s="5"/>
    </row>
    <row r="17" spans="2:11">
      <c r="B17" s="5"/>
      <c r="C17" s="1"/>
      <c r="D17" s="1"/>
      <c r="E17" s="1">
        <v>10901</v>
      </c>
      <c r="F17" s="1"/>
      <c r="G17" s="1"/>
      <c r="H17" s="1"/>
      <c r="I17" s="1" t="s">
        <v>13</v>
      </c>
      <c r="J17" s="5">
        <f>H12+H13+H14+H15</f>
        <v>114</v>
      </c>
      <c r="K17" s="5">
        <f>J17*75</f>
        <v>8550</v>
      </c>
    </row>
    <row r="18" spans="2:11">
      <c r="B18" s="5" t="s">
        <v>957</v>
      </c>
      <c r="C18" s="1" t="s">
        <v>444</v>
      </c>
      <c r="D18" s="1">
        <v>10685</v>
      </c>
      <c r="E18" s="1"/>
      <c r="F18" s="1"/>
      <c r="G18" s="1"/>
      <c r="H18" s="1">
        <f>E16-D18</f>
        <v>216</v>
      </c>
      <c r="I18" s="1"/>
      <c r="J18" s="5"/>
      <c r="K18" s="5"/>
    </row>
    <row r="19" spans="2:11">
      <c r="B19" s="5"/>
      <c r="C19" s="1"/>
      <c r="D19" s="1">
        <v>10685</v>
      </c>
      <c r="E19" s="1"/>
      <c r="F19" s="1"/>
      <c r="G19" s="1"/>
      <c r="H19" s="1">
        <f>E17-D19</f>
        <v>216</v>
      </c>
      <c r="I19" s="1"/>
      <c r="J19" s="5"/>
      <c r="K19" s="5"/>
    </row>
    <row r="20" spans="2:11">
      <c r="B20" s="5"/>
      <c r="C20" s="1"/>
      <c r="D20" s="1">
        <v>10758</v>
      </c>
      <c r="E20" s="1"/>
      <c r="F20" s="1"/>
      <c r="G20" s="1"/>
      <c r="H20" s="1"/>
      <c r="I20" s="1" t="s">
        <v>13</v>
      </c>
      <c r="J20" s="5"/>
      <c r="K20" s="5"/>
    </row>
    <row r="21" spans="2:11">
      <c r="B21" s="5"/>
      <c r="C21" s="1"/>
      <c r="D21" s="1">
        <v>10758</v>
      </c>
      <c r="E21" s="1"/>
      <c r="F21" s="1"/>
      <c r="G21" s="1"/>
      <c r="H21" s="1"/>
      <c r="I21" s="1" t="s">
        <v>13</v>
      </c>
      <c r="J21" s="5">
        <f>H18+H19</f>
        <v>432</v>
      </c>
      <c r="K21" s="5">
        <f>J21*75</f>
        <v>32400</v>
      </c>
    </row>
    <row r="22" spans="2:11">
      <c r="B22" s="5" t="s">
        <v>1127</v>
      </c>
      <c r="C22" s="1" t="s">
        <v>444</v>
      </c>
      <c r="D22" s="1"/>
      <c r="E22" s="1"/>
      <c r="F22" s="1">
        <v>10870</v>
      </c>
      <c r="G22" s="1"/>
      <c r="H22" s="1">
        <f>F22-D20</f>
        <v>112</v>
      </c>
      <c r="I22" s="1"/>
      <c r="J22" s="5"/>
      <c r="K22" s="5"/>
    </row>
    <row r="23" spans="2:11">
      <c r="B23" s="5"/>
      <c r="C23" s="1"/>
      <c r="D23" s="1"/>
      <c r="E23" s="1"/>
      <c r="F23" s="1">
        <v>10870</v>
      </c>
      <c r="G23" s="1"/>
      <c r="H23" s="1">
        <f>F23-D21</f>
        <v>112</v>
      </c>
      <c r="I23" s="1"/>
      <c r="J23" s="5"/>
      <c r="K23" s="5"/>
    </row>
    <row r="24" spans="2:11">
      <c r="B24" s="5"/>
      <c r="C24" s="1"/>
      <c r="D24" s="1">
        <v>10810</v>
      </c>
      <c r="E24" s="1"/>
      <c r="F24" s="1"/>
      <c r="G24" s="1"/>
      <c r="H24" s="1"/>
      <c r="I24" s="1" t="s">
        <v>13</v>
      </c>
      <c r="J24" s="5"/>
      <c r="K24" s="5"/>
    </row>
    <row r="25" spans="2:11">
      <c r="B25" s="5"/>
      <c r="C25" s="1"/>
      <c r="D25" s="1">
        <v>10810</v>
      </c>
      <c r="E25" s="1"/>
      <c r="F25" s="1"/>
      <c r="G25" s="1"/>
      <c r="H25" s="1"/>
      <c r="I25" s="1" t="s">
        <v>13</v>
      </c>
      <c r="J25" s="5">
        <f>H22+H23</f>
        <v>224</v>
      </c>
      <c r="K25" s="5">
        <f>J25*75</f>
        <v>16800</v>
      </c>
    </row>
    <row r="26" spans="2:11">
      <c r="B26" s="5" t="s">
        <v>1015</v>
      </c>
      <c r="C26" s="1" t="s">
        <v>444</v>
      </c>
      <c r="D26" s="1">
        <v>10770</v>
      </c>
      <c r="E26" s="1"/>
      <c r="F26" s="1"/>
      <c r="G26" s="1"/>
      <c r="H26" s="1"/>
      <c r="I26" s="1" t="s">
        <v>13</v>
      </c>
      <c r="J26" s="5"/>
      <c r="K26" s="5"/>
    </row>
    <row r="27" spans="2:11">
      <c r="B27" s="5"/>
      <c r="C27" s="1"/>
      <c r="D27" s="1">
        <v>10770</v>
      </c>
      <c r="E27" s="1"/>
      <c r="F27" s="1"/>
      <c r="G27" s="1"/>
      <c r="H27" s="1"/>
      <c r="I27" s="1" t="s">
        <v>13</v>
      </c>
      <c r="J27" s="5"/>
      <c r="K27" s="5"/>
    </row>
    <row r="28" spans="2:11">
      <c r="B28" s="5" t="s">
        <v>1016</v>
      </c>
      <c r="C28" s="1" t="s">
        <v>444</v>
      </c>
      <c r="D28" s="1"/>
      <c r="E28" s="1"/>
      <c r="F28" s="1">
        <v>10880</v>
      </c>
      <c r="G28" s="1"/>
      <c r="H28" s="1">
        <f>F28-D24</f>
        <v>70</v>
      </c>
      <c r="I28" s="1"/>
      <c r="J28" s="5"/>
      <c r="K28" s="5"/>
    </row>
    <row r="29" spans="2:11">
      <c r="B29" s="5"/>
      <c r="C29" s="1"/>
      <c r="D29" s="1"/>
      <c r="E29" s="1"/>
      <c r="F29" s="1">
        <v>10880</v>
      </c>
      <c r="G29" s="1"/>
      <c r="H29" s="1">
        <f>F29-D25</f>
        <v>70</v>
      </c>
      <c r="I29" s="1"/>
      <c r="J29" s="5"/>
      <c r="K29" s="5"/>
    </row>
    <row r="30" spans="2:11">
      <c r="B30" s="5"/>
      <c r="C30" s="1"/>
      <c r="D30" s="1"/>
      <c r="E30" s="1"/>
      <c r="F30" s="1">
        <v>10880</v>
      </c>
      <c r="G30" s="1"/>
      <c r="H30" s="1">
        <f>F30-D26</f>
        <v>110</v>
      </c>
      <c r="I30" s="1"/>
      <c r="J30" s="5"/>
      <c r="K30" s="5"/>
    </row>
    <row r="31" spans="2:11">
      <c r="B31" s="5"/>
      <c r="C31" s="1"/>
      <c r="D31" s="1"/>
      <c r="E31" s="1"/>
      <c r="F31" s="1">
        <v>10880</v>
      </c>
      <c r="G31" s="1"/>
      <c r="H31" s="1">
        <f>F31-D27</f>
        <v>110</v>
      </c>
      <c r="I31" s="1"/>
      <c r="J31" s="5">
        <f>H28+H29+H30+H31</f>
        <v>360</v>
      </c>
      <c r="K31" s="5">
        <f>J31*75</f>
        <v>27000</v>
      </c>
    </row>
    <row r="32" spans="2:11">
      <c r="B32" s="5" t="s">
        <v>1128</v>
      </c>
      <c r="C32" s="1" t="s">
        <v>444</v>
      </c>
      <c r="D32" s="1">
        <v>10750</v>
      </c>
      <c r="E32" s="1"/>
      <c r="F32" s="1"/>
      <c r="G32" s="1"/>
      <c r="H32" s="1"/>
      <c r="I32" s="1" t="s">
        <v>13</v>
      </c>
      <c r="J32" s="5"/>
      <c r="K32" s="5"/>
    </row>
    <row r="33" spans="2:11">
      <c r="B33" s="5"/>
      <c r="C33" s="1"/>
      <c r="D33" s="1">
        <v>10750</v>
      </c>
      <c r="E33" s="1"/>
      <c r="F33" s="1"/>
      <c r="G33" s="1"/>
      <c r="H33" s="1"/>
      <c r="I33" s="1" t="s">
        <v>13</v>
      </c>
      <c r="J33" s="5"/>
      <c r="K33" s="5"/>
    </row>
    <row r="34" spans="2:11">
      <c r="B34" s="5" t="s">
        <v>1129</v>
      </c>
      <c r="C34" s="1" t="s">
        <v>444</v>
      </c>
      <c r="D34" s="1"/>
      <c r="E34" s="1"/>
      <c r="F34" s="1">
        <v>10995</v>
      </c>
      <c r="G34" s="1"/>
      <c r="H34" s="1">
        <f>F34-D32</f>
        <v>245</v>
      </c>
      <c r="I34" s="1"/>
      <c r="J34" s="5"/>
      <c r="K34" s="5"/>
    </row>
    <row r="35" spans="2:11">
      <c r="B35" s="5"/>
      <c r="C35" s="1"/>
      <c r="D35" s="1"/>
      <c r="E35" s="1"/>
      <c r="F35" s="1">
        <v>10995</v>
      </c>
      <c r="G35" s="1"/>
      <c r="H35" s="1">
        <f>F35-D33</f>
        <v>245</v>
      </c>
      <c r="I35" s="1"/>
      <c r="J35" s="5">
        <f>H34+H35</f>
        <v>490</v>
      </c>
      <c r="K35" s="5">
        <f>J35*75</f>
        <v>36750</v>
      </c>
    </row>
    <row r="36" spans="2:11">
      <c r="B36" s="5" t="s">
        <v>1130</v>
      </c>
      <c r="C36" s="1" t="s">
        <v>444</v>
      </c>
      <c r="D36" s="1"/>
      <c r="E36" s="1">
        <v>10950</v>
      </c>
      <c r="F36" s="1"/>
      <c r="G36" s="1"/>
      <c r="H36" s="1"/>
      <c r="I36" s="1" t="s">
        <v>13</v>
      </c>
      <c r="J36" s="5"/>
      <c r="K36" s="5"/>
    </row>
    <row r="37" spans="2:11">
      <c r="B37" s="5"/>
      <c r="C37" s="1"/>
      <c r="D37" s="1"/>
      <c r="E37" s="1">
        <v>10950</v>
      </c>
      <c r="F37" s="1"/>
      <c r="G37" s="1"/>
      <c r="H37" s="1"/>
      <c r="I37" s="1" t="s">
        <v>13</v>
      </c>
      <c r="J37" s="5"/>
      <c r="K37" s="5"/>
    </row>
    <row r="38" spans="2:11">
      <c r="B38" s="5" t="s">
        <v>1131</v>
      </c>
      <c r="C38" s="1" t="s">
        <v>444</v>
      </c>
      <c r="D38" s="1">
        <v>10610</v>
      </c>
      <c r="E38" s="1"/>
      <c r="F38" s="1"/>
      <c r="G38" s="1"/>
      <c r="H38" s="1">
        <f>E36-D38</f>
        <v>340</v>
      </c>
      <c r="I38" s="1"/>
      <c r="J38" s="5"/>
      <c r="K38" s="5"/>
    </row>
    <row r="39" spans="2:11">
      <c r="B39" s="5"/>
      <c r="C39" s="1"/>
      <c r="D39" s="1">
        <v>10610</v>
      </c>
      <c r="E39" s="1"/>
      <c r="F39" s="1"/>
      <c r="G39" s="1"/>
      <c r="H39" s="1">
        <f>E37-D39</f>
        <v>340</v>
      </c>
      <c r="I39" s="1"/>
      <c r="J39" s="5">
        <f>H38+H39</f>
        <v>680</v>
      </c>
      <c r="K39" s="5">
        <f>J39*75</f>
        <v>51000</v>
      </c>
    </row>
    <row r="40" spans="2:11">
      <c r="B40" s="1"/>
      <c r="C40" s="1"/>
      <c r="D40" s="1"/>
      <c r="E40" s="1"/>
      <c r="F40" s="1"/>
      <c r="G40" s="1"/>
      <c r="H40" s="254" t="s">
        <v>638</v>
      </c>
      <c r="I40" s="255"/>
      <c r="J40" s="5">
        <f>SUM(J9:J39)</f>
        <v>2420</v>
      </c>
      <c r="K40" s="5">
        <f>SUM(K9:K39)</f>
        <v>181500</v>
      </c>
    </row>
    <row r="43" spans="2:11">
      <c r="B43" s="5" t="s">
        <v>46</v>
      </c>
      <c r="C43" s="5">
        <v>2019</v>
      </c>
      <c r="D43" s="13"/>
      <c r="E43" s="13"/>
      <c r="F43" s="13"/>
      <c r="G43" s="13"/>
      <c r="H43" s="13"/>
      <c r="I43" s="13"/>
      <c r="J43" s="247" t="s">
        <v>527</v>
      </c>
      <c r="K43" s="248"/>
    </row>
    <row r="44" spans="2:11">
      <c r="B44" s="11"/>
      <c r="C44" s="11"/>
      <c r="D44" s="11"/>
      <c r="E44" s="11"/>
      <c r="F44" s="11"/>
      <c r="G44" s="11"/>
      <c r="H44" s="11" t="s">
        <v>4</v>
      </c>
      <c r="I44" s="11"/>
      <c r="J44" s="249"/>
      <c r="K44" s="250"/>
    </row>
    <row r="45" spans="2:11">
      <c r="B45" s="12" t="s">
        <v>0</v>
      </c>
      <c r="C45" s="12" t="s">
        <v>5</v>
      </c>
      <c r="D45" s="161" t="s">
        <v>816</v>
      </c>
      <c r="E45" s="12" t="s">
        <v>6</v>
      </c>
      <c r="F45" s="12" t="s">
        <v>3</v>
      </c>
      <c r="G45" s="12" t="s">
        <v>7</v>
      </c>
      <c r="H45" s="12" t="s">
        <v>8</v>
      </c>
      <c r="I45" s="12" t="s">
        <v>9</v>
      </c>
      <c r="J45" s="76" t="s">
        <v>525</v>
      </c>
      <c r="K45" s="77" t="s">
        <v>526</v>
      </c>
    </row>
    <row r="46" spans="2:11">
      <c r="B46" s="1" t="s">
        <v>1033</v>
      </c>
      <c r="C46" s="1" t="s">
        <v>481</v>
      </c>
      <c r="D46" s="1">
        <v>10845</v>
      </c>
      <c r="E46" s="1"/>
      <c r="F46" s="1"/>
      <c r="G46" s="1"/>
      <c r="H46" s="1"/>
      <c r="I46" s="1" t="s">
        <v>13</v>
      </c>
      <c r="J46" s="5"/>
      <c r="K46" s="5"/>
    </row>
    <row r="47" spans="2:11">
      <c r="B47" s="1"/>
      <c r="C47" s="1"/>
      <c r="D47" s="1">
        <v>10845</v>
      </c>
      <c r="E47" s="1"/>
      <c r="F47" s="1"/>
      <c r="G47" s="1"/>
      <c r="H47" s="1"/>
      <c r="I47" s="1" t="s">
        <v>13</v>
      </c>
      <c r="J47" s="5"/>
      <c r="K47" s="5"/>
    </row>
    <row r="48" spans="2:11">
      <c r="B48" s="1"/>
      <c r="C48" s="1"/>
      <c r="D48" s="1">
        <v>10845</v>
      </c>
      <c r="E48" s="1"/>
      <c r="F48" s="1"/>
      <c r="G48" s="1"/>
      <c r="H48" s="1"/>
      <c r="I48" s="1" t="s">
        <v>13</v>
      </c>
      <c r="J48" s="5"/>
      <c r="K48" s="5"/>
    </row>
    <row r="49" spans="2:11">
      <c r="B49" s="1"/>
      <c r="C49" s="1"/>
      <c r="D49" s="1">
        <v>10845</v>
      </c>
      <c r="E49" s="1"/>
      <c r="F49" s="1"/>
      <c r="G49" s="1"/>
      <c r="H49" s="1"/>
      <c r="I49" s="1" t="s">
        <v>13</v>
      </c>
      <c r="J49" s="5"/>
      <c r="K49" s="5"/>
    </row>
    <row r="50" spans="2:11">
      <c r="B50" s="1"/>
      <c r="C50" s="1"/>
      <c r="D50" s="1"/>
      <c r="E50" s="1"/>
      <c r="F50" s="1"/>
      <c r="G50" s="1"/>
      <c r="H50" s="1"/>
      <c r="I50" s="1" t="s">
        <v>13</v>
      </c>
      <c r="J50" s="5"/>
      <c r="K50" s="5"/>
    </row>
    <row r="51" spans="2:11">
      <c r="B51" s="1" t="s">
        <v>1132</v>
      </c>
      <c r="C51" s="1" t="s">
        <v>481</v>
      </c>
      <c r="D51" s="1"/>
      <c r="E51" s="1"/>
      <c r="F51" s="1">
        <v>11092</v>
      </c>
      <c r="G51" s="1"/>
      <c r="H51" s="1">
        <f>F51-D46</f>
        <v>247</v>
      </c>
      <c r="I51" s="1"/>
      <c r="J51" s="5"/>
      <c r="K51" s="5"/>
    </row>
    <row r="52" spans="2:11">
      <c r="B52" s="1"/>
      <c r="C52" s="1"/>
      <c r="D52" s="1"/>
      <c r="E52" s="1"/>
      <c r="F52" s="1">
        <v>11092</v>
      </c>
      <c r="G52" s="1"/>
      <c r="H52" s="1">
        <f>F52-D47</f>
        <v>247</v>
      </c>
      <c r="I52" s="1"/>
      <c r="J52" s="5"/>
      <c r="K52" s="5"/>
    </row>
    <row r="53" spans="2:11">
      <c r="B53" s="1" t="s">
        <v>1035</v>
      </c>
      <c r="C53" s="1" t="s">
        <v>481</v>
      </c>
      <c r="D53" s="1"/>
      <c r="E53" s="1"/>
      <c r="F53" s="1">
        <v>11130</v>
      </c>
      <c r="G53" s="1"/>
      <c r="H53" s="1">
        <f>F53-D48</f>
        <v>285</v>
      </c>
      <c r="I53" s="1"/>
      <c r="J53" s="5"/>
      <c r="K53" s="5"/>
    </row>
    <row r="54" spans="2:11">
      <c r="B54" s="1"/>
      <c r="C54" s="1"/>
      <c r="D54" s="1"/>
      <c r="E54" s="1"/>
      <c r="F54" s="1">
        <v>11130</v>
      </c>
      <c r="G54" s="1"/>
      <c r="H54" s="1">
        <f>F54-D49</f>
        <v>285</v>
      </c>
      <c r="I54" s="1"/>
      <c r="J54" s="5">
        <f>H51+H52+H53+H54</f>
        <v>1064</v>
      </c>
      <c r="K54" s="5">
        <f>J54*75</f>
        <v>79800</v>
      </c>
    </row>
    <row r="55" spans="2:11">
      <c r="B55" s="1" t="s">
        <v>1133</v>
      </c>
      <c r="C55" s="1" t="s">
        <v>481</v>
      </c>
      <c r="D55" s="1">
        <v>10970</v>
      </c>
      <c r="E55" s="1">
        <v>11055</v>
      </c>
      <c r="F55" s="1"/>
      <c r="G55" s="1"/>
      <c r="H55" s="1">
        <f>E55-D55</f>
        <v>85</v>
      </c>
      <c r="I55" s="1"/>
      <c r="J55" s="5"/>
      <c r="K55" s="5"/>
    </row>
    <row r="56" spans="2:11">
      <c r="B56" s="1"/>
      <c r="C56" s="1"/>
      <c r="D56" s="1">
        <v>10970</v>
      </c>
      <c r="E56" s="1">
        <v>11055</v>
      </c>
      <c r="F56" s="1"/>
      <c r="G56" s="1"/>
      <c r="H56" s="1">
        <f>E56-D56</f>
        <v>85</v>
      </c>
      <c r="I56" s="1"/>
      <c r="J56" s="5">
        <f>H55+H56</f>
        <v>170</v>
      </c>
      <c r="K56" s="5">
        <f>J56*75</f>
        <v>12750</v>
      </c>
    </row>
    <row r="57" spans="2:11">
      <c r="B57" s="1" t="s">
        <v>1134</v>
      </c>
      <c r="C57" s="1" t="s">
        <v>481</v>
      </c>
      <c r="D57" s="1"/>
      <c r="E57" s="1">
        <v>10930</v>
      </c>
      <c r="F57" s="1"/>
      <c r="G57" s="1"/>
      <c r="H57" s="1"/>
      <c r="I57" s="1" t="s">
        <v>13</v>
      </c>
      <c r="J57" s="5"/>
      <c r="K57" s="5"/>
    </row>
    <row r="58" spans="2:11">
      <c r="B58" s="1"/>
      <c r="C58" s="1"/>
      <c r="D58" s="1"/>
      <c r="E58" s="1">
        <v>10930</v>
      </c>
      <c r="F58" s="1"/>
      <c r="G58" s="1"/>
      <c r="H58" s="1"/>
      <c r="I58" s="1" t="s">
        <v>13</v>
      </c>
      <c r="J58" s="5"/>
      <c r="K58" s="5"/>
    </row>
    <row r="59" spans="2:11">
      <c r="B59" s="1"/>
      <c r="C59" s="1"/>
      <c r="D59" s="1"/>
      <c r="E59" s="1">
        <v>10930</v>
      </c>
      <c r="F59" s="1"/>
      <c r="G59" s="1"/>
      <c r="H59" s="1"/>
      <c r="I59" s="1" t="s">
        <v>13</v>
      </c>
      <c r="J59" s="5"/>
      <c r="K59" s="5"/>
    </row>
    <row r="60" spans="2:11">
      <c r="B60" s="1"/>
      <c r="C60" s="1"/>
      <c r="D60" s="1"/>
      <c r="E60" s="1">
        <v>10930</v>
      </c>
      <c r="F60" s="1"/>
      <c r="G60" s="1"/>
      <c r="H60" s="1"/>
      <c r="I60" s="1" t="s">
        <v>13</v>
      </c>
      <c r="J60" s="5"/>
      <c r="K60" s="5"/>
    </row>
    <row r="61" spans="2:11">
      <c r="B61" s="1" t="s">
        <v>964</v>
      </c>
      <c r="C61" s="1" t="s">
        <v>481</v>
      </c>
      <c r="D61" s="1">
        <v>10620</v>
      </c>
      <c r="E61" s="1"/>
      <c r="F61" s="1"/>
      <c r="G61" s="1"/>
      <c r="H61" s="1">
        <f>E57-D61</f>
        <v>310</v>
      </c>
      <c r="I61" s="1"/>
      <c r="J61" s="5"/>
      <c r="K61" s="5"/>
    </row>
    <row r="62" spans="2:11">
      <c r="B62" s="1"/>
      <c r="C62" s="1"/>
      <c r="D62" s="1">
        <v>10620</v>
      </c>
      <c r="E62" s="1"/>
      <c r="F62" s="1"/>
      <c r="G62" s="1"/>
      <c r="H62" s="1">
        <v>310</v>
      </c>
      <c r="I62" s="1"/>
      <c r="J62" s="5"/>
      <c r="K62" s="5"/>
    </row>
    <row r="63" spans="2:11">
      <c r="B63" s="1"/>
      <c r="C63" s="1"/>
      <c r="D63" s="1">
        <v>10620</v>
      </c>
      <c r="E63" s="1"/>
      <c r="F63" s="1"/>
      <c r="G63" s="1"/>
      <c r="H63" s="1">
        <v>310</v>
      </c>
      <c r="I63" s="1"/>
      <c r="J63" s="5"/>
      <c r="K63" s="5"/>
    </row>
    <row r="64" spans="2:11">
      <c r="B64" s="1"/>
      <c r="C64" s="1"/>
      <c r="D64" s="1">
        <v>10620</v>
      </c>
      <c r="E64" s="1"/>
      <c r="F64" s="1"/>
      <c r="G64" s="1"/>
      <c r="H64" s="1">
        <v>310</v>
      </c>
      <c r="I64" s="1"/>
      <c r="J64" s="5">
        <f>H61+H62+H63+H64</f>
        <v>1240</v>
      </c>
      <c r="K64" s="5">
        <f>J64*75</f>
        <v>93000</v>
      </c>
    </row>
    <row r="65" spans="2:11">
      <c r="B65" s="1"/>
      <c r="C65" s="1"/>
      <c r="D65" s="1"/>
      <c r="E65" s="1"/>
      <c r="F65" s="1"/>
      <c r="G65" s="1"/>
      <c r="H65" s="1"/>
      <c r="I65" s="1"/>
      <c r="J65" s="5"/>
      <c r="K65" s="5"/>
    </row>
    <row r="66" spans="2:11">
      <c r="B66" s="1" t="s">
        <v>976</v>
      </c>
      <c r="C66" s="1" t="s">
        <v>481</v>
      </c>
      <c r="D66" s="1">
        <v>10662</v>
      </c>
      <c r="E66" s="1"/>
      <c r="F66" s="1">
        <v>10720</v>
      </c>
      <c r="G66" s="1"/>
      <c r="H66" s="1">
        <f>F66-D66</f>
        <v>58</v>
      </c>
      <c r="I66" s="1"/>
      <c r="J66" s="5"/>
      <c r="K66" s="5"/>
    </row>
    <row r="67" spans="2:11">
      <c r="B67" s="1"/>
      <c r="C67" s="1"/>
      <c r="D67" s="1">
        <v>10662</v>
      </c>
      <c r="E67" s="1"/>
      <c r="F67" s="1">
        <v>10720</v>
      </c>
      <c r="G67" s="1"/>
      <c r="H67" s="1">
        <f>F67-D67</f>
        <v>58</v>
      </c>
      <c r="I67" s="1"/>
      <c r="J67" s="5"/>
      <c r="K67" s="5"/>
    </row>
    <row r="68" spans="2:11">
      <c r="B68" s="1"/>
      <c r="C68" s="1"/>
      <c r="D68" s="1">
        <v>10662</v>
      </c>
      <c r="E68" s="1"/>
      <c r="F68" s="1"/>
      <c r="G68" s="1"/>
      <c r="H68" s="1"/>
      <c r="I68" s="1" t="s">
        <v>13</v>
      </c>
      <c r="J68" s="5"/>
      <c r="K68" s="5"/>
    </row>
    <row r="69" spans="2:11">
      <c r="B69" s="1"/>
      <c r="C69" s="1"/>
      <c r="D69" s="1">
        <v>10662</v>
      </c>
      <c r="E69" s="1"/>
      <c r="F69" s="1"/>
      <c r="G69" s="1"/>
      <c r="H69" s="1"/>
      <c r="I69" s="1" t="s">
        <v>13</v>
      </c>
      <c r="J69" s="5">
        <f>H66+H67</f>
        <v>116</v>
      </c>
      <c r="K69" s="5">
        <f>J69*75</f>
        <v>8700</v>
      </c>
    </row>
    <row r="70" spans="2:11">
      <c r="B70" s="1" t="s">
        <v>998</v>
      </c>
      <c r="C70" s="1" t="s">
        <v>481</v>
      </c>
      <c r="D70" s="1"/>
      <c r="E70" s="1"/>
      <c r="F70" s="1">
        <v>10920</v>
      </c>
      <c r="G70" s="1"/>
      <c r="H70" s="1">
        <f>F70-D68</f>
        <v>258</v>
      </c>
      <c r="I70" s="1"/>
      <c r="J70" s="5"/>
      <c r="K70" s="5"/>
    </row>
    <row r="71" spans="2:11">
      <c r="B71" s="1"/>
      <c r="C71" s="1"/>
      <c r="D71" s="1"/>
      <c r="E71" s="1"/>
      <c r="F71" s="1">
        <v>10920</v>
      </c>
      <c r="G71" s="1"/>
      <c r="H71" s="1">
        <f>F71-D69</f>
        <v>258</v>
      </c>
      <c r="I71" s="1"/>
      <c r="J71" s="5">
        <f>H70+H71</f>
        <v>516</v>
      </c>
      <c r="K71" s="5">
        <f>J71*75</f>
        <v>38700</v>
      </c>
    </row>
    <row r="72" spans="2:11">
      <c r="B72" s="1"/>
      <c r="C72" s="1"/>
      <c r="D72" s="1"/>
      <c r="E72" s="1"/>
      <c r="F72" s="1"/>
      <c r="G72" s="1"/>
      <c r="H72" s="254" t="s">
        <v>638</v>
      </c>
      <c r="I72" s="255"/>
      <c r="J72" s="5">
        <f>SUM(J54:J71)</f>
        <v>3106</v>
      </c>
      <c r="K72" s="5">
        <f>SUM(K54:K71)</f>
        <v>232950</v>
      </c>
    </row>
    <row r="75" spans="2:11">
      <c r="B75" s="5" t="s">
        <v>61</v>
      </c>
      <c r="C75" s="5">
        <v>2019</v>
      </c>
      <c r="D75" s="13"/>
      <c r="E75" s="13"/>
      <c r="F75" s="13"/>
      <c r="G75" s="13"/>
      <c r="H75" s="13"/>
      <c r="I75" s="13"/>
      <c r="J75" s="247" t="s">
        <v>527</v>
      </c>
      <c r="K75" s="248"/>
    </row>
    <row r="76" spans="2:11">
      <c r="B76" s="11"/>
      <c r="C76" s="11"/>
      <c r="D76" s="11"/>
      <c r="E76" s="11"/>
      <c r="F76" s="11"/>
      <c r="G76" s="11"/>
      <c r="H76" s="11" t="s">
        <v>4</v>
      </c>
      <c r="I76" s="11"/>
      <c r="J76" s="249"/>
      <c r="K76" s="250"/>
    </row>
    <row r="77" spans="2:11">
      <c r="B77" s="12" t="s">
        <v>0</v>
      </c>
      <c r="C77" s="12" t="s">
        <v>5</v>
      </c>
      <c r="D77" s="161" t="s">
        <v>816</v>
      </c>
      <c r="E77" s="12" t="s">
        <v>6</v>
      </c>
      <c r="F77" s="12" t="s">
        <v>3</v>
      </c>
      <c r="G77" s="12" t="s">
        <v>7</v>
      </c>
      <c r="H77" s="12" t="s">
        <v>8</v>
      </c>
      <c r="I77" s="12" t="s">
        <v>9</v>
      </c>
      <c r="J77" s="76" t="s">
        <v>525</v>
      </c>
      <c r="K77" s="77" t="s">
        <v>526</v>
      </c>
    </row>
    <row r="78" spans="2:11">
      <c r="B78" s="5" t="s">
        <v>1135</v>
      </c>
      <c r="C78" s="5" t="s">
        <v>520</v>
      </c>
      <c r="D78" s="5">
        <v>10885</v>
      </c>
      <c r="E78" s="5"/>
      <c r="F78" s="5"/>
      <c r="G78" s="5"/>
      <c r="H78" s="5"/>
      <c r="I78" s="13" t="s">
        <v>13</v>
      </c>
      <c r="J78" s="5"/>
      <c r="K78" s="5"/>
    </row>
    <row r="79" spans="2:11">
      <c r="B79" s="5"/>
      <c r="C79" s="5"/>
      <c r="D79" s="5">
        <v>10885</v>
      </c>
      <c r="E79" s="5"/>
      <c r="F79" s="5"/>
      <c r="G79" s="5"/>
      <c r="H79" s="5"/>
      <c r="I79" s="13" t="s">
        <v>13</v>
      </c>
      <c r="J79" s="5"/>
      <c r="K79" s="5"/>
    </row>
    <row r="80" spans="2:11">
      <c r="B80" s="5"/>
      <c r="C80" s="5"/>
      <c r="D80" s="5">
        <v>10885</v>
      </c>
      <c r="E80" s="5"/>
      <c r="F80" s="5"/>
      <c r="G80" s="5"/>
      <c r="H80" s="5"/>
      <c r="I80" s="13" t="s">
        <v>13</v>
      </c>
      <c r="J80" s="5"/>
      <c r="K80" s="5"/>
    </row>
    <row r="81" spans="2:11">
      <c r="B81" s="5"/>
      <c r="C81" s="5"/>
      <c r="D81" s="5">
        <v>10885</v>
      </c>
      <c r="E81" s="5"/>
      <c r="F81" s="5"/>
      <c r="G81" s="5"/>
      <c r="H81" s="5"/>
      <c r="I81" s="13" t="s">
        <v>13</v>
      </c>
      <c r="J81" s="5"/>
      <c r="K81" s="5"/>
    </row>
    <row r="82" spans="2:11">
      <c r="B82" s="5" t="s">
        <v>1041</v>
      </c>
      <c r="C82" s="5" t="s">
        <v>520</v>
      </c>
      <c r="D82" s="5"/>
      <c r="E82" s="5"/>
      <c r="F82" s="5">
        <v>11000</v>
      </c>
      <c r="G82" s="5"/>
      <c r="H82" s="5">
        <f>F82-D78</f>
        <v>115</v>
      </c>
      <c r="I82" s="13"/>
      <c r="J82" s="5"/>
      <c r="K82" s="5"/>
    </row>
    <row r="83" spans="2:11">
      <c r="B83" s="5"/>
      <c r="C83" s="5"/>
      <c r="D83" s="5"/>
      <c r="E83" s="5"/>
      <c r="F83" s="5">
        <v>11000</v>
      </c>
      <c r="G83" s="5"/>
      <c r="H83" s="5">
        <f>F83-D79</f>
        <v>115</v>
      </c>
      <c r="I83" s="13"/>
      <c r="J83" s="5"/>
      <c r="K83" s="5"/>
    </row>
    <row r="84" spans="2:11">
      <c r="B84" s="5"/>
      <c r="C84" s="5"/>
      <c r="D84" s="5">
        <v>10900</v>
      </c>
      <c r="E84" s="5"/>
      <c r="F84" s="5"/>
      <c r="G84" s="5"/>
      <c r="H84" s="5"/>
      <c r="I84" s="13" t="s">
        <v>13</v>
      </c>
      <c r="J84" s="5"/>
      <c r="K84" s="5"/>
    </row>
    <row r="85" spans="2:11">
      <c r="B85" s="5"/>
      <c r="C85" s="5"/>
      <c r="D85" s="5">
        <v>10900</v>
      </c>
      <c r="E85" s="5"/>
      <c r="F85" s="5"/>
      <c r="G85" s="5"/>
      <c r="H85" s="5"/>
      <c r="I85" s="13" t="s">
        <v>13</v>
      </c>
      <c r="J85" s="5">
        <f>H82+H83</f>
        <v>230</v>
      </c>
      <c r="K85" s="5">
        <f>J85*75</f>
        <v>17250</v>
      </c>
    </row>
    <row r="86" spans="2:11">
      <c r="B86" s="5" t="s">
        <v>1071</v>
      </c>
      <c r="C86" s="5" t="s">
        <v>520</v>
      </c>
      <c r="D86" s="5"/>
      <c r="E86" s="5"/>
      <c r="F86" s="5">
        <v>11100</v>
      </c>
      <c r="G86" s="5"/>
      <c r="H86" s="5">
        <f>F86-D80</f>
        <v>215</v>
      </c>
      <c r="I86" s="13"/>
      <c r="J86" s="5"/>
      <c r="K86" s="5"/>
    </row>
    <row r="87" spans="2:11">
      <c r="B87" s="5"/>
      <c r="C87" s="5"/>
      <c r="D87" s="5"/>
      <c r="E87" s="5"/>
      <c r="F87" s="5">
        <v>11100</v>
      </c>
      <c r="G87" s="5"/>
      <c r="H87" s="5">
        <f>F87-D81</f>
        <v>215</v>
      </c>
      <c r="I87" s="13"/>
      <c r="J87" s="5"/>
      <c r="K87" s="5"/>
    </row>
    <row r="88" spans="2:11">
      <c r="B88" s="5"/>
      <c r="C88" s="5"/>
      <c r="D88" s="5"/>
      <c r="E88" s="5"/>
      <c r="F88" s="5">
        <v>11100</v>
      </c>
      <c r="G88" s="5"/>
      <c r="H88" s="5">
        <f>F88-D84</f>
        <v>200</v>
      </c>
      <c r="I88" s="13"/>
      <c r="J88" s="5"/>
      <c r="K88" s="5"/>
    </row>
    <row r="89" spans="2:11">
      <c r="B89" s="5"/>
      <c r="C89" s="5"/>
      <c r="D89" s="5"/>
      <c r="E89" s="5"/>
      <c r="F89" s="5">
        <v>11100</v>
      </c>
      <c r="G89" s="5"/>
      <c r="H89" s="5">
        <f>F89-D85</f>
        <v>200</v>
      </c>
      <c r="I89" s="13"/>
      <c r="J89" s="5">
        <f>H86+H87+H88+H89</f>
        <v>830</v>
      </c>
      <c r="K89" s="5">
        <f>J89*75</f>
        <v>62250</v>
      </c>
    </row>
    <row r="90" spans="2:11">
      <c r="B90" s="5" t="s">
        <v>1080</v>
      </c>
      <c r="C90" s="5" t="s">
        <v>520</v>
      </c>
      <c r="D90" s="5">
        <v>11105</v>
      </c>
      <c r="E90" s="5"/>
      <c r="F90" s="5"/>
      <c r="G90" s="5"/>
      <c r="H90" s="5"/>
      <c r="I90" s="13" t="s">
        <v>13</v>
      </c>
      <c r="J90" s="5"/>
      <c r="K90" s="5"/>
    </row>
    <row r="91" spans="2:11">
      <c r="B91" s="5"/>
      <c r="C91" s="5"/>
      <c r="D91" s="5">
        <v>11105</v>
      </c>
      <c r="E91" s="5"/>
      <c r="F91" s="5"/>
      <c r="G91" s="5"/>
      <c r="H91" s="5"/>
      <c r="I91" s="13" t="s">
        <v>13</v>
      </c>
      <c r="J91" s="5"/>
      <c r="K91" s="5"/>
    </row>
    <row r="92" spans="2:11">
      <c r="B92" s="5"/>
      <c r="C92" s="5"/>
      <c r="D92" s="5">
        <v>11105</v>
      </c>
      <c r="E92" s="5"/>
      <c r="F92" s="5"/>
      <c r="G92" s="5"/>
      <c r="H92" s="5"/>
      <c r="I92" s="13" t="s">
        <v>13</v>
      </c>
      <c r="J92" s="5"/>
      <c r="K92" s="5"/>
    </row>
    <row r="93" spans="2:11">
      <c r="B93" s="5"/>
      <c r="C93" s="5"/>
      <c r="D93" s="5">
        <v>11105</v>
      </c>
      <c r="E93" s="5"/>
      <c r="F93" s="5"/>
      <c r="G93" s="5"/>
      <c r="H93" s="5"/>
      <c r="I93" s="13" t="s">
        <v>13</v>
      </c>
      <c r="J93" s="5"/>
      <c r="K93" s="5"/>
    </row>
    <row r="94" spans="2:11">
      <c r="B94" s="5" t="s">
        <v>1107</v>
      </c>
      <c r="C94" s="5" t="s">
        <v>520</v>
      </c>
      <c r="D94" s="5"/>
      <c r="E94" s="5"/>
      <c r="F94" s="5">
        <v>11370</v>
      </c>
      <c r="G94" s="5"/>
      <c r="H94" s="5">
        <v>265</v>
      </c>
      <c r="I94" s="5"/>
      <c r="J94" s="5"/>
      <c r="K94" s="5"/>
    </row>
    <row r="95" spans="2:11">
      <c r="B95" s="5"/>
      <c r="C95" s="5"/>
      <c r="D95" s="5"/>
      <c r="E95" s="5"/>
      <c r="F95" s="5">
        <v>11370</v>
      </c>
      <c r="G95" s="5"/>
      <c r="H95" s="5">
        <v>265</v>
      </c>
      <c r="I95" s="5"/>
      <c r="J95" s="5"/>
      <c r="K95" s="5"/>
    </row>
    <row r="96" spans="2:11">
      <c r="B96" s="5"/>
      <c r="C96" s="5"/>
      <c r="D96" s="5"/>
      <c r="E96" s="5"/>
      <c r="F96" s="5">
        <v>11370</v>
      </c>
      <c r="G96" s="5"/>
      <c r="H96" s="5">
        <v>265</v>
      </c>
      <c r="I96" s="5"/>
      <c r="J96" s="5"/>
      <c r="K96" s="5"/>
    </row>
    <row r="97" spans="2:11">
      <c r="B97" s="5"/>
      <c r="C97" s="5"/>
      <c r="D97" s="5"/>
      <c r="E97" s="5"/>
      <c r="F97" s="5">
        <v>11370</v>
      </c>
      <c r="G97" s="5"/>
      <c r="H97" s="5">
        <v>265</v>
      </c>
      <c r="I97" s="5"/>
      <c r="J97" s="5"/>
      <c r="K97" s="5"/>
    </row>
    <row r="98" spans="2:11">
      <c r="B98" s="5"/>
      <c r="C98" s="5"/>
      <c r="D98" s="5">
        <v>11110</v>
      </c>
      <c r="E98" s="5">
        <v>11300</v>
      </c>
      <c r="F98" s="5"/>
      <c r="G98" s="5"/>
      <c r="H98" s="5">
        <v>190</v>
      </c>
      <c r="I98" s="5"/>
      <c r="J98" s="5"/>
      <c r="K98" s="5"/>
    </row>
    <row r="99" spans="2:11">
      <c r="B99" s="5"/>
      <c r="C99" s="5"/>
      <c r="D99" s="5">
        <v>11110</v>
      </c>
      <c r="E99" s="5">
        <v>11300</v>
      </c>
      <c r="F99" s="5"/>
      <c r="G99" s="5"/>
      <c r="H99" s="5">
        <v>190</v>
      </c>
      <c r="I99" s="5"/>
      <c r="J99" s="5"/>
      <c r="K99" s="5"/>
    </row>
    <row r="100" spans="2:11">
      <c r="B100" s="5"/>
      <c r="C100" s="5"/>
      <c r="D100" s="5">
        <v>11110</v>
      </c>
      <c r="E100" s="5">
        <v>11300</v>
      </c>
      <c r="F100" s="5"/>
      <c r="G100" s="5"/>
      <c r="H100" s="5">
        <v>190</v>
      </c>
      <c r="I100" s="5"/>
      <c r="J100" s="5"/>
      <c r="K100" s="5"/>
    </row>
    <row r="101" spans="2:11">
      <c r="B101" s="5"/>
      <c r="C101" s="5"/>
      <c r="D101" s="5">
        <v>11110</v>
      </c>
      <c r="E101" s="5">
        <v>11300</v>
      </c>
      <c r="F101" s="5"/>
      <c r="G101" s="5"/>
      <c r="H101" s="5">
        <v>190</v>
      </c>
      <c r="I101" s="5"/>
      <c r="J101" s="5">
        <f>H94+H95+H96+H97+H98+H99+H100+H101</f>
        <v>1820</v>
      </c>
      <c r="K101" s="5">
        <f>J101*75</f>
        <v>136500</v>
      </c>
    </row>
    <row r="102" spans="2:11">
      <c r="B102" s="5" t="s">
        <v>1119</v>
      </c>
      <c r="C102" s="5" t="s">
        <v>520</v>
      </c>
      <c r="D102" s="5">
        <v>11412</v>
      </c>
      <c r="E102" s="5"/>
      <c r="F102" s="5">
        <v>11512</v>
      </c>
      <c r="G102" s="5"/>
      <c r="H102" s="5">
        <v>100</v>
      </c>
      <c r="I102" s="5"/>
      <c r="J102" s="5"/>
      <c r="K102" s="5"/>
    </row>
    <row r="103" spans="2:11">
      <c r="B103" s="5"/>
      <c r="C103" s="5"/>
      <c r="D103" s="5">
        <v>11412</v>
      </c>
      <c r="E103" s="5"/>
      <c r="F103" s="5">
        <v>11512</v>
      </c>
      <c r="G103" s="5"/>
      <c r="H103" s="5">
        <v>100</v>
      </c>
      <c r="I103" s="5"/>
      <c r="J103" s="5"/>
      <c r="K103" s="5"/>
    </row>
    <row r="104" spans="2:11">
      <c r="B104" s="5"/>
      <c r="C104" s="5"/>
      <c r="D104" s="5">
        <v>11412</v>
      </c>
      <c r="E104" s="5"/>
      <c r="F104" s="5">
        <v>11512</v>
      </c>
      <c r="G104" s="5"/>
      <c r="H104" s="5">
        <v>100</v>
      </c>
      <c r="I104" s="5"/>
      <c r="J104" s="5"/>
      <c r="K104" s="5"/>
    </row>
    <row r="105" spans="2:11">
      <c r="B105" s="5"/>
      <c r="C105" s="5"/>
      <c r="D105" s="5">
        <v>11412</v>
      </c>
      <c r="E105" s="5"/>
      <c r="F105" s="5">
        <v>11512</v>
      </c>
      <c r="G105" s="5"/>
      <c r="H105" s="5">
        <v>100</v>
      </c>
      <c r="I105" s="5"/>
      <c r="J105" s="5">
        <v>400</v>
      </c>
      <c r="K105" s="5">
        <f>J105*75</f>
        <v>30000</v>
      </c>
    </row>
    <row r="106" spans="2:11">
      <c r="B106" s="5"/>
      <c r="C106" s="5"/>
      <c r="D106" s="5"/>
      <c r="E106" s="5"/>
      <c r="F106" s="5"/>
      <c r="G106" s="5"/>
      <c r="H106" s="254" t="s">
        <v>638</v>
      </c>
      <c r="I106" s="255"/>
      <c r="J106" s="5">
        <f>SUM(J85:J105)</f>
        <v>3280</v>
      </c>
      <c r="K106" s="5">
        <f>SUM(K85:K105)</f>
        <v>246000</v>
      </c>
    </row>
    <row r="107" spans="2:11">
      <c r="B107" s="5" t="s">
        <v>1147</v>
      </c>
      <c r="C107" s="5" t="s">
        <v>520</v>
      </c>
      <c r="D107" s="5">
        <v>11520</v>
      </c>
      <c r="E107" s="5"/>
      <c r="F107" s="5"/>
      <c r="G107" s="5"/>
      <c r="H107" s="5"/>
      <c r="I107" s="5"/>
      <c r="J107" s="5"/>
      <c r="K107" s="5"/>
    </row>
    <row r="108" spans="2:11">
      <c r="B108" s="5"/>
      <c r="C108" s="5" t="s">
        <v>1155</v>
      </c>
      <c r="D108" s="5"/>
      <c r="E108" s="5"/>
      <c r="F108" s="5">
        <v>11550</v>
      </c>
      <c r="G108" s="5"/>
      <c r="H108" s="5">
        <v>30</v>
      </c>
      <c r="I108" s="5"/>
      <c r="J108" s="5">
        <f>H108*4</f>
        <v>120</v>
      </c>
      <c r="K108" s="5">
        <f>J108*75</f>
        <v>9000</v>
      </c>
    </row>
    <row r="109" spans="2:11">
      <c r="B109" s="5" t="s">
        <v>1156</v>
      </c>
      <c r="C109" s="5" t="s">
        <v>520</v>
      </c>
      <c r="D109" s="5">
        <v>11525</v>
      </c>
      <c r="E109" s="5"/>
      <c r="F109" s="5"/>
      <c r="G109" s="5"/>
      <c r="H109" s="5"/>
      <c r="I109" s="5"/>
      <c r="J109" s="5"/>
      <c r="K109" s="5"/>
    </row>
    <row r="110" spans="2:11">
      <c r="B110" s="5"/>
      <c r="C110" s="5" t="s">
        <v>1155</v>
      </c>
      <c r="D110" s="5"/>
      <c r="E110" s="5"/>
      <c r="F110" s="5">
        <v>11575</v>
      </c>
      <c r="G110" s="5"/>
      <c r="H110" s="5">
        <f>F110-D109</f>
        <v>50</v>
      </c>
      <c r="I110" s="5"/>
      <c r="J110" s="5">
        <f>H110*4</f>
        <v>200</v>
      </c>
      <c r="K110" s="5">
        <f>J110*75</f>
        <v>15000</v>
      </c>
    </row>
    <row r="111" spans="2:11"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2:11">
      <c r="B112" s="5" t="s">
        <v>1165</v>
      </c>
      <c r="C112" s="5" t="s">
        <v>520</v>
      </c>
      <c r="D112" s="5"/>
      <c r="E112" s="5">
        <v>11530</v>
      </c>
      <c r="F112" s="5"/>
      <c r="G112" s="5"/>
      <c r="H112" s="5"/>
      <c r="I112" s="5"/>
      <c r="J112" s="5"/>
      <c r="K112" s="5"/>
    </row>
    <row r="113" spans="2:11">
      <c r="B113" s="5"/>
      <c r="C113" s="5" t="s">
        <v>1155</v>
      </c>
      <c r="D113" s="5">
        <v>11460</v>
      </c>
      <c r="E113" s="5"/>
      <c r="F113" s="5"/>
      <c r="G113" s="5"/>
      <c r="H113" s="5">
        <f>E112-D113</f>
        <v>70</v>
      </c>
      <c r="I113" s="5"/>
      <c r="J113" s="5">
        <f>H113*4</f>
        <v>280</v>
      </c>
      <c r="K113" s="5">
        <f>J113*75</f>
        <v>21000</v>
      </c>
    </row>
    <row r="114" spans="2:11">
      <c r="B114" s="5"/>
      <c r="C114" s="5" t="s">
        <v>1063</v>
      </c>
      <c r="D114" s="5"/>
      <c r="E114" s="5">
        <v>11472</v>
      </c>
      <c r="F114" s="5"/>
      <c r="G114" s="5"/>
      <c r="H114" s="5"/>
      <c r="I114" s="5" t="s">
        <v>13</v>
      </c>
      <c r="J114" s="5"/>
      <c r="K114" s="5"/>
    </row>
    <row r="115" spans="2:11"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2:11">
      <c r="B116" s="5" t="s">
        <v>1174</v>
      </c>
      <c r="C116" s="5" t="s">
        <v>520</v>
      </c>
      <c r="D116" s="5"/>
      <c r="E116" s="5"/>
      <c r="F116" s="5"/>
      <c r="G116" s="5"/>
      <c r="H116" s="5"/>
      <c r="I116" s="5"/>
      <c r="J116" s="5"/>
      <c r="K116" s="5"/>
    </row>
    <row r="117" spans="2:11">
      <c r="B117" s="5"/>
      <c r="C117" s="5" t="s">
        <v>19</v>
      </c>
      <c r="D117" s="5">
        <v>11345</v>
      </c>
      <c r="E117" s="5"/>
      <c r="F117" s="5"/>
      <c r="G117" s="5"/>
      <c r="H117" s="5">
        <f>E114-D117</f>
        <v>127</v>
      </c>
      <c r="I117" s="5" t="s">
        <v>1074</v>
      </c>
      <c r="J117" s="5">
        <f>H117*2</f>
        <v>254</v>
      </c>
      <c r="K117" s="5">
        <f>J117*75</f>
        <v>19050</v>
      </c>
    </row>
    <row r="118" spans="2:11">
      <c r="B118" s="5"/>
      <c r="C118" s="5" t="s">
        <v>1155</v>
      </c>
      <c r="D118" s="5">
        <v>11345</v>
      </c>
      <c r="E118" s="5">
        <v>11390</v>
      </c>
      <c r="F118" s="5"/>
      <c r="G118" s="5"/>
      <c r="H118" s="5">
        <f>E118-D118</f>
        <v>45</v>
      </c>
      <c r="I118" s="5"/>
      <c r="J118" s="5">
        <f>H118*4</f>
        <v>180</v>
      </c>
      <c r="K118" s="5">
        <f>J118*75</f>
        <v>13500</v>
      </c>
    </row>
    <row r="119" spans="2:11"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2:11">
      <c r="B120" s="5" t="s">
        <v>1178</v>
      </c>
      <c r="C120" s="5" t="s">
        <v>520</v>
      </c>
      <c r="D120" s="5">
        <v>11401</v>
      </c>
      <c r="E120" s="5"/>
      <c r="F120" s="5"/>
      <c r="G120" s="5"/>
      <c r="H120" s="5"/>
      <c r="I120" s="5"/>
      <c r="J120" s="5"/>
      <c r="K120" s="5"/>
    </row>
    <row r="121" spans="2:11">
      <c r="B121" s="5"/>
      <c r="C121" s="5" t="s">
        <v>1187</v>
      </c>
      <c r="D121" s="5"/>
      <c r="E121" s="5"/>
      <c r="F121" s="5">
        <v>11510</v>
      </c>
      <c r="G121" s="5"/>
      <c r="H121" s="5">
        <f>F121-D120</f>
        <v>109</v>
      </c>
      <c r="I121" s="5"/>
      <c r="J121" s="5">
        <f>H121*5</f>
        <v>545</v>
      </c>
      <c r="K121" s="5">
        <f>J121*75</f>
        <v>40875</v>
      </c>
    </row>
    <row r="122" spans="2:11"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2:11">
      <c r="B123" s="5" t="s">
        <v>1188</v>
      </c>
      <c r="C123" s="5" t="s">
        <v>520</v>
      </c>
      <c r="D123" s="5">
        <v>11545</v>
      </c>
      <c r="E123" s="5"/>
      <c r="F123" s="5">
        <v>11570</v>
      </c>
      <c r="G123" s="5"/>
      <c r="H123" s="5">
        <f>F123-D123</f>
        <v>25</v>
      </c>
      <c r="I123" s="5"/>
      <c r="J123" s="5">
        <f>H123*5</f>
        <v>125</v>
      </c>
      <c r="K123" s="5">
        <f>J123*75</f>
        <v>9375</v>
      </c>
    </row>
    <row r="124" spans="2:11">
      <c r="B124" s="5"/>
      <c r="C124" s="5" t="s">
        <v>1187</v>
      </c>
      <c r="D124" s="5"/>
      <c r="E124" s="5"/>
      <c r="F124" s="5"/>
      <c r="G124" s="5"/>
      <c r="H124" s="5"/>
      <c r="I124" s="5"/>
      <c r="J124" s="5"/>
      <c r="K124" s="5"/>
    </row>
    <row r="125" spans="2:11">
      <c r="B125" s="5"/>
      <c r="C125" s="5" t="s">
        <v>1187</v>
      </c>
      <c r="D125" s="5">
        <v>11429</v>
      </c>
      <c r="E125" s="5">
        <v>11475</v>
      </c>
      <c r="F125" s="5"/>
      <c r="G125" s="5"/>
      <c r="H125" s="5">
        <f>E125-D125</f>
        <v>46</v>
      </c>
      <c r="I125" s="5"/>
      <c r="J125" s="5">
        <f>H125*5</f>
        <v>230</v>
      </c>
      <c r="K125" s="5">
        <f>J125*75</f>
        <v>17250</v>
      </c>
    </row>
    <row r="126" spans="2:11"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2:11">
      <c r="B127" s="5" t="s">
        <v>1198</v>
      </c>
      <c r="C127" s="5" t="s">
        <v>520</v>
      </c>
      <c r="D127" s="5">
        <v>11490</v>
      </c>
      <c r="E127" s="5"/>
      <c r="F127" s="5">
        <v>11572</v>
      </c>
      <c r="G127" s="5"/>
      <c r="H127" s="5">
        <f>F127-D127</f>
        <v>82</v>
      </c>
      <c r="I127" s="5"/>
      <c r="J127" s="5"/>
      <c r="K127" s="5"/>
    </row>
    <row r="128" spans="2:11">
      <c r="B128" s="5"/>
      <c r="C128" s="5" t="s">
        <v>1187</v>
      </c>
      <c r="D128" s="5"/>
      <c r="E128" s="5"/>
      <c r="F128" s="5"/>
      <c r="G128" s="5"/>
      <c r="H128" s="5"/>
      <c r="I128" s="5"/>
      <c r="J128" s="5">
        <f>H127*5</f>
        <v>410</v>
      </c>
      <c r="K128" s="5">
        <f>J128*75</f>
        <v>30750</v>
      </c>
    </row>
    <row r="129" spans="2:11"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2:11">
      <c r="B130" s="5" t="s">
        <v>1205</v>
      </c>
      <c r="C130" s="5" t="s">
        <v>549</v>
      </c>
      <c r="D130" s="5">
        <v>11660</v>
      </c>
      <c r="E130" s="5"/>
      <c r="F130" s="5"/>
      <c r="G130" s="5"/>
      <c r="H130" s="5"/>
      <c r="I130" s="5"/>
      <c r="J130" s="5"/>
      <c r="K130" s="5"/>
    </row>
    <row r="131" spans="2:11">
      <c r="B131" s="5"/>
      <c r="C131" s="5" t="s">
        <v>1187</v>
      </c>
      <c r="D131" s="5"/>
      <c r="E131" s="5"/>
      <c r="F131" s="5">
        <v>11711</v>
      </c>
      <c r="G131" s="5"/>
      <c r="H131" s="5">
        <f>F131-D130</f>
        <v>51</v>
      </c>
      <c r="I131" s="5"/>
      <c r="J131" s="5">
        <f>H131*5</f>
        <v>255</v>
      </c>
      <c r="K131" s="5">
        <f>J131*75</f>
        <v>19125</v>
      </c>
    </row>
    <row r="132" spans="2:11">
      <c r="B132" s="5"/>
      <c r="C132" s="5"/>
      <c r="D132" s="5"/>
      <c r="E132" s="5"/>
      <c r="F132" s="5"/>
      <c r="G132" s="5"/>
      <c r="H132" s="254" t="s">
        <v>638</v>
      </c>
      <c r="I132" s="255"/>
      <c r="J132" s="5">
        <f>SUM(J108:J131)</f>
        <v>2599</v>
      </c>
      <c r="K132" s="5">
        <f>SUM(K108:K131)</f>
        <v>194925</v>
      </c>
    </row>
    <row r="133" spans="2:11">
      <c r="B133" s="5"/>
      <c r="C133" s="5"/>
      <c r="D133" s="5"/>
      <c r="E133" s="5"/>
      <c r="F133" s="5"/>
      <c r="G133" s="198" t="s">
        <v>1213</v>
      </c>
      <c r="H133" s="198"/>
      <c r="I133" s="198"/>
      <c r="J133" s="198"/>
      <c r="K133" s="198">
        <f>K132+K106</f>
        <v>440925</v>
      </c>
    </row>
    <row r="136" spans="2:11">
      <c r="B136" s="5" t="s">
        <v>76</v>
      </c>
      <c r="C136" s="5">
        <v>2019</v>
      </c>
      <c r="D136" s="13"/>
      <c r="E136" s="13"/>
      <c r="F136" s="13"/>
      <c r="G136" s="13"/>
      <c r="H136" s="13"/>
      <c r="I136" s="13"/>
      <c r="J136" s="247" t="s">
        <v>527</v>
      </c>
      <c r="K136" s="248"/>
    </row>
    <row r="137" spans="2:11">
      <c r="B137" s="11"/>
      <c r="C137" s="11"/>
      <c r="D137" s="11"/>
      <c r="E137" s="11"/>
      <c r="F137" s="11"/>
      <c r="G137" s="11"/>
      <c r="H137" s="11" t="s">
        <v>4</v>
      </c>
      <c r="I137" s="11"/>
      <c r="J137" s="249"/>
      <c r="K137" s="250"/>
    </row>
    <row r="138" spans="2:11">
      <c r="B138" s="12" t="s">
        <v>0</v>
      </c>
      <c r="C138" s="12" t="s">
        <v>5</v>
      </c>
      <c r="D138" s="161" t="s">
        <v>816</v>
      </c>
      <c r="E138" s="12" t="s">
        <v>6</v>
      </c>
      <c r="F138" s="12" t="s">
        <v>3</v>
      </c>
      <c r="G138" s="12" t="s">
        <v>7</v>
      </c>
      <c r="H138" s="12" t="s">
        <v>8</v>
      </c>
      <c r="I138" s="12" t="s">
        <v>9</v>
      </c>
      <c r="J138" s="76" t="s">
        <v>525</v>
      </c>
      <c r="K138" s="77" t="s">
        <v>526</v>
      </c>
    </row>
    <row r="139" spans="2:11">
      <c r="B139" s="5" t="s">
        <v>1215</v>
      </c>
      <c r="C139" s="5" t="s">
        <v>549</v>
      </c>
      <c r="D139" s="5">
        <v>11723</v>
      </c>
      <c r="E139" s="5"/>
      <c r="F139" s="5"/>
      <c r="G139" s="5"/>
      <c r="H139" s="5"/>
      <c r="I139" s="5"/>
      <c r="J139" s="5"/>
      <c r="K139" s="5"/>
    </row>
    <row r="140" spans="2:11">
      <c r="B140" s="5"/>
      <c r="C140" s="5" t="s">
        <v>1067</v>
      </c>
      <c r="D140" s="5"/>
      <c r="E140" s="5"/>
      <c r="F140" s="5">
        <v>11800</v>
      </c>
      <c r="G140" s="5"/>
      <c r="H140" s="5">
        <f>F140-D139</f>
        <v>77</v>
      </c>
      <c r="I140" s="5"/>
      <c r="J140" s="5">
        <f>H140*5</f>
        <v>385</v>
      </c>
      <c r="K140" s="5">
        <f>J140*75</f>
        <v>28875</v>
      </c>
    </row>
    <row r="141" spans="2:11"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2:11">
      <c r="B142" s="5" t="s">
        <v>1228</v>
      </c>
      <c r="C142" s="5" t="s">
        <v>549</v>
      </c>
      <c r="D142" s="5">
        <v>11800</v>
      </c>
      <c r="E142" s="5"/>
      <c r="F142" s="5"/>
      <c r="G142" s="5"/>
      <c r="H142" s="5"/>
      <c r="I142" s="5"/>
      <c r="J142" s="5"/>
      <c r="K142" s="5"/>
    </row>
    <row r="143" spans="2:11">
      <c r="B143" s="5"/>
      <c r="C143" s="5" t="s">
        <v>1067</v>
      </c>
      <c r="D143" s="5"/>
      <c r="E143" s="5"/>
      <c r="F143" s="5">
        <v>11830</v>
      </c>
      <c r="G143" s="5"/>
      <c r="H143" s="5">
        <f>F143-D142</f>
        <v>30</v>
      </c>
      <c r="I143" s="5"/>
      <c r="J143" s="5">
        <f t="shared" ref="J143:J144" si="1">H143*5</f>
        <v>150</v>
      </c>
      <c r="K143" s="5">
        <f t="shared" ref="K143:K144" si="2">J143*75</f>
        <v>11250</v>
      </c>
    </row>
    <row r="144" spans="2:11">
      <c r="B144" s="5"/>
      <c r="C144" s="5" t="s">
        <v>1067</v>
      </c>
      <c r="D144" s="5">
        <v>11720</v>
      </c>
      <c r="E144" s="5">
        <v>11760</v>
      </c>
      <c r="F144" s="5"/>
      <c r="G144" s="5"/>
      <c r="H144" s="5">
        <f>E144-D144</f>
        <v>40</v>
      </c>
      <c r="I144" s="5"/>
      <c r="J144" s="5">
        <f t="shared" si="1"/>
        <v>200</v>
      </c>
      <c r="K144" s="5">
        <f t="shared" si="2"/>
        <v>15000</v>
      </c>
    </row>
    <row r="145" spans="2:11"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2:11">
      <c r="B146" s="5" t="s">
        <v>1239</v>
      </c>
      <c r="C146" s="5" t="s">
        <v>549</v>
      </c>
      <c r="D146" s="5"/>
      <c r="E146" s="5">
        <v>11698</v>
      </c>
      <c r="F146" s="5"/>
      <c r="G146" s="5"/>
      <c r="H146" s="5"/>
      <c r="I146" s="5"/>
      <c r="J146" s="5"/>
      <c r="K146" s="5"/>
    </row>
    <row r="147" spans="2:11">
      <c r="B147" s="5"/>
      <c r="C147" s="5" t="s">
        <v>1067</v>
      </c>
      <c r="D147" s="5">
        <v>11646</v>
      </c>
      <c r="E147" s="5"/>
      <c r="F147" s="5"/>
      <c r="G147" s="5"/>
      <c r="H147" s="5">
        <f>E146-D147</f>
        <v>52</v>
      </c>
      <c r="I147" s="5"/>
      <c r="J147" s="5">
        <f>H147*5</f>
        <v>260</v>
      </c>
      <c r="K147" s="5">
        <f>J147*75</f>
        <v>19500</v>
      </c>
    </row>
    <row r="148" spans="2:11"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2:11">
      <c r="B149" s="5" t="s">
        <v>1249</v>
      </c>
      <c r="C149" s="5" t="s">
        <v>549</v>
      </c>
      <c r="D149" s="5"/>
      <c r="E149" s="5"/>
      <c r="F149" s="5"/>
      <c r="G149" s="5"/>
      <c r="H149" s="5"/>
      <c r="I149" s="5"/>
      <c r="J149" s="5"/>
      <c r="K149" s="5"/>
    </row>
    <row r="150" spans="2:11">
      <c r="B150" s="5"/>
      <c r="C150" s="5" t="s">
        <v>1067</v>
      </c>
      <c r="D150" s="5">
        <v>11711</v>
      </c>
      <c r="E150" s="5"/>
      <c r="F150" s="5">
        <v>11760</v>
      </c>
      <c r="G150" s="5"/>
      <c r="H150" s="5">
        <f>F150-D150</f>
        <v>49</v>
      </c>
      <c r="I150" s="5"/>
      <c r="J150" s="5">
        <f t="shared" ref="J150:J163" si="3">H150*5</f>
        <v>245</v>
      </c>
      <c r="K150" s="5">
        <f t="shared" ref="K150:K191" si="4">J150*75</f>
        <v>18375</v>
      </c>
    </row>
    <row r="151" spans="2:11">
      <c r="B151" s="5"/>
      <c r="C151" s="5" t="s">
        <v>1067</v>
      </c>
      <c r="D151" s="5">
        <v>11740</v>
      </c>
      <c r="E151" s="5"/>
      <c r="F151" s="5">
        <v>11780</v>
      </c>
      <c r="G151" s="5"/>
      <c r="H151" s="5">
        <f>F151-D151</f>
        <v>40</v>
      </c>
      <c r="I151" s="5"/>
      <c r="J151" s="5">
        <f t="shared" si="3"/>
        <v>200</v>
      </c>
      <c r="K151" s="5">
        <f t="shared" si="4"/>
        <v>15000</v>
      </c>
    </row>
    <row r="152" spans="2:11"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2:11">
      <c r="B153" s="5" t="s">
        <v>1256</v>
      </c>
      <c r="C153" s="5" t="s">
        <v>549</v>
      </c>
      <c r="D153" s="5"/>
      <c r="E153" s="5">
        <v>11724</v>
      </c>
      <c r="F153" s="5"/>
      <c r="G153" s="5"/>
      <c r="H153" s="5"/>
      <c r="I153" s="5"/>
      <c r="J153" s="5"/>
      <c r="K153" s="5"/>
    </row>
    <row r="154" spans="2:11">
      <c r="B154" s="5"/>
      <c r="C154" s="5" t="s">
        <v>1067</v>
      </c>
      <c r="D154" s="5">
        <v>11630</v>
      </c>
      <c r="E154" s="5"/>
      <c r="F154" s="5"/>
      <c r="G154" s="5"/>
      <c r="H154" s="5">
        <f>E153-D154</f>
        <v>94</v>
      </c>
      <c r="I154" s="5"/>
      <c r="J154" s="5">
        <f t="shared" si="3"/>
        <v>470</v>
      </c>
      <c r="K154" s="5">
        <f t="shared" si="4"/>
        <v>35250</v>
      </c>
    </row>
    <row r="155" spans="2:11"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2:11">
      <c r="B156" s="5" t="s">
        <v>1264</v>
      </c>
      <c r="C156" s="5" t="s">
        <v>549</v>
      </c>
      <c r="D156" s="5"/>
      <c r="E156" s="5"/>
      <c r="F156" s="5"/>
      <c r="G156" s="5"/>
      <c r="H156" s="5"/>
      <c r="I156" s="5"/>
      <c r="J156" s="5"/>
      <c r="K156" s="5"/>
    </row>
    <row r="157" spans="2:11">
      <c r="B157" s="5"/>
      <c r="C157" s="5" t="s">
        <v>1067</v>
      </c>
      <c r="D157" s="5">
        <v>11697</v>
      </c>
      <c r="E157" s="5"/>
      <c r="F157" s="5">
        <v>11748</v>
      </c>
      <c r="G157" s="5"/>
      <c r="H157" s="5">
        <f>F157-D157</f>
        <v>51</v>
      </c>
      <c r="I157" s="5"/>
      <c r="J157" s="5">
        <f t="shared" si="3"/>
        <v>255</v>
      </c>
      <c r="K157" s="5">
        <f t="shared" si="4"/>
        <v>19125</v>
      </c>
    </row>
    <row r="158" spans="2:11"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2:11">
      <c r="B159" s="5" t="s">
        <v>1273</v>
      </c>
      <c r="C159" s="5" t="s">
        <v>549</v>
      </c>
      <c r="D159" s="5"/>
      <c r="E159" s="5"/>
      <c r="F159" s="5"/>
      <c r="G159" s="5"/>
      <c r="H159" s="5"/>
      <c r="I159" s="5"/>
      <c r="J159" s="5"/>
      <c r="K159" s="5"/>
    </row>
    <row r="160" spans="2:11">
      <c r="B160" s="5"/>
      <c r="C160" s="5" t="s">
        <v>1067</v>
      </c>
      <c r="D160" s="5">
        <v>11650</v>
      </c>
      <c r="E160" s="5">
        <v>11712</v>
      </c>
      <c r="F160" s="5"/>
      <c r="G160" s="5"/>
      <c r="H160" s="5">
        <f>E160-D160</f>
        <v>62</v>
      </c>
      <c r="I160" s="5"/>
      <c r="J160" s="5">
        <f t="shared" si="3"/>
        <v>310</v>
      </c>
      <c r="K160" s="5">
        <f t="shared" si="4"/>
        <v>23250</v>
      </c>
    </row>
    <row r="161" spans="2:11"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2:11">
      <c r="B162" s="5" t="s">
        <v>1289</v>
      </c>
      <c r="C162" s="5" t="s">
        <v>549</v>
      </c>
      <c r="D162" s="5"/>
      <c r="E162" s="5"/>
      <c r="F162" s="5"/>
      <c r="G162" s="5"/>
      <c r="H162" s="5"/>
      <c r="I162" s="5"/>
      <c r="J162" s="5"/>
      <c r="K162" s="5"/>
    </row>
    <row r="163" spans="2:11">
      <c r="B163" s="5"/>
      <c r="C163" s="5" t="s">
        <v>1067</v>
      </c>
      <c r="D163" s="5">
        <v>11690</v>
      </c>
      <c r="E163" s="5"/>
      <c r="F163" s="5">
        <v>11720</v>
      </c>
      <c r="G163" s="5"/>
      <c r="H163" s="5">
        <f>F163-D163</f>
        <v>30</v>
      </c>
      <c r="I163" s="5"/>
      <c r="J163" s="5">
        <f t="shared" si="3"/>
        <v>150</v>
      </c>
      <c r="K163" s="5">
        <f t="shared" si="4"/>
        <v>11250</v>
      </c>
    </row>
    <row r="164" spans="2:11"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2:11">
      <c r="B165" s="5" t="s">
        <v>1293</v>
      </c>
      <c r="C165" s="5" t="s">
        <v>549</v>
      </c>
      <c r="D165" s="5">
        <v>11720</v>
      </c>
      <c r="E165" s="5"/>
      <c r="F165" s="5"/>
      <c r="G165" s="5"/>
      <c r="H165" s="5"/>
      <c r="I165" s="5" t="s">
        <v>13</v>
      </c>
      <c r="J165" s="5"/>
      <c r="K165" s="5"/>
    </row>
    <row r="166" spans="2:11">
      <c r="B166" s="5"/>
      <c r="C166" s="5" t="s">
        <v>1067</v>
      </c>
      <c r="D166" s="5"/>
      <c r="E166" s="5"/>
      <c r="F166" s="5"/>
      <c r="G166" s="5"/>
      <c r="H166" s="5"/>
      <c r="I166" s="5"/>
      <c r="J166" s="5"/>
      <c r="K166" s="5"/>
    </row>
    <row r="167" spans="2:11"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2:11">
      <c r="B168" s="5" t="s">
        <v>1315</v>
      </c>
      <c r="C168" s="5" t="s">
        <v>549</v>
      </c>
      <c r="D168" s="5"/>
      <c r="E168" s="5"/>
      <c r="F168" s="5"/>
      <c r="G168" s="5"/>
      <c r="H168" s="5"/>
      <c r="I168" s="5"/>
      <c r="J168" s="5"/>
      <c r="K168" s="5"/>
    </row>
    <row r="169" spans="2:11">
      <c r="B169" s="5"/>
      <c r="C169" s="5" t="s">
        <v>1314</v>
      </c>
      <c r="D169" s="5"/>
      <c r="E169" s="5"/>
      <c r="F169" s="5">
        <v>11835</v>
      </c>
      <c r="G169" s="5"/>
      <c r="H169" s="5">
        <f>F169-D165</f>
        <v>115</v>
      </c>
      <c r="I169" s="5"/>
      <c r="J169" s="5">
        <f t="shared" ref="J169:J191" si="5">H169*5</f>
        <v>575</v>
      </c>
      <c r="K169" s="5">
        <f t="shared" si="4"/>
        <v>43125</v>
      </c>
    </row>
    <row r="170" spans="2:11">
      <c r="B170" s="5"/>
      <c r="C170" s="5" t="s">
        <v>1067</v>
      </c>
      <c r="D170" s="5">
        <v>11760</v>
      </c>
      <c r="E170" s="5">
        <v>11795</v>
      </c>
      <c r="F170" s="5"/>
      <c r="G170" s="5"/>
      <c r="H170" s="5">
        <f>E170-D170</f>
        <v>35</v>
      </c>
      <c r="I170" s="5"/>
      <c r="J170" s="5">
        <f t="shared" si="5"/>
        <v>175</v>
      </c>
      <c r="K170" s="5">
        <f t="shared" si="4"/>
        <v>13125</v>
      </c>
    </row>
    <row r="171" spans="2:11"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2:11">
      <c r="B172" s="5" t="s">
        <v>1323</v>
      </c>
      <c r="C172" s="5" t="s">
        <v>549</v>
      </c>
      <c r="D172" s="5"/>
      <c r="E172" s="5"/>
      <c r="F172" s="5"/>
      <c r="G172" s="5"/>
      <c r="H172" s="5"/>
      <c r="I172" s="5"/>
      <c r="J172" s="5"/>
      <c r="K172" s="5"/>
    </row>
    <row r="173" spans="2:11">
      <c r="B173" s="5"/>
      <c r="C173" s="5" t="s">
        <v>1067</v>
      </c>
      <c r="D173" s="5">
        <v>11620</v>
      </c>
      <c r="E173" s="5">
        <v>11740</v>
      </c>
      <c r="F173" s="5"/>
      <c r="G173" s="5"/>
      <c r="H173" s="5">
        <f>E173-D173</f>
        <v>120</v>
      </c>
      <c r="I173" s="5"/>
      <c r="J173" s="5">
        <f t="shared" si="5"/>
        <v>600</v>
      </c>
      <c r="K173" s="5">
        <f t="shared" si="4"/>
        <v>45000</v>
      </c>
    </row>
    <row r="174" spans="2:11"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2:11">
      <c r="B175" s="5" t="s">
        <v>1331</v>
      </c>
      <c r="C175" s="5" t="s">
        <v>549</v>
      </c>
      <c r="D175" s="5"/>
      <c r="E175" s="5"/>
      <c r="F175" s="5"/>
      <c r="G175" s="5"/>
      <c r="H175" s="5"/>
      <c r="I175" s="5"/>
      <c r="J175" s="5"/>
      <c r="K175" s="5"/>
    </row>
    <row r="176" spans="2:11">
      <c r="B176" s="5"/>
      <c r="C176" s="5" t="s">
        <v>1067</v>
      </c>
      <c r="D176" s="5">
        <v>11641</v>
      </c>
      <c r="E176" s="5"/>
      <c r="F176" s="5">
        <v>11660</v>
      </c>
      <c r="G176" s="5"/>
      <c r="H176" s="5">
        <f>F176-D176</f>
        <v>19</v>
      </c>
      <c r="I176" s="5"/>
      <c r="J176" s="5">
        <f t="shared" si="5"/>
        <v>95</v>
      </c>
      <c r="K176" s="5">
        <f t="shared" si="4"/>
        <v>7125</v>
      </c>
    </row>
    <row r="177" spans="2:11">
      <c r="B177" s="5"/>
      <c r="C177" s="5"/>
      <c r="D177" s="5">
        <v>11575</v>
      </c>
      <c r="E177" s="5">
        <v>11597</v>
      </c>
      <c r="F177" s="5"/>
      <c r="G177" s="5"/>
      <c r="H177" s="5">
        <f>E177-D177</f>
        <v>22</v>
      </c>
      <c r="I177" s="5"/>
      <c r="J177" s="5">
        <f t="shared" si="5"/>
        <v>110</v>
      </c>
      <c r="K177" s="5">
        <f t="shared" si="4"/>
        <v>8250</v>
      </c>
    </row>
    <row r="178" spans="2:11"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2:11">
      <c r="B179" s="5" t="s">
        <v>1340</v>
      </c>
      <c r="C179" s="5" t="s">
        <v>549</v>
      </c>
      <c r="D179" s="5"/>
      <c r="E179" s="5"/>
      <c r="F179" s="5"/>
      <c r="G179" s="5"/>
      <c r="H179" s="5"/>
      <c r="I179" s="5"/>
      <c r="J179" s="5"/>
      <c r="K179" s="5"/>
    </row>
    <row r="180" spans="2:11">
      <c r="B180" s="5"/>
      <c r="C180" s="5" t="s">
        <v>1067</v>
      </c>
      <c r="D180" s="5">
        <v>11616</v>
      </c>
      <c r="E180" s="5"/>
      <c r="F180" s="5">
        <v>11720</v>
      </c>
      <c r="G180" s="5"/>
      <c r="H180" s="5">
        <f>F180-D180</f>
        <v>104</v>
      </c>
      <c r="I180" s="5"/>
      <c r="J180" s="5">
        <f t="shared" si="5"/>
        <v>520</v>
      </c>
      <c r="K180" s="5">
        <f t="shared" si="4"/>
        <v>39000</v>
      </c>
    </row>
    <row r="181" spans="2:11"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2:11">
      <c r="B182" s="5" t="s">
        <v>1350</v>
      </c>
      <c r="C182" s="5" t="s">
        <v>549</v>
      </c>
      <c r="D182" s="5"/>
      <c r="E182" s="5"/>
      <c r="F182" s="5"/>
      <c r="G182" s="5"/>
      <c r="H182" s="5"/>
      <c r="I182" s="5"/>
      <c r="J182" s="5"/>
      <c r="K182" s="5"/>
    </row>
    <row r="183" spans="2:11">
      <c r="B183" s="5"/>
      <c r="C183" s="5" t="s">
        <v>1067</v>
      </c>
      <c r="D183" s="5">
        <v>11771</v>
      </c>
      <c r="E183" s="5"/>
      <c r="F183" s="5">
        <v>11790</v>
      </c>
      <c r="G183" s="5"/>
      <c r="H183" s="5">
        <f>F183-D183</f>
        <v>19</v>
      </c>
      <c r="I183" s="5"/>
      <c r="J183" s="5">
        <f t="shared" si="5"/>
        <v>95</v>
      </c>
      <c r="K183" s="5">
        <f t="shared" si="4"/>
        <v>7125</v>
      </c>
    </row>
    <row r="184" spans="2:11">
      <c r="B184" s="5"/>
      <c r="C184" s="5"/>
      <c r="D184" s="5">
        <v>11640</v>
      </c>
      <c r="E184" s="5">
        <v>11706</v>
      </c>
      <c r="F184" s="5"/>
      <c r="G184" s="5"/>
      <c r="H184" s="5">
        <f>E184-D184</f>
        <v>66</v>
      </c>
      <c r="I184" s="5"/>
      <c r="J184" s="5">
        <f t="shared" si="5"/>
        <v>330</v>
      </c>
      <c r="K184" s="5">
        <f t="shared" si="4"/>
        <v>24750</v>
      </c>
    </row>
    <row r="185" spans="2:11"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2:11">
      <c r="B186" s="5" t="s">
        <v>1358</v>
      </c>
      <c r="C186" s="5" t="s">
        <v>575</v>
      </c>
      <c r="D186" s="5"/>
      <c r="E186" s="5"/>
      <c r="F186" s="5"/>
      <c r="G186" s="5"/>
      <c r="H186" s="5"/>
      <c r="I186" s="5"/>
      <c r="J186" s="5"/>
      <c r="K186" s="5"/>
    </row>
    <row r="187" spans="2:11">
      <c r="B187" s="5"/>
      <c r="C187" s="5" t="s">
        <v>1067</v>
      </c>
      <c r="D187" s="5">
        <v>11760</v>
      </c>
      <c r="E187" s="5"/>
      <c r="F187" s="5">
        <v>11820</v>
      </c>
      <c r="G187" s="5"/>
      <c r="H187" s="5">
        <f>F187-D187</f>
        <v>60</v>
      </c>
      <c r="I187" s="5"/>
      <c r="J187" s="5">
        <f t="shared" si="5"/>
        <v>300</v>
      </c>
      <c r="K187" s="5">
        <f t="shared" si="4"/>
        <v>22500</v>
      </c>
    </row>
    <row r="188" spans="2:11"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2:11">
      <c r="B189" s="5" t="s">
        <v>1361</v>
      </c>
      <c r="C189" s="5" t="s">
        <v>575</v>
      </c>
      <c r="D189" s="5"/>
      <c r="E189" s="5"/>
      <c r="F189" s="5"/>
      <c r="G189" s="5"/>
      <c r="H189" s="5"/>
      <c r="I189" s="5"/>
      <c r="J189" s="5"/>
      <c r="K189" s="5"/>
    </row>
    <row r="190" spans="2:11">
      <c r="B190" s="5"/>
      <c r="C190" s="5" t="s">
        <v>1067</v>
      </c>
      <c r="D190" s="5">
        <v>11718</v>
      </c>
      <c r="E190" s="5">
        <v>11780</v>
      </c>
      <c r="F190" s="5"/>
      <c r="G190" s="5"/>
      <c r="H190" s="5">
        <f>E190-D190</f>
        <v>62</v>
      </c>
      <c r="I190" s="5"/>
      <c r="J190" s="5">
        <f t="shared" si="5"/>
        <v>310</v>
      </c>
      <c r="K190" s="5">
        <f t="shared" si="4"/>
        <v>23250</v>
      </c>
    </row>
    <row r="191" spans="2:11">
      <c r="B191" s="5"/>
      <c r="C191" s="5"/>
      <c r="D191" s="5">
        <v>11740</v>
      </c>
      <c r="E191" s="5"/>
      <c r="F191" s="5">
        <v>11780</v>
      </c>
      <c r="G191" s="5"/>
      <c r="H191" s="5">
        <f>F191-D191</f>
        <v>40</v>
      </c>
      <c r="I191" s="5"/>
      <c r="J191" s="5">
        <f t="shared" si="5"/>
        <v>200</v>
      </c>
      <c r="K191" s="5">
        <f t="shared" si="4"/>
        <v>15000</v>
      </c>
    </row>
    <row r="192" spans="2:11">
      <c r="B192" s="5"/>
      <c r="C192" s="198" t="s">
        <v>1371</v>
      </c>
      <c r="D192" s="5"/>
      <c r="E192" s="251" t="s">
        <v>1370</v>
      </c>
      <c r="F192" s="252"/>
      <c r="G192" s="253"/>
      <c r="H192" s="198">
        <f>SUM(H140:H191)</f>
        <v>1187</v>
      </c>
      <c r="I192" s="198" t="s">
        <v>638</v>
      </c>
      <c r="J192" s="198">
        <f>SUM(J140:J191)</f>
        <v>5935</v>
      </c>
      <c r="K192" s="198">
        <f>SUM(K140:K191)</f>
        <v>445125</v>
      </c>
    </row>
    <row r="194" spans="2:11">
      <c r="B194" s="5" t="s">
        <v>88</v>
      </c>
      <c r="C194" s="5">
        <v>2019</v>
      </c>
      <c r="D194" s="13"/>
      <c r="E194" s="13"/>
      <c r="F194" s="13"/>
      <c r="G194" s="13"/>
      <c r="H194" s="13"/>
      <c r="I194" s="13"/>
      <c r="J194" s="247" t="s">
        <v>527</v>
      </c>
      <c r="K194" s="248"/>
    </row>
    <row r="195" spans="2:11">
      <c r="B195" s="11"/>
      <c r="C195" s="11"/>
      <c r="D195" s="11"/>
      <c r="E195" s="11"/>
      <c r="F195" s="11"/>
      <c r="G195" s="11"/>
      <c r="H195" s="11" t="s">
        <v>4</v>
      </c>
      <c r="I195" s="11"/>
      <c r="J195" s="249"/>
      <c r="K195" s="250"/>
    </row>
    <row r="196" spans="2:11">
      <c r="B196" s="12" t="s">
        <v>0</v>
      </c>
      <c r="C196" s="12" t="s">
        <v>5</v>
      </c>
      <c r="D196" s="161" t="s">
        <v>816</v>
      </c>
      <c r="E196" s="12" t="s">
        <v>6</v>
      </c>
      <c r="F196" s="12" t="s">
        <v>3</v>
      </c>
      <c r="G196" s="12" t="s">
        <v>7</v>
      </c>
      <c r="H196" s="12" t="s">
        <v>8</v>
      </c>
      <c r="I196" s="12" t="s">
        <v>9</v>
      </c>
      <c r="J196" s="76" t="s">
        <v>525</v>
      </c>
      <c r="K196" s="77" t="s">
        <v>526</v>
      </c>
    </row>
    <row r="197" spans="2:11">
      <c r="B197" s="256" t="s">
        <v>1373</v>
      </c>
      <c r="C197" s="5" t="s">
        <v>575</v>
      </c>
      <c r="D197" s="5"/>
      <c r="E197" s="5"/>
      <c r="F197" s="5"/>
      <c r="G197" s="5"/>
      <c r="H197" s="5"/>
      <c r="I197" s="5"/>
      <c r="J197" s="5"/>
      <c r="K197" s="5"/>
    </row>
    <row r="198" spans="2:11">
      <c r="B198" s="258"/>
      <c r="C198" s="5" t="s">
        <v>1067</v>
      </c>
      <c r="D198" s="5">
        <v>11740</v>
      </c>
      <c r="E198" s="5">
        <v>11770</v>
      </c>
      <c r="F198" s="5"/>
      <c r="G198" s="5"/>
      <c r="H198" s="5">
        <f>E198-D198</f>
        <v>30</v>
      </c>
      <c r="I198" s="5"/>
      <c r="J198" s="5">
        <f>H198*5</f>
        <v>150</v>
      </c>
      <c r="K198" s="5">
        <f>J198*75</f>
        <v>11250</v>
      </c>
    </row>
    <row r="199" spans="2:11"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2:11">
      <c r="B200" s="256" t="s">
        <v>1379</v>
      </c>
      <c r="C200" s="5" t="s">
        <v>575</v>
      </c>
      <c r="D200" s="5"/>
      <c r="E200" s="5"/>
      <c r="F200" s="5"/>
      <c r="G200" s="5"/>
      <c r="H200" s="5"/>
      <c r="I200" s="5"/>
      <c r="J200" s="5"/>
      <c r="K200" s="5"/>
    </row>
    <row r="201" spans="2:11">
      <c r="B201" s="258"/>
      <c r="C201" s="5" t="s">
        <v>1067</v>
      </c>
      <c r="D201" s="5">
        <v>11790</v>
      </c>
      <c r="E201" s="5"/>
      <c r="F201" s="5">
        <v>11821</v>
      </c>
      <c r="G201" s="5"/>
      <c r="H201" s="5">
        <f>F201-D201</f>
        <v>31</v>
      </c>
      <c r="I201" s="5"/>
      <c r="J201" s="5">
        <f t="shared" ref="J201:J211" si="6">H201*5</f>
        <v>155</v>
      </c>
      <c r="K201" s="5">
        <f t="shared" ref="K201:K211" si="7">J201*75</f>
        <v>11625</v>
      </c>
    </row>
    <row r="202" spans="2:11"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2:11">
      <c r="B203" s="256" t="s">
        <v>1392</v>
      </c>
      <c r="C203" s="5" t="s">
        <v>575</v>
      </c>
      <c r="D203" s="5"/>
      <c r="E203" s="5"/>
      <c r="F203" s="5"/>
      <c r="G203" s="5"/>
      <c r="H203" s="5"/>
      <c r="I203" s="5"/>
      <c r="J203" s="5"/>
      <c r="K203" s="5"/>
    </row>
    <row r="204" spans="2:11">
      <c r="B204" s="258"/>
      <c r="C204" s="5" t="s">
        <v>1067</v>
      </c>
      <c r="D204" s="5"/>
      <c r="E204" s="5">
        <v>11623</v>
      </c>
      <c r="F204" s="5"/>
      <c r="G204" s="5"/>
      <c r="H204" s="5"/>
      <c r="I204" s="5" t="s">
        <v>1064</v>
      </c>
      <c r="J204" s="5"/>
      <c r="K204" s="5"/>
    </row>
    <row r="205" spans="2:11">
      <c r="B205" s="256" t="s">
        <v>1428</v>
      </c>
      <c r="C205" s="5" t="s">
        <v>575</v>
      </c>
      <c r="D205" s="5">
        <v>11173</v>
      </c>
      <c r="E205" s="5"/>
      <c r="F205" s="5"/>
      <c r="G205" s="5"/>
      <c r="H205" s="5">
        <f>E204-D205</f>
        <v>450</v>
      </c>
      <c r="I205" s="5"/>
      <c r="J205" s="5">
        <f t="shared" si="6"/>
        <v>2250</v>
      </c>
      <c r="K205" s="5">
        <f t="shared" si="7"/>
        <v>168750</v>
      </c>
    </row>
    <row r="206" spans="2:11">
      <c r="B206" s="258"/>
      <c r="C206" s="5" t="s">
        <v>1067</v>
      </c>
      <c r="D206" s="5">
        <v>11173</v>
      </c>
      <c r="E206" s="5"/>
      <c r="F206" s="5"/>
      <c r="G206" s="5"/>
      <c r="H206" s="5"/>
      <c r="I206" s="5" t="s">
        <v>1064</v>
      </c>
      <c r="J206" s="5"/>
      <c r="K206" s="5"/>
    </row>
    <row r="207" spans="2:11">
      <c r="B207" s="256" t="s">
        <v>1457</v>
      </c>
      <c r="C207" s="5" t="s">
        <v>575</v>
      </c>
      <c r="D207" s="5"/>
      <c r="E207" s="5"/>
      <c r="F207" s="5">
        <v>12010</v>
      </c>
      <c r="G207" s="5"/>
      <c r="H207" s="5">
        <f>F207-D206</f>
        <v>837</v>
      </c>
      <c r="I207" s="5"/>
      <c r="J207" s="5">
        <f t="shared" si="6"/>
        <v>4185</v>
      </c>
      <c r="K207" s="5">
        <f t="shared" si="7"/>
        <v>313875</v>
      </c>
    </row>
    <row r="208" spans="2:11">
      <c r="B208" s="258"/>
      <c r="C208" s="5" t="s">
        <v>1067</v>
      </c>
      <c r="D208" s="5">
        <v>11670</v>
      </c>
      <c r="E208" s="5"/>
      <c r="F208" s="5"/>
      <c r="G208" s="5"/>
      <c r="H208" s="5"/>
      <c r="I208" s="5" t="s">
        <v>1064</v>
      </c>
      <c r="J208" s="5"/>
      <c r="K208" s="5"/>
    </row>
    <row r="209" spans="2:14">
      <c r="B209" s="5" t="s">
        <v>1471</v>
      </c>
      <c r="C209" s="5" t="s">
        <v>575</v>
      </c>
      <c r="D209" s="5"/>
      <c r="E209" s="5"/>
      <c r="F209" s="5">
        <v>11940</v>
      </c>
      <c r="G209" s="5"/>
      <c r="H209" s="5">
        <f>F209-D208</f>
        <v>270</v>
      </c>
      <c r="I209" s="5"/>
      <c r="J209" s="5">
        <f t="shared" si="6"/>
        <v>1350</v>
      </c>
      <c r="K209" s="5">
        <f t="shared" si="7"/>
        <v>101250</v>
      </c>
    </row>
    <row r="210" spans="2:14">
      <c r="B210" s="256" t="s">
        <v>1473</v>
      </c>
      <c r="C210" s="5" t="s">
        <v>141</v>
      </c>
      <c r="D210" s="5"/>
      <c r="E210" s="5"/>
      <c r="F210" s="5"/>
      <c r="G210" s="5"/>
      <c r="H210" s="5"/>
      <c r="I210" s="5"/>
      <c r="J210" s="5"/>
      <c r="K210" s="5"/>
    </row>
    <row r="211" spans="2:14">
      <c r="B211" s="257"/>
      <c r="C211" s="5" t="s">
        <v>1067</v>
      </c>
      <c r="D211" s="5">
        <v>11840</v>
      </c>
      <c r="E211" s="5">
        <v>11896</v>
      </c>
      <c r="F211" s="5"/>
      <c r="G211" s="5"/>
      <c r="H211" s="5">
        <f>E211-D211</f>
        <v>56</v>
      </c>
      <c r="I211" s="5"/>
      <c r="J211" s="5">
        <f t="shared" si="6"/>
        <v>280</v>
      </c>
      <c r="K211" s="5">
        <f t="shared" si="7"/>
        <v>21000</v>
      </c>
    </row>
    <row r="212" spans="2:14">
      <c r="B212" s="258"/>
      <c r="C212" s="5"/>
      <c r="D212" s="5"/>
      <c r="E212" s="5">
        <v>11920</v>
      </c>
      <c r="F212" s="5"/>
      <c r="G212" s="5"/>
      <c r="H212" s="5"/>
      <c r="I212" s="5" t="s">
        <v>1064</v>
      </c>
      <c r="J212" s="5"/>
      <c r="K212" s="5"/>
    </row>
    <row r="213" spans="2:14">
      <c r="B213" s="5"/>
      <c r="C213" s="198" t="s">
        <v>1518</v>
      </c>
      <c r="D213" s="5"/>
      <c r="E213" s="251" t="s">
        <v>1370</v>
      </c>
      <c r="F213" s="252"/>
      <c r="G213" s="253"/>
      <c r="H213" s="198">
        <f>SUM(H198:H212)</f>
        <v>1674</v>
      </c>
      <c r="I213" s="198" t="s">
        <v>638</v>
      </c>
      <c r="J213" s="198">
        <f>SUM(J198:J212)</f>
        <v>8370</v>
      </c>
      <c r="K213" s="198">
        <f>SUM(K198:K212)</f>
        <v>627750</v>
      </c>
    </row>
    <row r="214" spans="2:14">
      <c r="B214" s="1"/>
      <c r="C214" s="1"/>
      <c r="D214" s="1"/>
      <c r="E214" s="198" t="s">
        <v>1484</v>
      </c>
      <c r="F214" s="1"/>
      <c r="G214" s="1"/>
      <c r="H214" s="198">
        <f>H213*75</f>
        <v>125550</v>
      </c>
      <c r="I214" s="1"/>
      <c r="J214" s="1"/>
      <c r="K214" s="1"/>
      <c r="N214" s="221"/>
    </row>
    <row r="217" spans="2:14">
      <c r="B217" s="5" t="s">
        <v>113</v>
      </c>
      <c r="C217" s="5">
        <v>2019</v>
      </c>
      <c r="D217" s="13"/>
      <c r="E217" s="13"/>
      <c r="F217" s="13"/>
      <c r="G217" s="13"/>
      <c r="H217" s="13"/>
      <c r="I217" s="13"/>
      <c r="J217" s="247" t="s">
        <v>527</v>
      </c>
      <c r="K217" s="248"/>
    </row>
    <row r="218" spans="2:14">
      <c r="B218" s="11"/>
      <c r="C218" s="11"/>
      <c r="D218" s="11"/>
      <c r="E218" s="11"/>
      <c r="F218" s="11"/>
      <c r="G218" s="11"/>
      <c r="H218" s="11" t="s">
        <v>4</v>
      </c>
      <c r="I218" s="11"/>
      <c r="J218" s="249"/>
      <c r="K218" s="250"/>
    </row>
    <row r="219" spans="2:14">
      <c r="B219" s="12" t="s">
        <v>0</v>
      </c>
      <c r="C219" s="12" t="s">
        <v>5</v>
      </c>
      <c r="D219" s="161" t="s">
        <v>816</v>
      </c>
      <c r="E219" s="12" t="s">
        <v>6</v>
      </c>
      <c r="F219" s="12" t="s">
        <v>3</v>
      </c>
      <c r="G219" s="12" t="s">
        <v>7</v>
      </c>
      <c r="H219" s="12" t="s">
        <v>8</v>
      </c>
      <c r="I219" s="12" t="s">
        <v>9</v>
      </c>
      <c r="J219" s="76" t="s">
        <v>525</v>
      </c>
      <c r="K219" s="77" t="s">
        <v>526</v>
      </c>
    </row>
    <row r="220" spans="2:14">
      <c r="B220" s="5" t="s">
        <v>1521</v>
      </c>
      <c r="C220" s="5" t="s">
        <v>141</v>
      </c>
      <c r="D220" s="5"/>
      <c r="E220" s="5"/>
      <c r="F220" s="5"/>
      <c r="G220" s="5"/>
      <c r="H220" s="5"/>
      <c r="I220" s="5"/>
      <c r="J220" s="5"/>
      <c r="K220" s="5"/>
    </row>
    <row r="221" spans="2:14">
      <c r="B221" s="5"/>
      <c r="C221" s="5" t="s">
        <v>1527</v>
      </c>
      <c r="D221" s="5">
        <v>11950</v>
      </c>
      <c r="E221" s="5"/>
      <c r="F221" s="5"/>
      <c r="G221" s="5"/>
      <c r="H221" s="5">
        <v>-30</v>
      </c>
      <c r="I221" s="5"/>
      <c r="J221" s="5">
        <f>H221*5</f>
        <v>-150</v>
      </c>
      <c r="K221" s="5">
        <f>J221*75</f>
        <v>-11250</v>
      </c>
    </row>
    <row r="222" spans="2:14">
      <c r="B222" s="5"/>
      <c r="C222" s="5"/>
      <c r="D222" s="5">
        <v>11964</v>
      </c>
      <c r="E222" s="5"/>
      <c r="F222" s="5">
        <v>12100</v>
      </c>
      <c r="G222" s="5"/>
      <c r="H222" s="5">
        <f>F222-D222</f>
        <v>136</v>
      </c>
      <c r="I222" s="5"/>
      <c r="J222" s="5">
        <f t="shared" ref="J222:J248" si="8">H222*5</f>
        <v>680</v>
      </c>
      <c r="K222" s="5">
        <f t="shared" ref="K222:K248" si="9">J222*75</f>
        <v>51000</v>
      </c>
    </row>
    <row r="223" spans="2:14"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2:14">
      <c r="B224" s="5" t="s">
        <v>1532</v>
      </c>
      <c r="C224" s="5" t="s">
        <v>141</v>
      </c>
      <c r="D224" s="5"/>
      <c r="E224" s="5"/>
      <c r="F224" s="5"/>
      <c r="G224" s="5"/>
      <c r="H224" s="5"/>
      <c r="I224" s="5"/>
      <c r="J224" s="5"/>
      <c r="K224" s="5"/>
    </row>
    <row r="225" spans="2:11">
      <c r="B225" s="5"/>
      <c r="C225" s="5" t="s">
        <v>1067</v>
      </c>
      <c r="D225" s="5"/>
      <c r="E225" s="5">
        <v>12008</v>
      </c>
      <c r="F225" s="5"/>
      <c r="G225" s="5"/>
      <c r="H225" s="5"/>
      <c r="I225" s="5" t="s">
        <v>1064</v>
      </c>
      <c r="J225" s="5"/>
      <c r="K225" s="5"/>
    </row>
    <row r="226" spans="2:11">
      <c r="B226" s="5" t="s">
        <v>1539</v>
      </c>
      <c r="C226" s="5" t="s">
        <v>1631</v>
      </c>
      <c r="D226" s="5">
        <v>11810</v>
      </c>
      <c r="E226" s="5"/>
      <c r="F226" s="5"/>
      <c r="G226" s="5"/>
      <c r="H226" s="5">
        <f>E225-D226</f>
        <v>198</v>
      </c>
      <c r="I226" s="5"/>
      <c r="J226" s="5">
        <f t="shared" si="8"/>
        <v>990</v>
      </c>
      <c r="K226" s="5">
        <f t="shared" si="9"/>
        <v>74250</v>
      </c>
    </row>
    <row r="227" spans="2:11">
      <c r="B227" s="5"/>
      <c r="C227" s="25" t="s">
        <v>1067</v>
      </c>
      <c r="D227" s="5">
        <v>11810</v>
      </c>
      <c r="E227" s="5"/>
      <c r="F227" s="5"/>
      <c r="G227" s="5"/>
      <c r="H227" s="5"/>
      <c r="I227" s="5" t="s">
        <v>1064</v>
      </c>
      <c r="J227" s="5"/>
      <c r="K227" s="5"/>
    </row>
    <row r="228" spans="2:11">
      <c r="B228" s="5" t="s">
        <v>1552</v>
      </c>
      <c r="C228" s="25" t="s">
        <v>1632</v>
      </c>
      <c r="D228" s="5"/>
      <c r="E228" s="5"/>
      <c r="F228" s="5">
        <v>12000</v>
      </c>
      <c r="G228" s="5"/>
      <c r="H228" s="5">
        <f>F228-D227</f>
        <v>190</v>
      </c>
      <c r="I228" s="5"/>
      <c r="J228" s="5">
        <f t="shared" si="8"/>
        <v>950</v>
      </c>
      <c r="K228" s="5">
        <f t="shared" si="9"/>
        <v>71250</v>
      </c>
    </row>
    <row r="229" spans="2:11">
      <c r="B229" s="5" t="s">
        <v>1555</v>
      </c>
      <c r="C229" s="25" t="s">
        <v>141</v>
      </c>
      <c r="D229" s="5"/>
      <c r="E229" s="5"/>
      <c r="F229" s="5"/>
      <c r="G229" s="5"/>
      <c r="H229" s="5"/>
      <c r="I229" s="5"/>
      <c r="J229" s="5"/>
      <c r="K229" s="5"/>
    </row>
    <row r="230" spans="2:11">
      <c r="B230" s="5"/>
      <c r="C230" s="25" t="s">
        <v>1067</v>
      </c>
      <c r="D230" s="5"/>
      <c r="E230" s="5">
        <v>11940</v>
      </c>
      <c r="F230" s="5"/>
      <c r="G230" s="5"/>
      <c r="H230" s="5"/>
      <c r="I230" s="5" t="s">
        <v>1064</v>
      </c>
      <c r="J230" s="5"/>
      <c r="K230" s="5"/>
    </row>
    <row r="231" spans="2:11">
      <c r="B231" s="5" t="s">
        <v>1572</v>
      </c>
      <c r="C231" s="25" t="s">
        <v>1633</v>
      </c>
      <c r="D231" s="5">
        <v>11697</v>
      </c>
      <c r="E231" s="5"/>
      <c r="F231" s="5"/>
      <c r="G231" s="5"/>
      <c r="H231" s="5">
        <f>E230-D231</f>
        <v>243</v>
      </c>
      <c r="I231" s="5"/>
      <c r="J231" s="5">
        <f t="shared" si="8"/>
        <v>1215</v>
      </c>
      <c r="K231" s="5">
        <f t="shared" si="9"/>
        <v>91125</v>
      </c>
    </row>
    <row r="232" spans="2:11">
      <c r="B232" s="5" t="s">
        <v>1579</v>
      </c>
      <c r="C232" s="25" t="s">
        <v>141</v>
      </c>
      <c r="D232" s="5"/>
      <c r="E232" s="5"/>
      <c r="F232" s="5"/>
      <c r="G232" s="5"/>
      <c r="H232" s="5"/>
      <c r="I232" s="5"/>
      <c r="J232" s="5"/>
      <c r="K232" s="5"/>
    </row>
    <row r="233" spans="2:11">
      <c r="B233" s="5"/>
      <c r="C233" s="25" t="s">
        <v>1067</v>
      </c>
      <c r="D233" s="5">
        <v>11770</v>
      </c>
      <c r="E233" s="5"/>
      <c r="F233" s="5">
        <v>11805</v>
      </c>
      <c r="G233" s="5"/>
      <c r="H233" s="5">
        <f>F233-D233</f>
        <v>35</v>
      </c>
      <c r="I233" s="5"/>
      <c r="J233" s="5">
        <f t="shared" si="8"/>
        <v>175</v>
      </c>
      <c r="K233" s="5">
        <f t="shared" si="9"/>
        <v>13125</v>
      </c>
    </row>
    <row r="234" spans="2:11">
      <c r="B234" s="5"/>
      <c r="C234" s="25" t="s">
        <v>1067</v>
      </c>
      <c r="D234" s="5">
        <v>11645</v>
      </c>
      <c r="E234" s="5">
        <v>11740</v>
      </c>
      <c r="F234" s="5"/>
      <c r="G234" s="5"/>
      <c r="H234" s="5">
        <f>E234-D234</f>
        <v>95</v>
      </c>
      <c r="I234" s="5"/>
      <c r="J234" s="5">
        <f t="shared" si="8"/>
        <v>475</v>
      </c>
      <c r="K234" s="5">
        <f t="shared" si="9"/>
        <v>35625</v>
      </c>
    </row>
    <row r="235" spans="2:11">
      <c r="B235" s="5" t="s">
        <v>1586</v>
      </c>
      <c r="C235" s="25" t="s">
        <v>141</v>
      </c>
      <c r="D235" s="5"/>
      <c r="E235" s="5"/>
      <c r="F235" s="5"/>
      <c r="G235" s="5"/>
      <c r="H235" s="5"/>
      <c r="I235" s="5"/>
      <c r="J235" s="5"/>
      <c r="K235" s="5"/>
    </row>
    <row r="236" spans="2:11">
      <c r="B236" s="5"/>
      <c r="C236" s="25" t="s">
        <v>1067</v>
      </c>
      <c r="D236" s="5">
        <v>11720</v>
      </c>
      <c r="E236" s="5"/>
      <c r="F236" s="5">
        <v>11850</v>
      </c>
      <c r="G236" s="5"/>
      <c r="H236" s="5">
        <f>F236-D236</f>
        <v>130</v>
      </c>
      <c r="I236" s="5"/>
      <c r="J236" s="5">
        <f t="shared" si="8"/>
        <v>650</v>
      </c>
      <c r="K236" s="5">
        <f t="shared" si="9"/>
        <v>48750</v>
      </c>
    </row>
    <row r="237" spans="2:11">
      <c r="B237" s="5" t="s">
        <v>1593</v>
      </c>
      <c r="C237" s="25" t="s">
        <v>141</v>
      </c>
      <c r="D237" s="5"/>
      <c r="E237" s="5"/>
      <c r="F237" s="5"/>
      <c r="G237" s="5"/>
      <c r="H237" s="5"/>
      <c r="I237" s="5"/>
      <c r="J237" s="5"/>
      <c r="K237" s="5"/>
    </row>
    <row r="238" spans="2:11">
      <c r="B238" s="5"/>
      <c r="C238" s="25" t="s">
        <v>1067</v>
      </c>
      <c r="D238" s="5">
        <v>11740</v>
      </c>
      <c r="E238" s="5">
        <v>11800</v>
      </c>
      <c r="F238" s="5"/>
      <c r="G238" s="5"/>
      <c r="H238" s="5">
        <f>E238-D238</f>
        <v>60</v>
      </c>
      <c r="I238" s="5"/>
      <c r="J238" s="5">
        <f t="shared" si="8"/>
        <v>300</v>
      </c>
      <c r="K238" s="5">
        <f t="shared" si="9"/>
        <v>22500</v>
      </c>
    </row>
    <row r="239" spans="2:11">
      <c r="B239" s="5" t="s">
        <v>1595</v>
      </c>
      <c r="C239" s="25" t="s">
        <v>141</v>
      </c>
      <c r="D239" s="5"/>
      <c r="E239" s="5"/>
      <c r="F239" s="5"/>
      <c r="G239" s="5"/>
      <c r="H239" s="5"/>
      <c r="I239" s="5"/>
      <c r="J239" s="5"/>
      <c r="K239" s="5"/>
    </row>
    <row r="240" spans="2:11">
      <c r="B240" s="5"/>
      <c r="C240" s="25" t="s">
        <v>1067</v>
      </c>
      <c r="D240" s="5">
        <v>11750</v>
      </c>
      <c r="E240" s="5"/>
      <c r="F240" s="5">
        <v>11775</v>
      </c>
      <c r="G240" s="5"/>
      <c r="H240" s="5">
        <f>F240-D240</f>
        <v>25</v>
      </c>
      <c r="I240" s="5"/>
      <c r="J240" s="5">
        <f t="shared" si="8"/>
        <v>125</v>
      </c>
      <c r="K240" s="5">
        <f t="shared" si="9"/>
        <v>9375</v>
      </c>
    </row>
    <row r="241" spans="2:11">
      <c r="B241" s="5"/>
      <c r="C241" s="5"/>
      <c r="D241" s="5">
        <v>11700</v>
      </c>
      <c r="E241" s="5">
        <v>11730</v>
      </c>
      <c r="F241" s="5"/>
      <c r="G241" s="5"/>
      <c r="H241" s="5">
        <f>E241-D241</f>
        <v>30</v>
      </c>
      <c r="I241" s="5"/>
      <c r="J241" s="5">
        <f t="shared" si="8"/>
        <v>150</v>
      </c>
      <c r="K241" s="5">
        <f t="shared" si="9"/>
        <v>11250</v>
      </c>
    </row>
    <row r="242" spans="2:11">
      <c r="B242" s="5" t="s">
        <v>1602</v>
      </c>
      <c r="C242" s="25" t="s">
        <v>141</v>
      </c>
      <c r="D242" s="5"/>
      <c r="E242" s="5"/>
      <c r="F242" s="5"/>
      <c r="G242" s="5"/>
      <c r="H242" s="5"/>
      <c r="I242" s="5"/>
      <c r="J242" s="5"/>
      <c r="K242" s="5"/>
    </row>
    <row r="243" spans="2:11">
      <c r="B243" s="5"/>
      <c r="C243" s="25" t="s">
        <v>1067</v>
      </c>
      <c r="D243" s="5">
        <v>11720</v>
      </c>
      <c r="E243" s="5"/>
      <c r="F243" s="5">
        <v>11820</v>
      </c>
      <c r="G243" s="5"/>
      <c r="H243" s="5">
        <f>F243-D243</f>
        <v>100</v>
      </c>
      <c r="I243" s="5"/>
      <c r="J243" s="5">
        <f t="shared" si="8"/>
        <v>500</v>
      </c>
      <c r="K243" s="5">
        <f t="shared" si="9"/>
        <v>37500</v>
      </c>
    </row>
    <row r="244" spans="2:11">
      <c r="B244" s="5" t="s">
        <v>1604</v>
      </c>
      <c r="C244" s="25" t="s">
        <v>141</v>
      </c>
      <c r="D244" s="5"/>
      <c r="E244" s="5"/>
      <c r="F244" s="5"/>
      <c r="G244" s="5"/>
      <c r="H244" s="5"/>
      <c r="I244" s="5"/>
      <c r="J244" s="5"/>
      <c r="K244" s="5"/>
    </row>
    <row r="245" spans="2:11">
      <c r="B245" s="5"/>
      <c r="C245" s="25" t="s">
        <v>1067</v>
      </c>
      <c r="D245" s="5">
        <v>11800</v>
      </c>
      <c r="E245" s="5"/>
      <c r="F245" s="5">
        <v>11855</v>
      </c>
      <c r="G245" s="5"/>
      <c r="H245" s="5">
        <f>F245-D245</f>
        <v>55</v>
      </c>
      <c r="I245" s="5"/>
      <c r="J245" s="5">
        <f t="shared" si="8"/>
        <v>275</v>
      </c>
      <c r="K245" s="5">
        <f t="shared" si="9"/>
        <v>20625</v>
      </c>
    </row>
    <row r="246" spans="2:11">
      <c r="B246" s="5" t="s">
        <v>1619</v>
      </c>
      <c r="C246" s="25" t="s">
        <v>145</v>
      </c>
      <c r="D246" s="5"/>
      <c r="E246" s="5"/>
      <c r="F246" s="5"/>
      <c r="G246" s="5"/>
      <c r="H246" s="5"/>
      <c r="I246" s="5"/>
      <c r="J246" s="5"/>
      <c r="K246" s="5"/>
    </row>
    <row r="247" spans="2:11">
      <c r="B247" s="5"/>
      <c r="C247" s="25" t="s">
        <v>1067</v>
      </c>
      <c r="D247" s="5">
        <v>11840</v>
      </c>
      <c r="E247" s="5">
        <v>11900</v>
      </c>
      <c r="F247" s="5"/>
      <c r="G247" s="5"/>
      <c r="H247" s="5">
        <f>E247-D247</f>
        <v>60</v>
      </c>
      <c r="I247" s="5"/>
      <c r="J247" s="5">
        <f t="shared" si="8"/>
        <v>300</v>
      </c>
      <c r="K247" s="5">
        <f t="shared" si="9"/>
        <v>22500</v>
      </c>
    </row>
    <row r="248" spans="2:11">
      <c r="B248" s="5"/>
      <c r="C248" s="198" t="s">
        <v>1634</v>
      </c>
      <c r="D248" s="198" t="s">
        <v>1306</v>
      </c>
      <c r="E248" s="198"/>
      <c r="F248" s="198"/>
      <c r="G248" s="198"/>
      <c r="H248" s="198">
        <f>SUM(H221:H247)</f>
        <v>1327</v>
      </c>
      <c r="I248" s="198" t="s">
        <v>638</v>
      </c>
      <c r="J248" s="198">
        <f t="shared" si="8"/>
        <v>6635</v>
      </c>
      <c r="K248" s="198">
        <f t="shared" si="9"/>
        <v>497625</v>
      </c>
    </row>
    <row r="249" spans="2:11">
      <c r="B249" s="198"/>
      <c r="C249" s="198"/>
      <c r="D249" s="198" t="s">
        <v>1635</v>
      </c>
      <c r="E249" s="198"/>
      <c r="F249" s="198"/>
      <c r="G249" s="198"/>
      <c r="H249" s="198">
        <f>H248*75</f>
        <v>99525</v>
      </c>
      <c r="I249" s="198"/>
      <c r="J249" s="198"/>
      <c r="K249" s="198"/>
    </row>
  </sheetData>
  <mergeCells count="18">
    <mergeCell ref="J217:K218"/>
    <mergeCell ref="E213:G213"/>
    <mergeCell ref="B210:B212"/>
    <mergeCell ref="B197:B198"/>
    <mergeCell ref="B200:B201"/>
    <mergeCell ref="B203:B204"/>
    <mergeCell ref="B205:B206"/>
    <mergeCell ref="B207:B208"/>
    <mergeCell ref="J3:K4"/>
    <mergeCell ref="H40:I40"/>
    <mergeCell ref="J43:K44"/>
    <mergeCell ref="H72:I72"/>
    <mergeCell ref="J75:K76"/>
    <mergeCell ref="J194:K195"/>
    <mergeCell ref="E192:G192"/>
    <mergeCell ref="J136:K137"/>
    <mergeCell ref="H132:I132"/>
    <mergeCell ref="H106:I10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45"/>
  <sheetViews>
    <sheetView topLeftCell="A233" workbookViewId="0">
      <selection activeCell="Q257" sqref="Q257"/>
    </sheetView>
  </sheetViews>
  <sheetFormatPr defaultRowHeight="15"/>
  <cols>
    <col min="2" max="2" width="10.5703125" customWidth="1"/>
    <col min="3" max="3" width="24.5703125" customWidth="1"/>
    <col min="4" max="4" width="13" customWidth="1"/>
    <col min="9" max="9" width="12.140625" customWidth="1"/>
  </cols>
  <sheetData>
    <row r="1" spans="2:11">
      <c r="B1" s="6" t="s">
        <v>1136</v>
      </c>
    </row>
    <row r="2" spans="2:11">
      <c r="B2" s="5" t="s">
        <v>15</v>
      </c>
      <c r="C2" s="5">
        <v>2019</v>
      </c>
      <c r="D2" s="13"/>
      <c r="E2" s="13"/>
      <c r="F2" s="13"/>
      <c r="G2" s="13"/>
      <c r="H2" s="13"/>
      <c r="I2" s="13"/>
      <c r="J2" s="247" t="s">
        <v>527</v>
      </c>
      <c r="K2" s="248"/>
    </row>
    <row r="3" spans="2:11">
      <c r="B3" s="11"/>
      <c r="C3" s="11"/>
      <c r="D3" s="11"/>
      <c r="E3" s="11"/>
      <c r="F3" s="11"/>
      <c r="G3" s="11"/>
      <c r="H3" s="11" t="s">
        <v>4</v>
      </c>
      <c r="I3" s="11"/>
      <c r="J3" s="249"/>
      <c r="K3" s="250"/>
    </row>
    <row r="4" spans="2:11">
      <c r="B4" s="12" t="s">
        <v>0</v>
      </c>
      <c r="C4" s="12" t="s">
        <v>5</v>
      </c>
      <c r="D4" s="161" t="s">
        <v>816</v>
      </c>
      <c r="E4" s="12" t="s">
        <v>6</v>
      </c>
      <c r="F4" s="12" t="s">
        <v>3</v>
      </c>
      <c r="G4" s="12" t="s">
        <v>7</v>
      </c>
      <c r="H4" s="12" t="s">
        <v>8</v>
      </c>
      <c r="I4" s="12" t="s">
        <v>9</v>
      </c>
      <c r="J4" s="76" t="s">
        <v>525</v>
      </c>
      <c r="K4" s="77" t="s">
        <v>526</v>
      </c>
    </row>
    <row r="5" spans="2:11">
      <c r="B5" s="1" t="s">
        <v>955</v>
      </c>
      <c r="C5" s="1" t="s">
        <v>950</v>
      </c>
      <c r="D5" s="1">
        <v>27400</v>
      </c>
      <c r="E5" s="1"/>
      <c r="F5" s="1"/>
      <c r="G5" s="1"/>
      <c r="H5" s="1"/>
      <c r="I5" s="1"/>
      <c r="J5" s="1"/>
      <c r="K5" s="1"/>
    </row>
    <row r="6" spans="2:11">
      <c r="B6" s="1"/>
      <c r="C6" s="1" t="s">
        <v>1067</v>
      </c>
      <c r="D6" s="1"/>
      <c r="E6" s="1"/>
      <c r="F6" s="1">
        <v>27520</v>
      </c>
      <c r="G6" s="1"/>
      <c r="H6" s="1">
        <f>F6-D5</f>
        <v>120</v>
      </c>
      <c r="I6" s="1"/>
      <c r="J6" s="5">
        <f>H6*5</f>
        <v>600</v>
      </c>
      <c r="K6" s="5">
        <f>J6*20</f>
        <v>12000</v>
      </c>
    </row>
    <row r="7" spans="2:11">
      <c r="B7" s="1"/>
      <c r="C7" s="1"/>
      <c r="D7" s="1"/>
      <c r="E7" s="1"/>
      <c r="F7" s="1"/>
      <c r="G7" s="1"/>
      <c r="H7" s="1"/>
      <c r="I7" s="1"/>
      <c r="J7" s="5"/>
      <c r="K7" s="5"/>
    </row>
    <row r="8" spans="2:11">
      <c r="B8" s="1" t="s">
        <v>956</v>
      </c>
      <c r="C8" s="1" t="s">
        <v>950</v>
      </c>
      <c r="D8" s="1"/>
      <c r="E8" s="1">
        <v>27398</v>
      </c>
      <c r="F8" s="1"/>
      <c r="G8" s="1"/>
      <c r="H8" s="1"/>
      <c r="I8" s="1"/>
      <c r="J8" s="5"/>
      <c r="K8" s="5"/>
    </row>
    <row r="9" spans="2:11">
      <c r="B9" s="1"/>
      <c r="C9" s="1" t="s">
        <v>1067</v>
      </c>
      <c r="D9" s="1">
        <v>27198</v>
      </c>
      <c r="E9" s="1"/>
      <c r="F9" s="1"/>
      <c r="G9" s="1"/>
      <c r="H9" s="1">
        <f>E8-D9</f>
        <v>200</v>
      </c>
      <c r="I9" s="1"/>
      <c r="J9" s="5">
        <f>H9*5</f>
        <v>1000</v>
      </c>
      <c r="K9" s="5">
        <f>J9*20</f>
        <v>20000</v>
      </c>
    </row>
    <row r="10" spans="2:11">
      <c r="B10" s="1"/>
      <c r="C10" s="1"/>
      <c r="D10" s="1"/>
      <c r="E10" s="1"/>
      <c r="F10" s="1"/>
      <c r="G10" s="1"/>
      <c r="H10" s="1"/>
      <c r="I10" s="1"/>
      <c r="J10" s="5"/>
      <c r="K10" s="5"/>
    </row>
    <row r="11" spans="2:11">
      <c r="B11" s="1" t="s">
        <v>958</v>
      </c>
      <c r="C11" s="1" t="s">
        <v>950</v>
      </c>
      <c r="D11" s="1"/>
      <c r="E11" s="1">
        <v>27180</v>
      </c>
      <c r="F11" s="1"/>
      <c r="G11" s="1"/>
      <c r="H11" s="1"/>
      <c r="I11" s="1"/>
      <c r="J11" s="5"/>
      <c r="K11" s="5"/>
    </row>
    <row r="12" spans="2:11">
      <c r="B12" s="1"/>
      <c r="C12" s="1" t="s">
        <v>1012</v>
      </c>
      <c r="D12" s="1">
        <v>27100</v>
      </c>
      <c r="E12" s="1"/>
      <c r="F12" s="1"/>
      <c r="G12" s="1"/>
      <c r="H12" s="1">
        <f>E11-D12</f>
        <v>80</v>
      </c>
      <c r="I12" s="1"/>
      <c r="J12" s="5">
        <f>H12*5</f>
        <v>400</v>
      </c>
      <c r="K12" s="5">
        <f>J12*20</f>
        <v>8000</v>
      </c>
    </row>
    <row r="13" spans="2:11">
      <c r="B13" s="1"/>
      <c r="C13" s="1"/>
      <c r="D13" s="1"/>
      <c r="E13" s="1"/>
      <c r="F13" s="1"/>
      <c r="G13" s="1"/>
      <c r="H13" s="1"/>
      <c r="I13" s="1"/>
      <c r="J13" s="5"/>
      <c r="K13" s="5"/>
    </row>
    <row r="14" spans="2:11">
      <c r="B14" s="1" t="s">
        <v>957</v>
      </c>
      <c r="C14" s="1" t="s">
        <v>950</v>
      </c>
      <c r="D14" s="1">
        <v>27193</v>
      </c>
      <c r="E14" s="1"/>
      <c r="F14" s="1"/>
      <c r="G14" s="1"/>
      <c r="H14" s="1"/>
      <c r="I14" s="1"/>
      <c r="J14" s="5"/>
      <c r="K14" s="5"/>
    </row>
    <row r="15" spans="2:11">
      <c r="B15" s="1" t="s">
        <v>1137</v>
      </c>
      <c r="C15" s="1" t="s">
        <v>1012</v>
      </c>
      <c r="D15" s="1"/>
      <c r="E15" s="1"/>
      <c r="F15" s="1">
        <v>27400</v>
      </c>
      <c r="G15" s="1"/>
      <c r="H15" s="1">
        <f>F15-D14</f>
        <v>207</v>
      </c>
      <c r="I15" s="1"/>
      <c r="J15" s="5">
        <f>H15*5</f>
        <v>1035</v>
      </c>
      <c r="K15" s="5">
        <f>J15*20</f>
        <v>20700</v>
      </c>
    </row>
    <row r="16" spans="2:11">
      <c r="B16" s="1"/>
      <c r="C16" s="1"/>
      <c r="D16" s="1"/>
      <c r="E16" s="1"/>
      <c r="F16" s="1"/>
      <c r="G16" s="1"/>
      <c r="H16" s="1"/>
      <c r="I16" s="1"/>
      <c r="J16" s="5"/>
      <c r="K16" s="5"/>
    </row>
    <row r="17" spans="2:11">
      <c r="B17" s="1" t="s">
        <v>1015</v>
      </c>
      <c r="C17" s="1" t="s">
        <v>950</v>
      </c>
      <c r="D17" s="1">
        <v>27497</v>
      </c>
      <c r="E17" s="1"/>
      <c r="F17" s="1"/>
      <c r="G17" s="1"/>
      <c r="H17" s="1"/>
      <c r="I17" s="1"/>
      <c r="J17" s="5"/>
      <c r="K17" s="5"/>
    </row>
    <row r="18" spans="2:11">
      <c r="B18" s="1"/>
      <c r="C18" s="1" t="s">
        <v>1012</v>
      </c>
      <c r="D18" s="1"/>
      <c r="E18" s="1"/>
      <c r="F18" s="1">
        <v>27628</v>
      </c>
      <c r="G18" s="1"/>
      <c r="H18" s="1">
        <f>F18-D17</f>
        <v>131</v>
      </c>
      <c r="I18" s="1" t="s">
        <v>1138</v>
      </c>
      <c r="J18" s="5">
        <f>H18*3</f>
        <v>393</v>
      </c>
      <c r="K18" s="5">
        <f>J18*20</f>
        <v>7860</v>
      </c>
    </row>
    <row r="19" spans="2:11">
      <c r="B19" s="1"/>
      <c r="C19" s="1"/>
      <c r="D19" s="1"/>
      <c r="E19" s="1"/>
      <c r="F19" s="1"/>
      <c r="G19" s="1"/>
      <c r="H19" s="1"/>
      <c r="I19" s="1" t="s">
        <v>1139</v>
      </c>
      <c r="J19" s="5"/>
      <c r="K19" s="5"/>
    </row>
    <row r="20" spans="2:11">
      <c r="B20" s="1" t="s">
        <v>1016</v>
      </c>
      <c r="C20" s="1" t="s">
        <v>1140</v>
      </c>
      <c r="D20" s="1"/>
      <c r="E20" s="1"/>
      <c r="F20" s="1">
        <v>27760</v>
      </c>
      <c r="G20" s="1"/>
      <c r="H20" s="1">
        <f>F20-D17</f>
        <v>263</v>
      </c>
      <c r="I20" s="1" t="s">
        <v>1044</v>
      </c>
      <c r="J20" s="5">
        <f>H20*2</f>
        <v>526</v>
      </c>
      <c r="K20" s="5">
        <f>J20*20</f>
        <v>10520</v>
      </c>
    </row>
    <row r="21" spans="2:11">
      <c r="B21" s="1"/>
      <c r="C21" s="1"/>
      <c r="D21" s="1"/>
      <c r="E21" s="1"/>
      <c r="F21" s="1"/>
      <c r="G21" s="1"/>
      <c r="H21" s="1"/>
      <c r="I21" s="1"/>
      <c r="J21" s="5"/>
      <c r="K21" s="5"/>
    </row>
    <row r="22" spans="2:11">
      <c r="B22" s="1" t="s">
        <v>1141</v>
      </c>
      <c r="C22" s="1" t="s">
        <v>950</v>
      </c>
      <c r="D22" s="1"/>
      <c r="E22" s="1">
        <v>27660</v>
      </c>
      <c r="F22" s="1"/>
      <c r="G22" s="1"/>
      <c r="H22" s="1"/>
      <c r="I22" s="1"/>
      <c r="J22" s="5"/>
      <c r="K22" s="5"/>
    </row>
    <row r="23" spans="2:11">
      <c r="B23" s="1"/>
      <c r="C23" s="1" t="s">
        <v>1012</v>
      </c>
      <c r="D23" s="1">
        <v>27590</v>
      </c>
      <c r="E23" s="1"/>
      <c r="F23" s="1"/>
      <c r="G23" s="1"/>
      <c r="H23" s="1">
        <f>E22-D23</f>
        <v>70</v>
      </c>
      <c r="I23" s="1" t="s">
        <v>1138</v>
      </c>
      <c r="J23" s="5">
        <f>H23*3</f>
        <v>210</v>
      </c>
      <c r="K23" s="5">
        <f>J23*20</f>
        <v>4200</v>
      </c>
    </row>
    <row r="24" spans="2:11">
      <c r="B24" s="1"/>
      <c r="C24" s="1"/>
      <c r="D24" s="1"/>
      <c r="E24" s="1"/>
      <c r="F24" s="1"/>
      <c r="G24" s="1"/>
      <c r="H24" s="1"/>
      <c r="I24" s="1" t="s">
        <v>1139</v>
      </c>
      <c r="J24" s="5"/>
      <c r="K24" s="5"/>
    </row>
    <row r="25" spans="2:11">
      <c r="B25" s="1" t="s">
        <v>1128</v>
      </c>
      <c r="C25" s="1" t="s">
        <v>950</v>
      </c>
      <c r="D25" s="1">
        <v>27330</v>
      </c>
      <c r="E25" s="1"/>
      <c r="F25" s="1"/>
      <c r="G25" s="1"/>
      <c r="H25" s="1">
        <f>D23-D25</f>
        <v>260</v>
      </c>
      <c r="I25" s="1" t="s">
        <v>1044</v>
      </c>
      <c r="J25" s="5">
        <f>H25*2</f>
        <v>520</v>
      </c>
      <c r="K25" s="5">
        <f>J25*20</f>
        <v>10400</v>
      </c>
    </row>
    <row r="26" spans="2:11">
      <c r="B26" s="1"/>
      <c r="C26" s="1"/>
      <c r="D26" s="1"/>
      <c r="E26" s="1"/>
      <c r="F26" s="1"/>
      <c r="G26" s="1"/>
      <c r="H26" s="1"/>
      <c r="I26" s="1"/>
      <c r="J26" s="5"/>
      <c r="K26" s="5"/>
    </row>
    <row r="27" spans="2:11">
      <c r="B27" s="1" t="s">
        <v>1020</v>
      </c>
      <c r="C27" s="1" t="s">
        <v>950</v>
      </c>
      <c r="D27" s="1"/>
      <c r="E27" s="1">
        <v>27519</v>
      </c>
      <c r="F27" s="1"/>
      <c r="G27" s="1"/>
      <c r="H27" s="1"/>
      <c r="I27" s="1" t="s">
        <v>1142</v>
      </c>
      <c r="J27" s="5"/>
      <c r="K27" s="5"/>
    </row>
    <row r="28" spans="2:11">
      <c r="B28" s="1"/>
      <c r="C28" s="1" t="s">
        <v>1012</v>
      </c>
      <c r="D28" s="1"/>
      <c r="E28" s="1"/>
      <c r="F28" s="1"/>
      <c r="G28" s="1"/>
      <c r="H28" s="1"/>
      <c r="I28" s="1"/>
      <c r="J28" s="5"/>
      <c r="K28" s="5"/>
    </row>
    <row r="29" spans="2:11">
      <c r="B29" s="1" t="s">
        <v>1131</v>
      </c>
      <c r="C29" s="1"/>
      <c r="D29" s="1">
        <v>26550</v>
      </c>
      <c r="E29" s="1"/>
      <c r="F29" s="1"/>
      <c r="G29" s="1"/>
      <c r="H29" s="1">
        <f>E27-D29</f>
        <v>969</v>
      </c>
      <c r="I29" s="1" t="s">
        <v>1047</v>
      </c>
      <c r="J29" s="5">
        <f>H29*5</f>
        <v>4845</v>
      </c>
      <c r="K29" s="5">
        <f>J29*20</f>
        <v>96900</v>
      </c>
    </row>
    <row r="30" spans="2:11">
      <c r="B30" s="1"/>
      <c r="C30" s="1"/>
      <c r="D30" s="1"/>
      <c r="E30" s="1"/>
      <c r="F30" s="1"/>
      <c r="G30" s="1"/>
      <c r="H30" s="254" t="s">
        <v>638</v>
      </c>
      <c r="I30" s="255"/>
      <c r="J30" s="5">
        <f>SUM(J6:J29)</f>
        <v>9529</v>
      </c>
      <c r="K30" s="5">
        <f>SUM(K6:K29)</f>
        <v>190580</v>
      </c>
    </row>
    <row r="33" spans="2:11">
      <c r="B33" s="5" t="s">
        <v>46</v>
      </c>
      <c r="C33" s="5">
        <v>2019</v>
      </c>
      <c r="D33" s="13"/>
      <c r="E33" s="13"/>
      <c r="F33" s="13"/>
      <c r="G33" s="13"/>
      <c r="H33" s="13"/>
      <c r="I33" s="13"/>
      <c r="J33" s="247" t="s">
        <v>527</v>
      </c>
      <c r="K33" s="248"/>
    </row>
    <row r="34" spans="2:11">
      <c r="B34" s="11"/>
      <c r="C34" s="11"/>
      <c r="D34" s="11"/>
      <c r="E34" s="11"/>
      <c r="F34" s="11"/>
      <c r="G34" s="11"/>
      <c r="H34" s="11" t="s">
        <v>4</v>
      </c>
      <c r="I34" s="11"/>
      <c r="J34" s="249"/>
      <c r="K34" s="250"/>
    </row>
    <row r="35" spans="2:11">
      <c r="B35" s="12" t="s">
        <v>0</v>
      </c>
      <c r="C35" s="12" t="s">
        <v>5</v>
      </c>
      <c r="D35" s="161" t="s">
        <v>816</v>
      </c>
      <c r="E35" s="12" t="s">
        <v>6</v>
      </c>
      <c r="F35" s="12" t="s">
        <v>3</v>
      </c>
      <c r="G35" s="12" t="s">
        <v>7</v>
      </c>
      <c r="H35" s="12" t="s">
        <v>8</v>
      </c>
      <c r="I35" s="12" t="s">
        <v>9</v>
      </c>
      <c r="J35" s="76" t="s">
        <v>525</v>
      </c>
      <c r="K35" s="77" t="s">
        <v>526</v>
      </c>
    </row>
    <row r="36" spans="2:11">
      <c r="B36" s="5" t="s">
        <v>1036</v>
      </c>
      <c r="C36" s="5" t="s">
        <v>1143</v>
      </c>
      <c r="D36" s="5">
        <v>27240</v>
      </c>
      <c r="E36" s="5"/>
      <c r="F36" s="5"/>
      <c r="G36" s="5"/>
      <c r="H36" s="5"/>
      <c r="I36" s="5" t="s">
        <v>1142</v>
      </c>
      <c r="J36" s="5"/>
      <c r="K36" s="5"/>
    </row>
    <row r="37" spans="2:11">
      <c r="B37" s="5"/>
      <c r="C37" s="5" t="s">
        <v>1067</v>
      </c>
      <c r="D37" s="5"/>
      <c r="E37" s="5"/>
      <c r="F37" s="5"/>
      <c r="G37" s="5"/>
      <c r="H37" s="5"/>
      <c r="I37" s="5"/>
      <c r="J37" s="5"/>
      <c r="K37" s="5"/>
    </row>
    <row r="38" spans="2:11">
      <c r="B38" s="5" t="s">
        <v>1035</v>
      </c>
      <c r="C38" s="5"/>
      <c r="D38" s="5"/>
      <c r="E38" s="5"/>
      <c r="F38" s="5">
        <v>27640</v>
      </c>
      <c r="G38" s="5"/>
      <c r="H38" s="5">
        <f>F38-D36</f>
        <v>400</v>
      </c>
      <c r="I38" s="5"/>
      <c r="J38" s="5">
        <f>H38*5</f>
        <v>2000</v>
      </c>
      <c r="K38" s="5">
        <f>J38*20</f>
        <v>40000</v>
      </c>
    </row>
    <row r="39" spans="2:11"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2:11">
      <c r="B40" s="5" t="s">
        <v>1038</v>
      </c>
      <c r="C40" s="5" t="s">
        <v>1143</v>
      </c>
      <c r="D40" s="5"/>
      <c r="E40" s="5">
        <v>27280</v>
      </c>
      <c r="F40" s="5"/>
      <c r="G40" s="5"/>
      <c r="H40" s="5"/>
      <c r="I40" s="5" t="s">
        <v>1142</v>
      </c>
      <c r="J40" s="5"/>
      <c r="K40" s="5"/>
    </row>
    <row r="41" spans="2:11">
      <c r="B41" s="5"/>
      <c r="C41" s="5" t="s">
        <v>1067</v>
      </c>
      <c r="D41" s="5"/>
      <c r="E41" s="5"/>
      <c r="F41" s="5"/>
      <c r="G41" s="5"/>
      <c r="H41" s="5"/>
      <c r="I41" s="5"/>
      <c r="J41" s="5"/>
      <c r="K41" s="5"/>
    </row>
    <row r="42" spans="2:11">
      <c r="B42" s="5" t="s">
        <v>961</v>
      </c>
      <c r="C42" s="5" t="s">
        <v>1143</v>
      </c>
      <c r="D42" s="5">
        <v>26750</v>
      </c>
      <c r="E42" s="5"/>
      <c r="F42" s="5"/>
      <c r="G42" s="5"/>
      <c r="H42" s="5">
        <f>E40-D42</f>
        <v>530</v>
      </c>
      <c r="I42" s="5"/>
      <c r="J42" s="5">
        <f>H42*5</f>
        <v>2650</v>
      </c>
      <c r="K42" s="5">
        <f>J42*20</f>
        <v>53000</v>
      </c>
    </row>
    <row r="43" spans="2:11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>
      <c r="B44" s="5" t="s">
        <v>976</v>
      </c>
      <c r="C44" s="5" t="s">
        <v>1143</v>
      </c>
      <c r="D44" s="5">
        <v>26840</v>
      </c>
      <c r="E44" s="5"/>
      <c r="F44" s="5"/>
      <c r="G44" s="5"/>
      <c r="H44" s="5"/>
      <c r="I44" s="5"/>
      <c r="J44" s="5"/>
      <c r="K44" s="5"/>
    </row>
    <row r="45" spans="2:11">
      <c r="B45" s="5"/>
      <c r="C45" s="5" t="s">
        <v>1067</v>
      </c>
      <c r="D45" s="5"/>
      <c r="E45" s="5"/>
      <c r="F45" s="5">
        <v>27000</v>
      </c>
      <c r="G45" s="5"/>
      <c r="H45" s="5">
        <f>F45-D44</f>
        <v>160</v>
      </c>
      <c r="I45" s="5" t="s">
        <v>1138</v>
      </c>
      <c r="J45" s="5">
        <f>H45*3</f>
        <v>480</v>
      </c>
      <c r="K45" s="5">
        <f>J45*20</f>
        <v>9600</v>
      </c>
    </row>
    <row r="46" spans="2:11">
      <c r="B46" s="5"/>
      <c r="C46" s="5"/>
      <c r="D46" s="5"/>
      <c r="E46" s="5"/>
      <c r="F46" s="5"/>
      <c r="G46" s="5"/>
      <c r="H46" s="5"/>
      <c r="I46" s="5" t="s">
        <v>1139</v>
      </c>
      <c r="J46" s="5"/>
      <c r="K46" s="5"/>
    </row>
    <row r="47" spans="2:11">
      <c r="B47" s="5" t="s">
        <v>982</v>
      </c>
      <c r="C47" s="5" t="s">
        <v>1143</v>
      </c>
      <c r="D47" s="5"/>
      <c r="E47" s="5"/>
      <c r="F47" s="5">
        <v>27150</v>
      </c>
      <c r="G47" s="5"/>
      <c r="H47" s="5">
        <f>F47-D44</f>
        <v>310</v>
      </c>
      <c r="I47" s="5" t="s">
        <v>1044</v>
      </c>
      <c r="J47" s="5">
        <f>H47*2</f>
        <v>620</v>
      </c>
      <c r="K47" s="5">
        <f>J47*20</f>
        <v>12400</v>
      </c>
    </row>
    <row r="48" spans="2:11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>
      <c r="B49" s="5" t="s">
        <v>992</v>
      </c>
      <c r="C49" s="5" t="s">
        <v>1144</v>
      </c>
      <c r="D49" s="5">
        <v>27090</v>
      </c>
      <c r="E49" s="5"/>
      <c r="F49" s="5">
        <v>27200</v>
      </c>
      <c r="G49" s="5"/>
      <c r="H49" s="5">
        <f>F49-D49</f>
        <v>110</v>
      </c>
      <c r="I49" s="5"/>
      <c r="J49" s="5">
        <f>H49*5</f>
        <v>550</v>
      </c>
      <c r="K49" s="5">
        <f>J49*20</f>
        <v>11000</v>
      </c>
    </row>
    <row r="50" spans="2:11">
      <c r="B50" s="5"/>
      <c r="C50" s="5" t="s">
        <v>1145</v>
      </c>
      <c r="D50" s="5"/>
      <c r="E50" s="5"/>
      <c r="F50" s="5"/>
      <c r="G50" s="5"/>
      <c r="H50" s="5"/>
      <c r="I50" s="5"/>
      <c r="J50" s="5"/>
      <c r="K50" s="5"/>
    </row>
    <row r="51" spans="2:11"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2:11">
      <c r="B52" s="5" t="s">
        <v>998</v>
      </c>
      <c r="C52" s="5" t="s">
        <v>1143</v>
      </c>
      <c r="D52" s="5">
        <v>27080</v>
      </c>
      <c r="E52" s="5"/>
      <c r="F52" s="5">
        <v>27180</v>
      </c>
      <c r="G52" s="5"/>
      <c r="H52" s="5">
        <f>F52-D52</f>
        <v>100</v>
      </c>
      <c r="I52" s="5"/>
      <c r="J52" s="5">
        <f>H52*5</f>
        <v>500</v>
      </c>
      <c r="K52" s="5">
        <f>J52*20</f>
        <v>10000</v>
      </c>
    </row>
    <row r="53" spans="2:11">
      <c r="B53" s="5"/>
      <c r="C53" s="5" t="s">
        <v>1067</v>
      </c>
      <c r="D53" s="5"/>
      <c r="E53" s="5"/>
      <c r="F53" s="5"/>
      <c r="G53" s="5"/>
      <c r="H53" s="5"/>
      <c r="I53" s="5"/>
      <c r="J53" s="5"/>
      <c r="K53" s="5"/>
    </row>
    <row r="54" spans="2:11">
      <c r="B54" s="5"/>
      <c r="C54" s="5" t="s">
        <v>1067</v>
      </c>
      <c r="D54" s="5">
        <v>26760</v>
      </c>
      <c r="E54" s="5">
        <v>26900</v>
      </c>
      <c r="F54" s="5"/>
      <c r="G54" s="5"/>
      <c r="H54" s="5">
        <f>E54-D54</f>
        <v>140</v>
      </c>
      <c r="I54" s="5"/>
      <c r="J54" s="5">
        <f>H54*5</f>
        <v>700</v>
      </c>
      <c r="K54" s="5">
        <f>J54*20</f>
        <v>14000</v>
      </c>
    </row>
    <row r="55" spans="2:11">
      <c r="B55" s="5"/>
      <c r="C55" s="5"/>
      <c r="D55" s="5"/>
      <c r="E55" s="5"/>
      <c r="F55" s="5"/>
      <c r="G55" s="5"/>
      <c r="H55" s="254" t="s">
        <v>638</v>
      </c>
      <c r="I55" s="255"/>
      <c r="J55" s="5">
        <f>SUM(J38:J54)</f>
        <v>7500</v>
      </c>
      <c r="K55" s="5">
        <f>SUM(K38:K54)</f>
        <v>150000</v>
      </c>
    </row>
    <row r="58" spans="2:11">
      <c r="B58" s="5" t="s">
        <v>61</v>
      </c>
      <c r="C58" s="5">
        <v>2019</v>
      </c>
      <c r="D58" s="13"/>
      <c r="E58" s="13"/>
      <c r="F58" s="13"/>
      <c r="G58" s="13"/>
      <c r="H58" s="13"/>
      <c r="I58" s="13"/>
      <c r="J58" s="247" t="s">
        <v>527</v>
      </c>
      <c r="K58" s="248"/>
    </row>
    <row r="59" spans="2:11">
      <c r="B59" s="11"/>
      <c r="C59" s="11"/>
      <c r="D59" s="11"/>
      <c r="E59" s="11"/>
      <c r="F59" s="11"/>
      <c r="G59" s="11"/>
      <c r="H59" s="11" t="s">
        <v>4</v>
      </c>
      <c r="I59" s="11"/>
      <c r="J59" s="249"/>
      <c r="K59" s="250"/>
    </row>
    <row r="60" spans="2:11">
      <c r="B60" s="12" t="s">
        <v>0</v>
      </c>
      <c r="C60" s="12" t="s">
        <v>5</v>
      </c>
      <c r="D60" s="161" t="s">
        <v>816</v>
      </c>
      <c r="E60" s="12" t="s">
        <v>6</v>
      </c>
      <c r="F60" s="12" t="s">
        <v>3</v>
      </c>
      <c r="G60" s="12" t="s">
        <v>7</v>
      </c>
      <c r="H60" s="12" t="s">
        <v>8</v>
      </c>
      <c r="I60" s="12" t="s">
        <v>9</v>
      </c>
      <c r="J60" s="76" t="s">
        <v>525</v>
      </c>
      <c r="K60" s="77" t="s">
        <v>526</v>
      </c>
    </row>
    <row r="61" spans="2:11">
      <c r="B61" s="5" t="s">
        <v>1135</v>
      </c>
      <c r="C61" s="5" t="s">
        <v>1146</v>
      </c>
      <c r="D61" s="5">
        <v>27090</v>
      </c>
      <c r="E61" s="5"/>
      <c r="F61" s="5"/>
      <c r="G61" s="5"/>
      <c r="H61" s="5"/>
      <c r="I61" s="5" t="s">
        <v>1142</v>
      </c>
      <c r="J61" s="5"/>
      <c r="K61" s="5"/>
    </row>
    <row r="62" spans="2:11">
      <c r="B62" s="5"/>
      <c r="C62" s="5" t="s">
        <v>1067</v>
      </c>
      <c r="D62" s="5"/>
      <c r="E62" s="5"/>
      <c r="F62" s="5"/>
      <c r="G62" s="5"/>
      <c r="H62" s="5"/>
      <c r="I62" s="5"/>
      <c r="J62" s="5"/>
      <c r="K62" s="5"/>
    </row>
    <row r="63" spans="2:11">
      <c r="B63" s="5" t="s">
        <v>1041</v>
      </c>
      <c r="C63" s="5"/>
      <c r="D63" s="5"/>
      <c r="E63" s="5"/>
      <c r="F63" s="5">
        <v>27595</v>
      </c>
      <c r="G63" s="5"/>
      <c r="H63" s="5">
        <f>F63-D61</f>
        <v>505</v>
      </c>
      <c r="I63" s="5"/>
      <c r="J63" s="5">
        <f>H63*5</f>
        <v>2525</v>
      </c>
      <c r="K63" s="5">
        <f>J63*20</f>
        <v>50500</v>
      </c>
    </row>
    <row r="64" spans="2:11"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2:11">
      <c r="B65" s="5" t="s">
        <v>1071</v>
      </c>
      <c r="C65" s="5" t="s">
        <v>1146</v>
      </c>
      <c r="D65" s="5">
        <v>27760</v>
      </c>
      <c r="E65" s="5"/>
      <c r="F65" s="5"/>
      <c r="G65" s="5"/>
      <c r="H65" s="5"/>
      <c r="I65" s="5" t="s">
        <v>1142</v>
      </c>
      <c r="J65" s="5"/>
      <c r="K65" s="5"/>
    </row>
    <row r="66" spans="2:11">
      <c r="B66" s="5"/>
      <c r="C66" s="5" t="s">
        <v>1067</v>
      </c>
      <c r="D66" s="5"/>
      <c r="E66" s="5"/>
      <c r="F66" s="5"/>
      <c r="G66" s="5"/>
      <c r="H66" s="5"/>
      <c r="I66" s="5"/>
      <c r="J66" s="5"/>
      <c r="K66" s="5"/>
    </row>
    <row r="67" spans="2:11">
      <c r="B67" s="5" t="s">
        <v>1107</v>
      </c>
      <c r="C67" s="5" t="s">
        <v>1146</v>
      </c>
      <c r="D67" s="5"/>
      <c r="E67" s="5"/>
      <c r="F67" s="5">
        <v>28900</v>
      </c>
      <c r="G67" s="5"/>
      <c r="H67" s="5">
        <f>F67-D65</f>
        <v>1140</v>
      </c>
      <c r="I67" s="5"/>
      <c r="J67" s="5">
        <f>H67*5</f>
        <v>5700</v>
      </c>
      <c r="K67" s="5">
        <f>J67*20</f>
        <v>114000</v>
      </c>
    </row>
    <row r="68" spans="2:11"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2:11">
      <c r="B69" s="5" t="s">
        <v>1111</v>
      </c>
      <c r="C69" s="5" t="s">
        <v>1146</v>
      </c>
      <c r="D69" s="5">
        <v>29070</v>
      </c>
      <c r="E69" s="5"/>
      <c r="F69" s="5">
        <v>29130</v>
      </c>
      <c r="G69" s="5"/>
      <c r="H69" s="5">
        <f>F69-D69</f>
        <v>60</v>
      </c>
      <c r="I69" s="5"/>
      <c r="J69" s="5"/>
      <c r="K69" s="5"/>
    </row>
    <row r="70" spans="2:11">
      <c r="B70" s="5"/>
      <c r="C70" s="5" t="s">
        <v>1067</v>
      </c>
      <c r="D70" s="5"/>
      <c r="E70" s="5"/>
      <c r="F70" s="5"/>
      <c r="G70" s="5"/>
      <c r="H70" s="5"/>
      <c r="I70" s="5"/>
      <c r="J70" s="5">
        <f>H69*5</f>
        <v>300</v>
      </c>
      <c r="K70" s="5">
        <f>J70*20</f>
        <v>6000</v>
      </c>
    </row>
    <row r="71" spans="2:11"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2:11">
      <c r="B72" s="5" t="s">
        <v>1119</v>
      </c>
      <c r="C72" s="5" t="s">
        <v>1146</v>
      </c>
      <c r="D72" s="5">
        <v>29110</v>
      </c>
      <c r="E72" s="5"/>
      <c r="F72" s="5">
        <v>29340</v>
      </c>
      <c r="G72" s="5"/>
      <c r="H72" s="5">
        <f>F72-D72</f>
        <v>230</v>
      </c>
      <c r="I72" s="5"/>
      <c r="J72" s="5">
        <f>H72*5</f>
        <v>1150</v>
      </c>
      <c r="K72" s="5">
        <f>J72*20</f>
        <v>23000</v>
      </c>
    </row>
    <row r="73" spans="2:11">
      <c r="B73" s="5"/>
      <c r="C73" s="5" t="s">
        <v>1067</v>
      </c>
      <c r="D73" s="5"/>
      <c r="E73" s="5"/>
      <c r="F73" s="5"/>
      <c r="G73" s="5"/>
      <c r="H73" s="5"/>
      <c r="I73" s="5"/>
      <c r="J73" s="5"/>
      <c r="K73" s="5"/>
    </row>
    <row r="74" spans="2:11">
      <c r="B74" s="5"/>
      <c r="C74" s="5" t="s">
        <v>1067</v>
      </c>
      <c r="D74" s="5">
        <v>29370</v>
      </c>
      <c r="E74" s="5"/>
      <c r="F74" s="5">
        <v>29600</v>
      </c>
      <c r="G74" s="5"/>
      <c r="H74" s="5">
        <f>F74-D74</f>
        <v>230</v>
      </c>
      <c r="I74" s="5"/>
      <c r="J74" s="5">
        <f>H74*5</f>
        <v>1150</v>
      </c>
      <c r="K74" s="5">
        <f>J74*20</f>
        <v>23000</v>
      </c>
    </row>
    <row r="75" spans="2:11">
      <c r="B75" s="5"/>
      <c r="C75" s="5"/>
      <c r="D75" s="5"/>
      <c r="E75" s="5"/>
      <c r="F75" s="5"/>
      <c r="G75" s="5"/>
      <c r="H75" s="254" t="s">
        <v>638</v>
      </c>
      <c r="I75" s="255"/>
      <c r="J75" s="5">
        <f>SUM(J63:J74)</f>
        <v>10825</v>
      </c>
      <c r="K75" s="5">
        <f>SUM(K63:K74)</f>
        <v>216500</v>
      </c>
    </row>
    <row r="77" spans="2:11">
      <c r="B77" s="5" t="s">
        <v>61</v>
      </c>
      <c r="C77" s="5">
        <v>2019</v>
      </c>
      <c r="D77" s="13"/>
      <c r="E77" s="13"/>
      <c r="F77" s="13"/>
      <c r="G77" s="13"/>
      <c r="H77" s="13"/>
      <c r="I77" s="13"/>
      <c r="J77" s="247" t="s">
        <v>527</v>
      </c>
      <c r="K77" s="248"/>
    </row>
    <row r="78" spans="2:11">
      <c r="B78" s="11"/>
      <c r="C78" s="11"/>
      <c r="D78" s="11"/>
      <c r="E78" s="11"/>
      <c r="F78" s="11"/>
      <c r="G78" s="11"/>
      <c r="H78" s="11" t="s">
        <v>4</v>
      </c>
      <c r="I78" s="11"/>
      <c r="J78" s="249"/>
      <c r="K78" s="250"/>
    </row>
    <row r="79" spans="2:11">
      <c r="B79" s="12" t="s">
        <v>0</v>
      </c>
      <c r="C79" s="12" t="s">
        <v>5</v>
      </c>
      <c r="D79" s="161" t="s">
        <v>816</v>
      </c>
      <c r="E79" s="12" t="s">
        <v>6</v>
      </c>
      <c r="F79" s="12" t="s">
        <v>3</v>
      </c>
      <c r="G79" s="12" t="s">
        <v>7</v>
      </c>
      <c r="H79" s="12" t="s">
        <v>8</v>
      </c>
      <c r="I79" s="12" t="s">
        <v>9</v>
      </c>
      <c r="J79" s="76" t="s">
        <v>525</v>
      </c>
      <c r="K79" s="77" t="s">
        <v>526</v>
      </c>
    </row>
    <row r="80" spans="2:11">
      <c r="B80" s="5" t="s">
        <v>1147</v>
      </c>
      <c r="C80" s="5" t="s">
        <v>1146</v>
      </c>
      <c r="D80" s="5">
        <v>29674</v>
      </c>
      <c r="E80" s="5"/>
      <c r="F80" s="5"/>
      <c r="G80" s="5"/>
      <c r="H80" s="5"/>
      <c r="I80" s="5"/>
      <c r="J80" s="5"/>
      <c r="K80" s="5"/>
    </row>
    <row r="81" spans="2:11">
      <c r="B81" s="5"/>
      <c r="C81" s="5" t="s">
        <v>1067</v>
      </c>
      <c r="D81" s="5"/>
      <c r="E81" s="5"/>
      <c r="F81" s="5">
        <v>29844</v>
      </c>
      <c r="G81" s="5"/>
      <c r="H81" s="5">
        <f>F81-D80</f>
        <v>170</v>
      </c>
      <c r="I81" s="5"/>
      <c r="J81" s="5">
        <f>H81*5</f>
        <v>850</v>
      </c>
      <c r="K81" s="5">
        <f>J81*20</f>
        <v>17000</v>
      </c>
    </row>
    <row r="82" spans="2:11"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2:11">
      <c r="B83" s="5" t="s">
        <v>1156</v>
      </c>
      <c r="C83" s="5" t="s">
        <v>1146</v>
      </c>
      <c r="D83" s="5">
        <v>29765</v>
      </c>
      <c r="E83" s="5"/>
      <c r="F83" s="5"/>
      <c r="G83" s="5"/>
      <c r="H83" s="5"/>
      <c r="I83" s="5"/>
      <c r="J83" s="5"/>
      <c r="K83" s="5"/>
    </row>
    <row r="84" spans="2:11">
      <c r="B84" s="5"/>
      <c r="C84" s="5" t="s">
        <v>1067</v>
      </c>
      <c r="D84" s="5"/>
      <c r="E84" s="5"/>
      <c r="F84" s="5">
        <v>29890</v>
      </c>
      <c r="G84" s="5"/>
      <c r="H84" s="5">
        <f>F84-D83</f>
        <v>125</v>
      </c>
      <c r="I84" s="5"/>
      <c r="J84" s="5">
        <f>H84*5</f>
        <v>625</v>
      </c>
      <c r="K84" s="5">
        <f>J84*20</f>
        <v>12500</v>
      </c>
    </row>
    <row r="85" spans="2:11"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2:11">
      <c r="B86" s="5" t="s">
        <v>1165</v>
      </c>
      <c r="C86" s="5" t="s">
        <v>1146</v>
      </c>
      <c r="D86" s="5"/>
      <c r="E86" s="5">
        <v>29840</v>
      </c>
      <c r="F86" s="5"/>
      <c r="G86" s="5"/>
      <c r="H86" s="5"/>
      <c r="I86" s="5"/>
      <c r="J86" s="5"/>
      <c r="K86" s="5"/>
    </row>
    <row r="87" spans="2:11">
      <c r="B87" s="5"/>
      <c r="C87" s="5" t="s">
        <v>1067</v>
      </c>
      <c r="D87" s="5">
        <v>29580</v>
      </c>
      <c r="E87" s="5"/>
      <c r="F87" s="5"/>
      <c r="G87" s="5"/>
      <c r="H87" s="5">
        <f>E86-D87</f>
        <v>260</v>
      </c>
      <c r="I87" s="5"/>
      <c r="J87" s="5">
        <f>H87*5</f>
        <v>1300</v>
      </c>
      <c r="K87" s="5">
        <f>J87*20</f>
        <v>26000</v>
      </c>
    </row>
    <row r="88" spans="2:11">
      <c r="B88" s="5"/>
      <c r="C88" s="5" t="s">
        <v>1063</v>
      </c>
      <c r="D88" s="5"/>
      <c r="E88" s="5">
        <v>29630</v>
      </c>
      <c r="F88" s="5"/>
      <c r="G88" s="5"/>
      <c r="H88" s="5"/>
      <c r="I88" s="5" t="s">
        <v>13</v>
      </c>
      <c r="J88" s="5"/>
      <c r="K88" s="5"/>
    </row>
    <row r="89" spans="2:11"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2:11">
      <c r="B90" s="5" t="s">
        <v>1174</v>
      </c>
      <c r="C90" s="5" t="s">
        <v>1146</v>
      </c>
      <c r="D90" s="5"/>
      <c r="E90" s="5"/>
      <c r="F90" s="5"/>
      <c r="G90" s="5"/>
      <c r="H90" s="5"/>
      <c r="I90" s="5"/>
      <c r="J90" s="5"/>
      <c r="K90" s="5"/>
    </row>
    <row r="91" spans="2:11">
      <c r="B91" s="5"/>
      <c r="C91" s="5" t="s">
        <v>1079</v>
      </c>
      <c r="D91" s="5">
        <v>29220</v>
      </c>
      <c r="E91" s="5"/>
      <c r="F91" s="5"/>
      <c r="G91" s="5"/>
      <c r="H91" s="5">
        <f>E88-D91</f>
        <v>410</v>
      </c>
      <c r="I91" s="5" t="s">
        <v>1074</v>
      </c>
      <c r="J91" s="5">
        <f>H91*2</f>
        <v>820</v>
      </c>
      <c r="K91" s="5">
        <f>J91*20</f>
        <v>16400</v>
      </c>
    </row>
    <row r="92" spans="2:11">
      <c r="B92" s="5"/>
      <c r="C92" s="5" t="s">
        <v>1067</v>
      </c>
      <c r="D92" s="5">
        <v>29220</v>
      </c>
      <c r="E92" s="5">
        <v>29360</v>
      </c>
      <c r="F92" s="5"/>
      <c r="G92" s="5"/>
      <c r="H92" s="5">
        <f>E92-D92</f>
        <v>140</v>
      </c>
      <c r="I92" s="5"/>
      <c r="J92" s="5">
        <f>H92*5</f>
        <v>700</v>
      </c>
      <c r="K92" s="5">
        <f>J92*20</f>
        <v>14000</v>
      </c>
    </row>
    <row r="93" spans="2:11"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2:11">
      <c r="B94" s="5" t="s">
        <v>1178</v>
      </c>
      <c r="C94" s="5" t="s">
        <v>1146</v>
      </c>
      <c r="D94" s="5">
        <v>29411</v>
      </c>
      <c r="E94" s="5"/>
      <c r="F94" s="5"/>
      <c r="G94" s="5"/>
      <c r="H94" s="5"/>
      <c r="I94" s="5"/>
      <c r="J94" s="5"/>
      <c r="K94" s="5"/>
    </row>
    <row r="95" spans="2:11">
      <c r="B95" s="5"/>
      <c r="C95" s="5" t="s">
        <v>1067</v>
      </c>
      <c r="D95" s="5"/>
      <c r="E95" s="5"/>
      <c r="F95" s="5">
        <v>29840</v>
      </c>
      <c r="G95" s="5"/>
      <c r="H95" s="5">
        <f>F95-D94</f>
        <v>429</v>
      </c>
      <c r="I95" s="5"/>
      <c r="J95" s="5">
        <f>H95*5</f>
        <v>2145</v>
      </c>
      <c r="K95" s="5">
        <f>J95*20</f>
        <v>42900</v>
      </c>
    </row>
    <row r="96" spans="2:11">
      <c r="B96" s="5"/>
      <c r="C96" s="5" t="s">
        <v>1067</v>
      </c>
      <c r="D96" s="5">
        <v>29800</v>
      </c>
      <c r="E96" s="5"/>
      <c r="F96" s="5">
        <v>30000</v>
      </c>
      <c r="G96" s="5"/>
      <c r="H96" s="5">
        <f>F96-D96</f>
        <v>200</v>
      </c>
      <c r="I96" s="5"/>
      <c r="J96" s="5">
        <f>H96*5</f>
        <v>1000</v>
      </c>
      <c r="K96" s="5">
        <f>J96*20</f>
        <v>20000</v>
      </c>
    </row>
    <row r="97" spans="2:11"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2:11">
      <c r="B98" s="5" t="s">
        <v>1188</v>
      </c>
      <c r="C98" s="5" t="s">
        <v>1146</v>
      </c>
      <c r="D98" s="5">
        <v>30130</v>
      </c>
      <c r="E98" s="5"/>
      <c r="F98" s="5"/>
      <c r="G98" s="5"/>
      <c r="H98" s="5"/>
      <c r="I98" s="5"/>
      <c r="J98" s="5"/>
      <c r="K98" s="5"/>
    </row>
    <row r="99" spans="2:11">
      <c r="B99" s="5"/>
      <c r="C99" s="5" t="s">
        <v>1067</v>
      </c>
      <c r="D99" s="5"/>
      <c r="E99" s="5"/>
      <c r="F99" s="5">
        <v>30265</v>
      </c>
      <c r="G99" s="5"/>
      <c r="H99" s="5">
        <f>F99-D98</f>
        <v>135</v>
      </c>
      <c r="I99" s="5"/>
      <c r="J99" s="5">
        <f>H99*5</f>
        <v>675</v>
      </c>
      <c r="K99" s="5">
        <f>J99*20</f>
        <v>13500</v>
      </c>
    </row>
    <row r="100" spans="2:11">
      <c r="B100" s="5"/>
      <c r="C100" s="5" t="s">
        <v>1067</v>
      </c>
      <c r="D100" s="5">
        <v>29790</v>
      </c>
      <c r="E100" s="5">
        <v>29855</v>
      </c>
      <c r="F100" s="5"/>
      <c r="G100" s="5"/>
      <c r="H100" s="5">
        <f>E100-D100</f>
        <v>65</v>
      </c>
      <c r="I100" s="5"/>
      <c r="J100" s="5">
        <f>H100*5</f>
        <v>325</v>
      </c>
      <c r="K100" s="5">
        <f>J100*20</f>
        <v>6500</v>
      </c>
    </row>
    <row r="101" spans="2:11"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2:11">
      <c r="B102" s="5" t="s">
        <v>1198</v>
      </c>
      <c r="C102" s="5" t="s">
        <v>1146</v>
      </c>
      <c r="D102" s="5">
        <v>30110</v>
      </c>
      <c r="E102" s="5"/>
      <c r="F102" s="5"/>
      <c r="G102" s="5"/>
      <c r="H102" s="5"/>
      <c r="I102" s="5"/>
      <c r="J102" s="5"/>
      <c r="K102" s="5"/>
    </row>
    <row r="103" spans="2:11">
      <c r="B103" s="5"/>
      <c r="C103" s="5" t="s">
        <v>1067</v>
      </c>
      <c r="D103" s="5"/>
      <c r="E103" s="5"/>
      <c r="F103" s="5">
        <v>30180</v>
      </c>
      <c r="G103" s="5"/>
      <c r="H103" s="5">
        <f>F103-D102</f>
        <v>70</v>
      </c>
      <c r="I103" s="5"/>
      <c r="J103" s="5">
        <f>H103*5</f>
        <v>350</v>
      </c>
      <c r="K103" s="5">
        <f>J103*20</f>
        <v>7000</v>
      </c>
    </row>
    <row r="104" spans="2:11">
      <c r="B104" s="5"/>
      <c r="C104" s="5" t="s">
        <v>1067</v>
      </c>
      <c r="D104" s="5">
        <v>30160</v>
      </c>
      <c r="E104" s="5"/>
      <c r="F104" s="5"/>
      <c r="G104" s="5"/>
      <c r="H104" s="5"/>
      <c r="I104" s="5"/>
      <c r="J104" s="5"/>
      <c r="K104" s="5"/>
    </row>
    <row r="105" spans="2:11">
      <c r="B105" s="5"/>
      <c r="C105" s="5"/>
      <c r="D105" s="5"/>
      <c r="E105" s="5"/>
      <c r="F105" s="5">
        <v>30450</v>
      </c>
      <c r="G105" s="5"/>
      <c r="H105" s="5">
        <f>F105-D104</f>
        <v>290</v>
      </c>
      <c r="I105" s="5"/>
      <c r="J105" s="5">
        <f>H105*5</f>
        <v>1450</v>
      </c>
      <c r="K105" s="5">
        <f>J105*20</f>
        <v>29000</v>
      </c>
    </row>
    <row r="106" spans="2:11"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2:11">
      <c r="B107" s="5" t="s">
        <v>1205</v>
      </c>
      <c r="C107" s="5" t="s">
        <v>1214</v>
      </c>
      <c r="D107" s="5">
        <v>30580</v>
      </c>
      <c r="E107" s="5"/>
      <c r="F107" s="5"/>
      <c r="G107" s="5"/>
      <c r="H107" s="5"/>
      <c r="I107" s="5"/>
      <c r="J107" s="5"/>
      <c r="K107" s="5"/>
    </row>
    <row r="108" spans="2:11">
      <c r="B108" s="5"/>
      <c r="C108" s="5" t="s">
        <v>1067</v>
      </c>
      <c r="D108" s="5"/>
      <c r="E108" s="5"/>
      <c r="F108" s="5">
        <v>30750</v>
      </c>
      <c r="G108" s="5"/>
      <c r="H108" s="5">
        <f>F108-D107</f>
        <v>170</v>
      </c>
      <c r="I108" s="5"/>
      <c r="J108" s="5">
        <f>H108*5</f>
        <v>850</v>
      </c>
      <c r="K108" s="5">
        <f>J108*20</f>
        <v>17000</v>
      </c>
    </row>
    <row r="109" spans="2:11">
      <c r="B109" s="5"/>
      <c r="C109" s="5" t="s">
        <v>1067</v>
      </c>
      <c r="D109" s="5">
        <v>30460</v>
      </c>
      <c r="E109" s="5"/>
      <c r="F109" s="5">
        <v>30599</v>
      </c>
      <c r="G109" s="5"/>
      <c r="H109" s="5">
        <f>F109-D109</f>
        <v>139</v>
      </c>
      <c r="I109" s="5"/>
      <c r="J109" s="5">
        <f>H109*5</f>
        <v>695</v>
      </c>
      <c r="K109" s="5">
        <f>J109*20</f>
        <v>13900</v>
      </c>
    </row>
    <row r="110" spans="2:11">
      <c r="B110" s="5"/>
      <c r="C110" s="5"/>
      <c r="D110" s="5"/>
      <c r="E110" s="5"/>
      <c r="F110" s="5"/>
      <c r="G110" s="5"/>
      <c r="H110" s="254" t="s">
        <v>638</v>
      </c>
      <c r="I110" s="255"/>
      <c r="J110" s="5">
        <f>SUM(J81:J109)</f>
        <v>11785</v>
      </c>
      <c r="K110" s="5">
        <f>SUM(K81:K109)</f>
        <v>235700</v>
      </c>
    </row>
    <row r="111" spans="2:11">
      <c r="B111" s="5"/>
      <c r="C111" s="5"/>
      <c r="D111" s="5"/>
      <c r="E111" s="5"/>
      <c r="F111" s="5"/>
      <c r="G111" s="198" t="s">
        <v>1213</v>
      </c>
      <c r="H111" s="198"/>
      <c r="I111" s="198"/>
      <c r="J111" s="198"/>
      <c r="K111" s="198">
        <f>K110+K75</f>
        <v>452200</v>
      </c>
    </row>
    <row r="114" spans="2:11">
      <c r="B114" s="5" t="s">
        <v>76</v>
      </c>
      <c r="C114" s="5">
        <v>2019</v>
      </c>
      <c r="D114" s="13"/>
      <c r="E114" s="13"/>
      <c r="F114" s="13"/>
      <c r="G114" s="13"/>
      <c r="H114" s="13"/>
      <c r="I114" s="13"/>
      <c r="J114" s="247" t="s">
        <v>527</v>
      </c>
      <c r="K114" s="248"/>
    </row>
    <row r="115" spans="2:11">
      <c r="B115" s="11"/>
      <c r="C115" s="11"/>
      <c r="D115" s="11"/>
      <c r="E115" s="11"/>
      <c r="F115" s="11"/>
      <c r="G115" s="11"/>
      <c r="H115" s="11" t="s">
        <v>4</v>
      </c>
      <c r="I115" s="11"/>
      <c r="J115" s="249"/>
      <c r="K115" s="250"/>
    </row>
    <row r="116" spans="2:11">
      <c r="B116" s="12" t="s">
        <v>0</v>
      </c>
      <c r="C116" s="12" t="s">
        <v>5</v>
      </c>
      <c r="D116" s="161" t="s">
        <v>816</v>
      </c>
      <c r="E116" s="12" t="s">
        <v>6</v>
      </c>
      <c r="F116" s="12" t="s">
        <v>3</v>
      </c>
      <c r="G116" s="12" t="s">
        <v>7</v>
      </c>
      <c r="H116" s="12" t="s">
        <v>8</v>
      </c>
      <c r="I116" s="12" t="s">
        <v>9</v>
      </c>
      <c r="J116" s="76" t="s">
        <v>525</v>
      </c>
      <c r="K116" s="77" t="s">
        <v>526</v>
      </c>
    </row>
    <row r="117" spans="2:11">
      <c r="B117" s="5" t="s">
        <v>1215</v>
      </c>
      <c r="C117" s="5" t="s">
        <v>1214</v>
      </c>
      <c r="D117" s="5">
        <v>30620</v>
      </c>
      <c r="E117" s="5"/>
      <c r="F117" s="5"/>
      <c r="G117" s="5"/>
      <c r="H117" s="5"/>
      <c r="I117" s="5"/>
      <c r="J117" s="5"/>
      <c r="K117" s="5"/>
    </row>
    <row r="118" spans="2:11">
      <c r="B118" s="5"/>
      <c r="C118" s="5" t="s">
        <v>1067</v>
      </c>
      <c r="D118" s="5"/>
      <c r="E118" s="5"/>
      <c r="F118" s="5">
        <v>30800</v>
      </c>
      <c r="G118" s="5"/>
      <c r="H118" s="5">
        <f>F118-D117</f>
        <v>180</v>
      </c>
      <c r="I118" s="5"/>
      <c r="J118" s="5">
        <f>H118*5</f>
        <v>900</v>
      </c>
      <c r="K118" s="5">
        <f>J118*20</f>
        <v>18000</v>
      </c>
    </row>
    <row r="119" spans="2:11">
      <c r="B119" s="5"/>
      <c r="C119" s="5" t="s">
        <v>1067</v>
      </c>
      <c r="D119" s="5"/>
      <c r="E119" s="5">
        <v>30580</v>
      </c>
      <c r="F119" s="5"/>
      <c r="G119" s="5"/>
      <c r="H119" s="5"/>
      <c r="I119" s="5" t="s">
        <v>1064</v>
      </c>
      <c r="J119" s="5"/>
      <c r="K119" s="5"/>
    </row>
    <row r="120" spans="2:11"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2:11">
      <c r="B121" s="5" t="s">
        <v>1223</v>
      </c>
      <c r="C121" s="5" t="s">
        <v>1214</v>
      </c>
      <c r="D121" s="5"/>
      <c r="E121" s="5">
        <v>30415</v>
      </c>
      <c r="F121" s="5"/>
      <c r="G121" s="5"/>
      <c r="H121" s="5"/>
      <c r="I121" s="5"/>
      <c r="J121" s="5"/>
      <c r="K121" s="5"/>
    </row>
    <row r="122" spans="2:11">
      <c r="B122" s="5"/>
      <c r="C122" s="5" t="s">
        <v>1067</v>
      </c>
      <c r="D122" s="5">
        <v>30315</v>
      </c>
      <c r="E122" s="5"/>
      <c r="F122" s="5"/>
      <c r="G122" s="5"/>
      <c r="H122" s="5">
        <f>E121-D122</f>
        <v>100</v>
      </c>
      <c r="I122" s="5"/>
      <c r="J122" s="5">
        <v>500</v>
      </c>
      <c r="K122" s="5">
        <f>J122*20</f>
        <v>10000</v>
      </c>
    </row>
    <row r="123" spans="2:11">
      <c r="B123" s="5"/>
      <c r="C123" s="5" t="s">
        <v>1067</v>
      </c>
      <c r="D123" s="5">
        <v>30300</v>
      </c>
      <c r="E123" s="5">
        <v>30415</v>
      </c>
      <c r="F123" s="5"/>
      <c r="G123" s="5"/>
      <c r="H123" s="5">
        <f>E123-D123</f>
        <v>115</v>
      </c>
      <c r="I123" s="5"/>
      <c r="J123" s="5">
        <f>H123*5</f>
        <v>575</v>
      </c>
      <c r="K123" s="5">
        <f t="shared" ref="K123:K128" si="0">J123*20</f>
        <v>11500</v>
      </c>
    </row>
    <row r="124" spans="2:11"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2:11">
      <c r="B125" s="5" t="s">
        <v>1228</v>
      </c>
      <c r="C125" s="5" t="s">
        <v>1214</v>
      </c>
      <c r="D125" s="5">
        <v>30672</v>
      </c>
      <c r="E125" s="5"/>
      <c r="F125" s="5"/>
      <c r="G125" s="5"/>
      <c r="H125" s="5"/>
      <c r="I125" s="5"/>
      <c r="J125" s="5"/>
      <c r="K125" s="5"/>
    </row>
    <row r="126" spans="2:11">
      <c r="B126" s="5"/>
      <c r="C126" s="5" t="s">
        <v>1067</v>
      </c>
      <c r="D126" s="5"/>
      <c r="E126" s="5"/>
      <c r="F126" s="5">
        <v>30715</v>
      </c>
      <c r="G126" s="5"/>
      <c r="H126" s="5">
        <f>F126-D125</f>
        <v>43</v>
      </c>
      <c r="I126" s="5"/>
      <c r="J126" s="5">
        <f>H126*5</f>
        <v>215</v>
      </c>
      <c r="K126" s="5">
        <f t="shared" si="0"/>
        <v>4300</v>
      </c>
    </row>
    <row r="127" spans="2:11">
      <c r="B127" s="5"/>
      <c r="C127" s="5" t="s">
        <v>1067</v>
      </c>
      <c r="D127" s="5">
        <v>30450</v>
      </c>
      <c r="E127" s="5">
        <v>30500</v>
      </c>
      <c r="F127" s="5"/>
      <c r="G127" s="5"/>
      <c r="H127" s="5">
        <f>E127-D127</f>
        <v>50</v>
      </c>
      <c r="I127" s="5"/>
      <c r="J127" s="5">
        <f>H127*5</f>
        <v>250</v>
      </c>
      <c r="K127" s="5">
        <f t="shared" si="0"/>
        <v>5000</v>
      </c>
    </row>
    <row r="128" spans="2:11">
      <c r="B128" s="5"/>
      <c r="C128" s="5" t="s">
        <v>1067</v>
      </c>
      <c r="D128" s="5">
        <v>30270</v>
      </c>
      <c r="E128" s="5">
        <v>30458</v>
      </c>
      <c r="F128" s="5"/>
      <c r="G128" s="5"/>
      <c r="H128" s="5">
        <f>E128-D128</f>
        <v>188</v>
      </c>
      <c r="I128" s="5"/>
      <c r="J128" s="5">
        <f>H128*5</f>
        <v>940</v>
      </c>
      <c r="K128" s="5">
        <f t="shared" si="0"/>
        <v>18800</v>
      </c>
    </row>
    <row r="129" spans="2:11"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2:11">
      <c r="B130" s="5" t="s">
        <v>1239</v>
      </c>
      <c r="C130" s="5" t="s">
        <v>1214</v>
      </c>
      <c r="D130" s="5"/>
      <c r="E130" s="5"/>
      <c r="F130" s="5"/>
      <c r="G130" s="5"/>
      <c r="H130" s="5"/>
      <c r="I130" s="5"/>
      <c r="J130" s="5"/>
      <c r="K130" s="5"/>
    </row>
    <row r="131" spans="2:11">
      <c r="B131" s="5"/>
      <c r="C131" s="5" t="s">
        <v>1067</v>
      </c>
      <c r="D131" s="5">
        <v>30140</v>
      </c>
      <c r="E131" s="5">
        <v>30280</v>
      </c>
      <c r="F131" s="5"/>
      <c r="G131" s="5"/>
      <c r="H131" s="5">
        <f>E131-D131</f>
        <v>140</v>
      </c>
      <c r="I131" s="5"/>
      <c r="J131" s="5">
        <f>H131*5</f>
        <v>700</v>
      </c>
      <c r="K131" s="5">
        <f>J131*20</f>
        <v>14000</v>
      </c>
    </row>
    <row r="132" spans="2:11">
      <c r="B132" s="5"/>
      <c r="C132" s="5" t="s">
        <v>1067</v>
      </c>
      <c r="D132" s="5">
        <v>30117</v>
      </c>
      <c r="E132" s="5">
        <v>30250</v>
      </c>
      <c r="F132" s="5"/>
      <c r="G132" s="5"/>
      <c r="H132" s="5">
        <f>E132-D132</f>
        <v>133</v>
      </c>
      <c r="I132" s="5" t="s">
        <v>1044</v>
      </c>
      <c r="J132" s="5">
        <f>H132*2</f>
        <v>266</v>
      </c>
      <c r="K132" s="5">
        <f t="shared" ref="K132:K192" si="1">J132*20</f>
        <v>5320</v>
      </c>
    </row>
    <row r="133" spans="2:11">
      <c r="B133" s="5"/>
      <c r="C133" s="5"/>
      <c r="D133" s="5">
        <v>30040</v>
      </c>
      <c r="E133" s="5"/>
      <c r="F133" s="5"/>
      <c r="G133" s="5"/>
      <c r="H133" s="5">
        <f>E132-D133</f>
        <v>210</v>
      </c>
      <c r="I133" s="5" t="s">
        <v>1138</v>
      </c>
      <c r="J133" s="5">
        <f>H133*3</f>
        <v>630</v>
      </c>
      <c r="K133" s="5">
        <f t="shared" si="1"/>
        <v>12600</v>
      </c>
    </row>
    <row r="134" spans="2:11"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2:11">
      <c r="B135" s="5" t="s">
        <v>1249</v>
      </c>
      <c r="C135" s="5" t="s">
        <v>1214</v>
      </c>
      <c r="D135" s="5"/>
      <c r="E135" s="5"/>
      <c r="F135" s="5"/>
      <c r="G135" s="5"/>
      <c r="H135" s="5"/>
      <c r="I135" s="5"/>
      <c r="J135" s="5"/>
      <c r="K135" s="5"/>
    </row>
    <row r="136" spans="2:11">
      <c r="B136" s="5"/>
      <c r="C136" s="5" t="s">
        <v>1067</v>
      </c>
      <c r="D136" s="5">
        <v>30260</v>
      </c>
      <c r="E136" s="5"/>
      <c r="F136" s="5">
        <v>30320</v>
      </c>
      <c r="G136" s="5"/>
      <c r="H136" s="5">
        <f>F136-D136</f>
        <v>60</v>
      </c>
      <c r="I136" s="5"/>
      <c r="J136" s="5">
        <f>H136*5</f>
        <v>300</v>
      </c>
      <c r="K136" s="5">
        <f t="shared" si="1"/>
        <v>6000</v>
      </c>
    </row>
    <row r="137" spans="2:11">
      <c r="B137" s="5"/>
      <c r="C137" s="5" t="s">
        <v>1067</v>
      </c>
      <c r="D137" s="5">
        <v>30075</v>
      </c>
      <c r="E137" s="5">
        <v>30150</v>
      </c>
      <c r="F137" s="5"/>
      <c r="G137" s="5"/>
      <c r="H137" s="5">
        <f>E137-D137</f>
        <v>75</v>
      </c>
      <c r="I137" s="5"/>
      <c r="J137" s="5">
        <f t="shared" ref="J137:J141" si="2">H137*5</f>
        <v>375</v>
      </c>
      <c r="K137" s="5">
        <f t="shared" si="1"/>
        <v>7500</v>
      </c>
    </row>
    <row r="138" spans="2:11">
      <c r="B138" s="5"/>
      <c r="C138" s="5" t="s">
        <v>1067</v>
      </c>
      <c r="D138" s="5">
        <v>30220</v>
      </c>
      <c r="E138" s="5"/>
      <c r="F138" s="5">
        <v>30380</v>
      </c>
      <c r="G138" s="5"/>
      <c r="H138" s="5">
        <f>F138-D138</f>
        <v>160</v>
      </c>
      <c r="I138" s="5"/>
      <c r="J138" s="5">
        <f t="shared" si="2"/>
        <v>800</v>
      </c>
      <c r="K138" s="5">
        <f t="shared" si="1"/>
        <v>16000</v>
      </c>
    </row>
    <row r="139" spans="2:11"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2:11">
      <c r="B140" s="5" t="s">
        <v>1256</v>
      </c>
      <c r="C140" s="5" t="s">
        <v>1214</v>
      </c>
      <c r="D140" s="5"/>
      <c r="E140" s="5">
        <v>30250</v>
      </c>
      <c r="F140" s="5"/>
      <c r="G140" s="5"/>
      <c r="H140" s="5"/>
      <c r="I140" s="5"/>
      <c r="J140" s="5"/>
      <c r="K140" s="5"/>
    </row>
    <row r="141" spans="2:11">
      <c r="B141" s="5"/>
      <c r="C141" s="5" t="s">
        <v>1067</v>
      </c>
      <c r="D141" s="5">
        <v>30185</v>
      </c>
      <c r="E141" s="5"/>
      <c r="F141" s="5"/>
      <c r="G141" s="5"/>
      <c r="H141" s="5">
        <f>E140-D141</f>
        <v>65</v>
      </c>
      <c r="I141" s="5"/>
      <c r="J141" s="5">
        <f t="shared" si="2"/>
        <v>325</v>
      </c>
      <c r="K141" s="5">
        <f t="shared" si="1"/>
        <v>6500</v>
      </c>
    </row>
    <row r="142" spans="2:11">
      <c r="B142" s="5"/>
      <c r="C142" s="5"/>
      <c r="D142" s="5">
        <v>30040</v>
      </c>
      <c r="E142" s="5">
        <v>30200</v>
      </c>
      <c r="F142" s="5"/>
      <c r="G142" s="5"/>
      <c r="H142" s="5">
        <f>E142-D142</f>
        <v>160</v>
      </c>
      <c r="I142" s="5" t="s">
        <v>1044</v>
      </c>
      <c r="J142" s="5">
        <f>H142*2</f>
        <v>320</v>
      </c>
      <c r="K142" s="5">
        <f t="shared" si="1"/>
        <v>6400</v>
      </c>
    </row>
    <row r="143" spans="2:11">
      <c r="B143" s="5"/>
      <c r="C143" s="5"/>
      <c r="D143" s="5">
        <v>29990</v>
      </c>
      <c r="E143" s="5"/>
      <c r="F143" s="5"/>
      <c r="G143" s="5"/>
      <c r="H143" s="5">
        <f>E142-D143</f>
        <v>210</v>
      </c>
      <c r="I143" s="5" t="s">
        <v>1138</v>
      </c>
      <c r="J143" s="5">
        <f>H143*3</f>
        <v>630</v>
      </c>
      <c r="K143" s="5">
        <f t="shared" si="1"/>
        <v>12600</v>
      </c>
    </row>
    <row r="144" spans="2:11"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2:11">
      <c r="B145" s="5" t="s">
        <v>1264</v>
      </c>
      <c r="C145" s="5" t="s">
        <v>1214</v>
      </c>
      <c r="D145" s="5"/>
      <c r="E145" s="5"/>
      <c r="F145" s="5"/>
      <c r="G145" s="5"/>
      <c r="H145" s="5"/>
      <c r="I145" s="5"/>
      <c r="J145" s="5"/>
      <c r="K145" s="5"/>
    </row>
    <row r="146" spans="2:11">
      <c r="B146" s="5"/>
      <c r="C146" s="5" t="s">
        <v>1067</v>
      </c>
      <c r="D146" s="5">
        <v>29900</v>
      </c>
      <c r="E146" s="5">
        <v>29990</v>
      </c>
      <c r="F146" s="5"/>
      <c r="G146" s="5"/>
      <c r="H146" s="5">
        <f>E146-D146</f>
        <v>90</v>
      </c>
      <c r="I146" s="5"/>
      <c r="J146" s="5">
        <f>H146*5</f>
        <v>450</v>
      </c>
      <c r="K146" s="5">
        <f t="shared" si="1"/>
        <v>9000</v>
      </c>
    </row>
    <row r="147" spans="2:11">
      <c r="B147" s="5"/>
      <c r="C147" s="5" t="s">
        <v>1067</v>
      </c>
      <c r="D147" s="5">
        <v>30082</v>
      </c>
      <c r="E147" s="5"/>
      <c r="F147" s="5">
        <v>30350</v>
      </c>
      <c r="G147" s="5"/>
      <c r="H147" s="5">
        <f>F147-D147</f>
        <v>268</v>
      </c>
      <c r="I147" s="5"/>
      <c r="J147" s="5">
        <f>H147*5</f>
        <v>1340</v>
      </c>
      <c r="K147" s="5">
        <f t="shared" si="1"/>
        <v>26800</v>
      </c>
    </row>
    <row r="148" spans="2:11"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2:11">
      <c r="B149" s="5" t="s">
        <v>1273</v>
      </c>
      <c r="C149" s="5" t="s">
        <v>1214</v>
      </c>
      <c r="D149" s="5"/>
      <c r="E149" s="5"/>
      <c r="F149" s="5"/>
      <c r="G149" s="5"/>
      <c r="H149" s="5"/>
      <c r="I149" s="5"/>
      <c r="J149" s="5"/>
      <c r="K149" s="5"/>
    </row>
    <row r="150" spans="2:11">
      <c r="B150" s="5"/>
      <c r="C150" s="5" t="s">
        <v>1067</v>
      </c>
      <c r="D150" s="5">
        <v>30050</v>
      </c>
      <c r="E150" s="5">
        <v>30212</v>
      </c>
      <c r="F150" s="5"/>
      <c r="G150" s="5"/>
      <c r="H150" s="5">
        <f>E150-D150</f>
        <v>162</v>
      </c>
      <c r="I150" s="5" t="s">
        <v>1044</v>
      </c>
      <c r="J150" s="5">
        <f>H150*2</f>
        <v>324</v>
      </c>
      <c r="K150" s="5">
        <f t="shared" si="1"/>
        <v>6480</v>
      </c>
    </row>
    <row r="151" spans="2:11">
      <c r="B151" s="5"/>
      <c r="C151" s="5"/>
      <c r="D151" s="5">
        <v>29955</v>
      </c>
      <c r="E151" s="5"/>
      <c r="F151" s="5"/>
      <c r="G151" s="5"/>
      <c r="H151" s="5">
        <f>E150-D151</f>
        <v>257</v>
      </c>
      <c r="I151" s="5" t="s">
        <v>1138</v>
      </c>
      <c r="J151" s="5">
        <f>H151*3</f>
        <v>771</v>
      </c>
      <c r="K151" s="5">
        <f t="shared" si="1"/>
        <v>15420</v>
      </c>
    </row>
    <row r="152" spans="2:11"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2:11">
      <c r="B153" s="5" t="s">
        <v>1282</v>
      </c>
      <c r="C153" s="5" t="s">
        <v>1214</v>
      </c>
      <c r="D153" s="5"/>
      <c r="E153" s="5"/>
      <c r="F153" s="5"/>
      <c r="G153" s="5"/>
      <c r="H153" s="5"/>
      <c r="I153" s="5"/>
      <c r="J153" s="5"/>
      <c r="K153" s="5"/>
    </row>
    <row r="154" spans="2:11">
      <c r="B154" s="5"/>
      <c r="C154" s="5" t="s">
        <v>1067</v>
      </c>
      <c r="D154" s="5">
        <v>29800</v>
      </c>
      <c r="E154" s="5">
        <v>29900</v>
      </c>
      <c r="F154" s="5"/>
      <c r="G154" s="5"/>
      <c r="H154" s="5">
        <f>E154-D154</f>
        <v>100</v>
      </c>
      <c r="I154" s="5"/>
      <c r="J154" s="5">
        <f>H154*5</f>
        <v>500</v>
      </c>
      <c r="K154" s="5">
        <f t="shared" si="1"/>
        <v>10000</v>
      </c>
    </row>
    <row r="155" spans="2:11"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2:11">
      <c r="B156" s="5" t="s">
        <v>1289</v>
      </c>
      <c r="C156" s="5" t="s">
        <v>1214</v>
      </c>
      <c r="D156" s="5"/>
      <c r="E156" s="5"/>
      <c r="F156" s="5"/>
      <c r="G156" s="5"/>
      <c r="H156" s="5"/>
      <c r="I156" s="5"/>
      <c r="J156" s="5"/>
      <c r="K156" s="5"/>
    </row>
    <row r="157" spans="2:11">
      <c r="B157" s="5"/>
      <c r="C157" s="5" t="s">
        <v>1067</v>
      </c>
      <c r="D157" s="5"/>
      <c r="E157" s="5">
        <v>29845</v>
      </c>
      <c r="F157" s="5"/>
      <c r="G157" s="5">
        <v>29900</v>
      </c>
      <c r="H157" s="5">
        <f>E157-G157</f>
        <v>-55</v>
      </c>
      <c r="I157" s="5"/>
      <c r="J157" s="5">
        <f>H157*5</f>
        <v>-275</v>
      </c>
      <c r="K157" s="5">
        <f t="shared" si="1"/>
        <v>-5500</v>
      </c>
    </row>
    <row r="158" spans="2:11">
      <c r="B158" s="5"/>
      <c r="C158" s="5"/>
      <c r="D158" s="5">
        <v>30020</v>
      </c>
      <c r="E158" s="5"/>
      <c r="F158" s="5">
        <v>30108</v>
      </c>
      <c r="G158" s="5"/>
      <c r="H158" s="5">
        <f>F158-D158</f>
        <v>88</v>
      </c>
      <c r="I158" s="5" t="s">
        <v>1044</v>
      </c>
      <c r="J158" s="5">
        <f>H158*2</f>
        <v>176</v>
      </c>
      <c r="K158" s="5">
        <f t="shared" si="1"/>
        <v>3520</v>
      </c>
    </row>
    <row r="159" spans="2:11">
      <c r="B159" s="5"/>
      <c r="C159" s="5"/>
      <c r="D159" s="5"/>
      <c r="E159" s="5"/>
      <c r="F159" s="5">
        <v>30140</v>
      </c>
      <c r="G159" s="5"/>
      <c r="H159" s="5">
        <f>F159-D158</f>
        <v>120</v>
      </c>
      <c r="I159" s="5" t="s">
        <v>1138</v>
      </c>
      <c r="J159" s="5">
        <f>H159*3</f>
        <v>360</v>
      </c>
      <c r="K159" s="5">
        <f t="shared" si="1"/>
        <v>7200</v>
      </c>
    </row>
    <row r="160" spans="2:11"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2:11">
      <c r="B161" s="5" t="s">
        <v>1293</v>
      </c>
      <c r="C161" s="5" t="s">
        <v>1214</v>
      </c>
      <c r="D161" s="5"/>
      <c r="E161" s="5"/>
      <c r="F161" s="5"/>
      <c r="G161" s="5"/>
      <c r="H161" s="5"/>
      <c r="I161" s="5"/>
      <c r="J161" s="5"/>
      <c r="K161" s="5"/>
    </row>
    <row r="162" spans="2:11">
      <c r="B162" s="5"/>
      <c r="C162" s="5" t="s">
        <v>1067</v>
      </c>
      <c r="D162" s="5">
        <v>30100</v>
      </c>
      <c r="E162" s="5"/>
      <c r="F162" s="5">
        <v>30170</v>
      </c>
      <c r="G162" s="5"/>
      <c r="H162" s="5">
        <f>F162-D162</f>
        <v>70</v>
      </c>
      <c r="I162" s="5" t="s">
        <v>1044</v>
      </c>
      <c r="J162" s="5">
        <f>H162*2</f>
        <v>140</v>
      </c>
      <c r="K162" s="5">
        <f t="shared" si="1"/>
        <v>2800</v>
      </c>
    </row>
    <row r="163" spans="2:11">
      <c r="B163" s="5"/>
      <c r="C163" s="5"/>
      <c r="D163" s="5"/>
      <c r="E163" s="5"/>
      <c r="F163" s="5">
        <v>30220</v>
      </c>
      <c r="G163" s="5"/>
      <c r="H163" s="5">
        <f>F163-D162</f>
        <v>120</v>
      </c>
      <c r="I163" s="5" t="s">
        <v>1138</v>
      </c>
      <c r="J163" s="5">
        <f>H163*3</f>
        <v>360</v>
      </c>
      <c r="K163" s="5">
        <f t="shared" si="1"/>
        <v>7200</v>
      </c>
    </row>
    <row r="164" spans="2:11"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2:11">
      <c r="B165" s="5" t="s">
        <v>1297</v>
      </c>
      <c r="C165" s="5" t="s">
        <v>1214</v>
      </c>
      <c r="D165" s="5"/>
      <c r="E165" s="5"/>
      <c r="F165" s="5"/>
      <c r="G165" s="5"/>
      <c r="H165" s="5"/>
      <c r="I165" s="5"/>
      <c r="J165" s="5"/>
      <c r="K165" s="5"/>
    </row>
    <row r="166" spans="2:11">
      <c r="B166" s="5"/>
      <c r="C166" s="5" t="s">
        <v>1067</v>
      </c>
      <c r="D166" s="5">
        <v>30260</v>
      </c>
      <c r="E166" s="5"/>
      <c r="F166" s="5">
        <v>30600</v>
      </c>
      <c r="G166" s="5"/>
      <c r="H166" s="5">
        <f>F166-D166</f>
        <v>340</v>
      </c>
      <c r="I166" s="5"/>
      <c r="J166" s="5">
        <f>H166*5</f>
        <v>1700</v>
      </c>
      <c r="K166" s="5">
        <f t="shared" si="1"/>
        <v>34000</v>
      </c>
    </row>
    <row r="167" spans="2:11"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2:11">
      <c r="B168" s="5" t="s">
        <v>1315</v>
      </c>
      <c r="C168" s="5" t="s">
        <v>1214</v>
      </c>
      <c r="D168" s="5"/>
      <c r="E168" s="5"/>
      <c r="F168" s="5"/>
      <c r="G168" s="5"/>
      <c r="H168" s="5"/>
      <c r="I168" s="5"/>
      <c r="J168" s="5"/>
      <c r="K168" s="5"/>
    </row>
    <row r="169" spans="2:11">
      <c r="B169" s="5"/>
      <c r="C169" s="5" t="s">
        <v>1067</v>
      </c>
      <c r="D169" s="5">
        <v>30220</v>
      </c>
      <c r="E169" s="5">
        <v>30500</v>
      </c>
      <c r="F169" s="5"/>
      <c r="G169" s="5"/>
      <c r="H169" s="5">
        <f>E169-D169</f>
        <v>280</v>
      </c>
      <c r="I169" s="5"/>
      <c r="J169" s="5">
        <f>H169*5</f>
        <v>1400</v>
      </c>
      <c r="K169" s="5">
        <f t="shared" si="1"/>
        <v>28000</v>
      </c>
    </row>
    <row r="170" spans="2:11"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2:11">
      <c r="B171" s="5" t="s">
        <v>1323</v>
      </c>
      <c r="C171" s="5" t="s">
        <v>1214</v>
      </c>
      <c r="D171" s="5"/>
      <c r="E171" s="5"/>
      <c r="F171" s="5"/>
      <c r="G171" s="5"/>
      <c r="H171" s="5"/>
      <c r="I171" s="5"/>
      <c r="J171" s="5"/>
      <c r="K171" s="5"/>
    </row>
    <row r="172" spans="2:11">
      <c r="B172" s="5"/>
      <c r="C172" s="5" t="s">
        <v>1067</v>
      </c>
      <c r="D172" s="5">
        <v>29970</v>
      </c>
      <c r="E172" s="5">
        <v>30170</v>
      </c>
      <c r="F172" s="5"/>
      <c r="G172" s="5"/>
      <c r="H172" s="5">
        <f>E172-D172</f>
        <v>200</v>
      </c>
      <c r="I172" s="5" t="s">
        <v>1044</v>
      </c>
      <c r="J172" s="5">
        <f>H172*2</f>
        <v>400</v>
      </c>
      <c r="K172" s="5">
        <f t="shared" si="1"/>
        <v>8000</v>
      </c>
    </row>
    <row r="173" spans="2:11">
      <c r="B173" s="5"/>
      <c r="C173" s="5"/>
      <c r="D173" s="5">
        <v>29750</v>
      </c>
      <c r="E173" s="5"/>
      <c r="F173" s="5"/>
      <c r="G173" s="5"/>
      <c r="H173" s="5">
        <f>E172-D173</f>
        <v>420</v>
      </c>
      <c r="I173" s="5" t="s">
        <v>1138</v>
      </c>
      <c r="J173" s="5">
        <f>H173*3</f>
        <v>1260</v>
      </c>
      <c r="K173" s="5">
        <f t="shared" si="1"/>
        <v>25200</v>
      </c>
    </row>
    <row r="174" spans="2:11"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2:11">
      <c r="B175" s="5" t="s">
        <v>1331</v>
      </c>
      <c r="C175" s="5" t="s">
        <v>1214</v>
      </c>
      <c r="D175" s="5"/>
      <c r="E175" s="5"/>
      <c r="F175" s="5"/>
      <c r="G175" s="5"/>
      <c r="H175" s="5"/>
      <c r="I175" s="5"/>
      <c r="J175" s="5"/>
      <c r="K175" s="5"/>
    </row>
    <row r="176" spans="2:11">
      <c r="B176" s="5"/>
      <c r="C176" s="5" t="s">
        <v>1067</v>
      </c>
      <c r="D176" s="5">
        <v>29870</v>
      </c>
      <c r="E176" s="5"/>
      <c r="F176" s="5"/>
      <c r="G176" s="5">
        <v>29790</v>
      </c>
      <c r="H176" s="5">
        <f>G176-D176</f>
        <v>-80</v>
      </c>
      <c r="I176" s="5"/>
      <c r="J176" s="5">
        <f>H176*5</f>
        <v>-400</v>
      </c>
      <c r="K176" s="5">
        <f t="shared" si="1"/>
        <v>-8000</v>
      </c>
    </row>
    <row r="177" spans="2:11">
      <c r="B177" s="5"/>
      <c r="C177" s="5"/>
      <c r="D177" s="5">
        <v>29500</v>
      </c>
      <c r="E177" s="5">
        <v>29650</v>
      </c>
      <c r="F177" s="5"/>
      <c r="G177" s="5"/>
      <c r="H177" s="5">
        <f>E177-D177</f>
        <v>150</v>
      </c>
      <c r="I177" s="5"/>
      <c r="J177" s="5">
        <f>H177*5</f>
        <v>750</v>
      </c>
      <c r="K177" s="5">
        <f t="shared" si="1"/>
        <v>15000</v>
      </c>
    </row>
    <row r="178" spans="2:11"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2:11">
      <c r="B179" s="5" t="s">
        <v>1340</v>
      </c>
      <c r="C179" s="5" t="s">
        <v>1214</v>
      </c>
      <c r="D179" s="5"/>
      <c r="E179" s="5"/>
      <c r="F179" s="5"/>
      <c r="G179" s="5"/>
      <c r="H179" s="5"/>
      <c r="I179" s="5"/>
      <c r="J179" s="5"/>
      <c r="K179" s="5"/>
    </row>
    <row r="180" spans="2:11">
      <c r="B180" s="5"/>
      <c r="C180" s="5" t="s">
        <v>1067</v>
      </c>
      <c r="D180" s="5"/>
      <c r="E180" s="5">
        <v>29450</v>
      </c>
      <c r="F180" s="5"/>
      <c r="G180" s="5">
        <v>29525</v>
      </c>
      <c r="H180" s="5">
        <f>E180-G180</f>
        <v>-75</v>
      </c>
      <c r="I180" s="5"/>
      <c r="J180" s="5">
        <f>H180*5</f>
        <v>-375</v>
      </c>
      <c r="K180" s="5">
        <f t="shared" si="1"/>
        <v>-7500</v>
      </c>
    </row>
    <row r="181" spans="2:11">
      <c r="B181" s="5"/>
      <c r="C181" s="5"/>
      <c r="D181" s="5">
        <v>29580</v>
      </c>
      <c r="E181" s="5"/>
      <c r="F181" s="5">
        <v>29900</v>
      </c>
      <c r="G181" s="5"/>
      <c r="H181" s="5">
        <f>F181-D181</f>
        <v>320</v>
      </c>
      <c r="I181" s="5"/>
      <c r="J181" s="5">
        <f>H181*5</f>
        <v>1600</v>
      </c>
      <c r="K181" s="5">
        <f t="shared" si="1"/>
        <v>32000</v>
      </c>
    </row>
    <row r="182" spans="2:11"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2:11">
      <c r="B183" s="5" t="s">
        <v>1350</v>
      </c>
      <c r="C183" s="5" t="s">
        <v>1214</v>
      </c>
      <c r="D183" s="5"/>
      <c r="E183" s="5"/>
      <c r="F183" s="5"/>
      <c r="G183" s="5"/>
      <c r="H183" s="5"/>
      <c r="I183" s="5"/>
      <c r="J183" s="5"/>
      <c r="K183" s="5"/>
    </row>
    <row r="184" spans="2:11">
      <c r="B184" s="5"/>
      <c r="C184" s="5" t="s">
        <v>1067</v>
      </c>
      <c r="D184" s="5">
        <v>29970</v>
      </c>
      <c r="E184" s="5"/>
      <c r="F184" s="5">
        <v>30060</v>
      </c>
      <c r="G184" s="5"/>
      <c r="H184" s="5">
        <f>F184-D184</f>
        <v>90</v>
      </c>
      <c r="I184" s="5"/>
      <c r="J184" s="5">
        <f>H184*5</f>
        <v>450</v>
      </c>
      <c r="K184" s="5">
        <f t="shared" si="1"/>
        <v>9000</v>
      </c>
    </row>
    <row r="185" spans="2:11">
      <c r="B185" s="5"/>
      <c r="C185" s="5"/>
      <c r="D185" s="5">
        <v>29550</v>
      </c>
      <c r="E185" s="5">
        <v>29780</v>
      </c>
      <c r="F185" s="5"/>
      <c r="G185" s="5"/>
      <c r="H185" s="5">
        <f>E185-D185</f>
        <v>230</v>
      </c>
      <c r="I185" s="5"/>
      <c r="J185" s="5">
        <f>H185*5</f>
        <v>1150</v>
      </c>
      <c r="K185" s="5">
        <f t="shared" si="1"/>
        <v>23000</v>
      </c>
    </row>
    <row r="186" spans="2:11"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2:11">
      <c r="B187" s="5" t="s">
        <v>1358</v>
      </c>
      <c r="C187" s="5" t="s">
        <v>617</v>
      </c>
      <c r="D187" s="5"/>
      <c r="E187" s="5"/>
      <c r="F187" s="5"/>
      <c r="G187" s="5"/>
      <c r="H187" s="5"/>
      <c r="I187" s="5"/>
      <c r="J187" s="5"/>
      <c r="K187" s="5"/>
    </row>
    <row r="188" spans="2:11">
      <c r="B188" s="5"/>
      <c r="C188" s="5" t="s">
        <v>1067</v>
      </c>
      <c r="D188" s="5">
        <v>29902</v>
      </c>
      <c r="E188" s="5"/>
      <c r="F188" s="5">
        <v>30180</v>
      </c>
      <c r="G188" s="5"/>
      <c r="H188" s="5">
        <f>F188-D188</f>
        <v>278</v>
      </c>
      <c r="I188" s="5"/>
      <c r="J188" s="5">
        <f>H188*5</f>
        <v>1390</v>
      </c>
      <c r="K188" s="5">
        <f t="shared" si="1"/>
        <v>27800</v>
      </c>
    </row>
    <row r="189" spans="2:11"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2:11"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2:11">
      <c r="B191" s="5" t="s">
        <v>1361</v>
      </c>
      <c r="C191" s="5" t="s">
        <v>617</v>
      </c>
      <c r="D191" s="5"/>
      <c r="E191" s="5"/>
      <c r="F191" s="5"/>
      <c r="G191" s="5"/>
      <c r="H191" s="5"/>
      <c r="I191" s="5"/>
      <c r="J191" s="5"/>
      <c r="K191" s="5"/>
    </row>
    <row r="192" spans="2:11">
      <c r="B192" s="5"/>
      <c r="C192" s="5" t="s">
        <v>1067</v>
      </c>
      <c r="D192" s="5">
        <v>29700</v>
      </c>
      <c r="E192" s="5">
        <v>29990</v>
      </c>
      <c r="F192" s="5"/>
      <c r="G192" s="5"/>
      <c r="H192" s="5">
        <f>E192-D192</f>
        <v>290</v>
      </c>
      <c r="I192" s="5"/>
      <c r="J192" s="5">
        <f>H192*5</f>
        <v>1450</v>
      </c>
      <c r="K192" s="5">
        <f t="shared" si="1"/>
        <v>29000</v>
      </c>
    </row>
    <row r="193" spans="2:16">
      <c r="B193" s="5"/>
      <c r="C193" s="198" t="s">
        <v>1372</v>
      </c>
      <c r="D193" s="198"/>
      <c r="E193" s="198" t="s">
        <v>1370</v>
      </c>
      <c r="F193" s="198"/>
      <c r="G193" s="198"/>
      <c r="H193" s="198">
        <f>SUM(H118:H192)</f>
        <v>5552</v>
      </c>
      <c r="I193" s="198" t="s">
        <v>638</v>
      </c>
      <c r="J193" s="198">
        <f>SUM(J118:J192)</f>
        <v>22647</v>
      </c>
      <c r="K193" s="198">
        <f>SUM(K118:K192)</f>
        <v>452940</v>
      </c>
      <c r="P193" s="216"/>
    </row>
    <row r="195" spans="2:16">
      <c r="B195" s="5" t="s">
        <v>88</v>
      </c>
      <c r="C195" s="5">
        <v>2019</v>
      </c>
      <c r="D195" s="13"/>
      <c r="E195" s="13"/>
      <c r="F195" s="13"/>
      <c r="G195" s="13"/>
      <c r="H195" s="13"/>
      <c r="I195" s="13"/>
      <c r="J195" s="247" t="s">
        <v>527</v>
      </c>
      <c r="K195" s="248"/>
    </row>
    <row r="196" spans="2:16">
      <c r="B196" s="11"/>
      <c r="C196" s="11"/>
      <c r="D196" s="11"/>
      <c r="E196" s="11"/>
      <c r="F196" s="11"/>
      <c r="G196" s="11"/>
      <c r="H196" s="11" t="s">
        <v>4</v>
      </c>
      <c r="I196" s="11"/>
      <c r="J196" s="249"/>
      <c r="K196" s="250"/>
    </row>
    <row r="197" spans="2:16">
      <c r="B197" s="12" t="s">
        <v>0</v>
      </c>
      <c r="C197" s="12" t="s">
        <v>5</v>
      </c>
      <c r="D197" s="161" t="s">
        <v>816</v>
      </c>
      <c r="E197" s="12" t="s">
        <v>6</v>
      </c>
      <c r="F197" s="12" t="s">
        <v>3</v>
      </c>
      <c r="G197" s="12" t="s">
        <v>7</v>
      </c>
      <c r="H197" s="12" t="s">
        <v>8</v>
      </c>
      <c r="I197" s="12" t="s">
        <v>9</v>
      </c>
      <c r="J197" s="76" t="s">
        <v>525</v>
      </c>
      <c r="K197" s="77" t="s">
        <v>526</v>
      </c>
    </row>
    <row r="198" spans="2:16">
      <c r="B198" s="5" t="s">
        <v>1373</v>
      </c>
      <c r="C198" s="5" t="s">
        <v>617</v>
      </c>
      <c r="D198" s="5"/>
      <c r="E198" s="5"/>
      <c r="F198" s="5"/>
      <c r="G198" s="5"/>
      <c r="H198" s="5"/>
      <c r="I198" s="5"/>
      <c r="J198" s="5"/>
      <c r="K198" s="5"/>
    </row>
    <row r="199" spans="2:16">
      <c r="B199" s="5"/>
      <c r="C199" s="5" t="s">
        <v>1067</v>
      </c>
      <c r="D199" s="5">
        <v>30015</v>
      </c>
      <c r="E199" s="5"/>
      <c r="F199" s="5"/>
      <c r="G199" s="5">
        <v>29950</v>
      </c>
      <c r="H199" s="5">
        <f>G199-D199</f>
        <v>-65</v>
      </c>
      <c r="I199" s="5"/>
      <c r="J199" s="5">
        <f>H199*5</f>
        <v>-325</v>
      </c>
      <c r="K199" s="5">
        <f>J199*20</f>
        <v>-6500</v>
      </c>
    </row>
    <row r="200" spans="2:16"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2:16">
      <c r="B201" s="5" t="s">
        <v>1379</v>
      </c>
      <c r="C201" s="5" t="s">
        <v>617</v>
      </c>
      <c r="D201" s="5"/>
      <c r="E201" s="5"/>
      <c r="F201" s="5"/>
      <c r="G201" s="5"/>
      <c r="H201" s="5"/>
      <c r="I201" s="5"/>
      <c r="J201" s="5"/>
      <c r="K201" s="5"/>
    </row>
    <row r="202" spans="2:16">
      <c r="B202" s="5"/>
      <c r="C202" s="5" t="s">
        <v>1067</v>
      </c>
      <c r="D202" s="5">
        <v>29920</v>
      </c>
      <c r="E202" s="5"/>
      <c r="F202" s="5">
        <v>30220</v>
      </c>
      <c r="G202" s="5"/>
      <c r="H202" s="5">
        <f>F202-D202</f>
        <v>300</v>
      </c>
      <c r="I202" s="5"/>
      <c r="J202" s="5">
        <f t="shared" ref="J202:J215" si="3">H202*5</f>
        <v>1500</v>
      </c>
      <c r="K202" s="5">
        <f t="shared" ref="K202:K215" si="4">J202*20</f>
        <v>30000</v>
      </c>
    </row>
    <row r="203" spans="2:16"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2:16">
      <c r="B204" s="5" t="s">
        <v>1392</v>
      </c>
      <c r="C204" s="5" t="s">
        <v>617</v>
      </c>
      <c r="D204" s="5"/>
      <c r="E204" s="5"/>
      <c r="F204" s="5"/>
      <c r="G204" s="5"/>
      <c r="H204" s="5"/>
      <c r="I204" s="5"/>
      <c r="J204" s="5"/>
      <c r="K204" s="5"/>
    </row>
    <row r="205" spans="2:16">
      <c r="B205" s="5"/>
      <c r="C205" s="5" t="s">
        <v>1067</v>
      </c>
      <c r="D205" s="5"/>
      <c r="E205" s="5">
        <v>29690</v>
      </c>
      <c r="F205" s="5"/>
      <c r="G205" s="5"/>
      <c r="H205" s="5"/>
      <c r="I205" s="5" t="s">
        <v>1064</v>
      </c>
      <c r="J205" s="5"/>
      <c r="K205" s="5"/>
    </row>
    <row r="206" spans="2:16">
      <c r="B206" s="5" t="s">
        <v>1428</v>
      </c>
      <c r="C206" s="5" t="s">
        <v>617</v>
      </c>
      <c r="D206" s="5">
        <v>28600</v>
      </c>
      <c r="E206" s="5"/>
      <c r="F206" s="5"/>
      <c r="G206" s="5"/>
      <c r="H206" s="5">
        <f>E205-D206</f>
        <v>1090</v>
      </c>
      <c r="I206" s="5"/>
      <c r="J206" s="5">
        <f t="shared" si="3"/>
        <v>5450</v>
      </c>
      <c r="K206" s="5">
        <f t="shared" si="4"/>
        <v>109000</v>
      </c>
    </row>
    <row r="207" spans="2:16"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2:16">
      <c r="B208" s="5" t="s">
        <v>1431</v>
      </c>
      <c r="C208" s="5" t="s">
        <v>617</v>
      </c>
      <c r="D208" s="5"/>
      <c r="E208" s="5"/>
      <c r="F208" s="5"/>
      <c r="G208" s="5"/>
      <c r="H208" s="5"/>
      <c r="I208" s="5"/>
      <c r="J208" s="5"/>
      <c r="K208" s="5"/>
    </row>
    <row r="209" spans="2:11">
      <c r="B209" s="5"/>
      <c r="C209" s="5" t="s">
        <v>1067</v>
      </c>
      <c r="D209" s="5">
        <v>29070</v>
      </c>
      <c r="E209" s="5"/>
      <c r="F209" s="5"/>
      <c r="G209" s="5"/>
      <c r="H209" s="5"/>
      <c r="I209" s="5" t="s">
        <v>1064</v>
      </c>
      <c r="J209" s="5"/>
      <c r="K209" s="5"/>
    </row>
    <row r="210" spans="2:11">
      <c r="B210" s="5" t="s">
        <v>1457</v>
      </c>
      <c r="C210" s="5" t="s">
        <v>617</v>
      </c>
      <c r="D210" s="5"/>
      <c r="E210" s="5"/>
      <c r="F210" s="5">
        <v>31800</v>
      </c>
      <c r="G210" s="5"/>
      <c r="H210" s="5">
        <f>F210-D209</f>
        <v>2730</v>
      </c>
      <c r="I210" s="5"/>
      <c r="J210" s="5">
        <f t="shared" si="3"/>
        <v>13650</v>
      </c>
      <c r="K210" s="5">
        <f t="shared" si="4"/>
        <v>273000</v>
      </c>
    </row>
    <row r="211" spans="2:11">
      <c r="B211" s="5"/>
      <c r="C211" s="5" t="s">
        <v>1067</v>
      </c>
      <c r="D211" s="5">
        <v>30380</v>
      </c>
      <c r="E211" s="5"/>
      <c r="F211" s="5"/>
      <c r="G211" s="5"/>
      <c r="H211" s="5"/>
      <c r="I211" s="5" t="s">
        <v>1064</v>
      </c>
      <c r="J211" s="5"/>
      <c r="K211" s="5"/>
    </row>
    <row r="212" spans="2:11">
      <c r="B212" s="5" t="s">
        <v>1519</v>
      </c>
      <c r="C212" s="5" t="s">
        <v>617</v>
      </c>
      <c r="D212" s="5"/>
      <c r="E212" s="5"/>
      <c r="F212" s="5">
        <v>30620</v>
      </c>
      <c r="G212" s="5"/>
      <c r="H212" s="5">
        <f>F212-D211</f>
        <v>240</v>
      </c>
      <c r="I212" s="5"/>
      <c r="J212" s="5">
        <f t="shared" si="3"/>
        <v>1200</v>
      </c>
      <c r="K212" s="5">
        <f t="shared" si="4"/>
        <v>24000</v>
      </c>
    </row>
    <row r="213" spans="2:11">
      <c r="B213" s="256" t="s">
        <v>1473</v>
      </c>
      <c r="C213" s="25" t="s">
        <v>618</v>
      </c>
      <c r="D213" s="5"/>
      <c r="E213" s="5"/>
      <c r="F213" s="5"/>
      <c r="G213" s="5"/>
      <c r="H213" s="5"/>
      <c r="I213" s="5"/>
      <c r="J213" s="5"/>
      <c r="K213" s="5"/>
    </row>
    <row r="214" spans="2:11">
      <c r="B214" s="257"/>
      <c r="C214" s="25" t="s">
        <v>1067</v>
      </c>
      <c r="D214" s="5">
        <v>31740</v>
      </c>
      <c r="E214" s="5"/>
      <c r="F214" s="5"/>
      <c r="G214" s="5">
        <v>31580</v>
      </c>
      <c r="H214" s="5">
        <f>G214-D214</f>
        <v>-160</v>
      </c>
      <c r="I214" s="5"/>
      <c r="J214" s="5">
        <f t="shared" si="3"/>
        <v>-800</v>
      </c>
      <c r="K214" s="5">
        <f t="shared" si="4"/>
        <v>-16000</v>
      </c>
    </row>
    <row r="215" spans="2:11">
      <c r="B215" s="257"/>
      <c r="C215" s="25" t="s">
        <v>1067</v>
      </c>
      <c r="D215" s="5">
        <v>30753</v>
      </c>
      <c r="E215" s="5">
        <v>31350</v>
      </c>
      <c r="F215" s="5"/>
      <c r="G215" s="5"/>
      <c r="H215" s="5">
        <f>E215-D215</f>
        <v>597</v>
      </c>
      <c r="I215" s="5"/>
      <c r="J215" s="5">
        <f t="shared" si="3"/>
        <v>2985</v>
      </c>
      <c r="K215" s="5">
        <f t="shared" si="4"/>
        <v>59700</v>
      </c>
    </row>
    <row r="216" spans="2:11">
      <c r="B216" s="258"/>
      <c r="C216" s="25" t="s">
        <v>1067</v>
      </c>
      <c r="D216" s="5"/>
      <c r="E216" s="5">
        <v>31350</v>
      </c>
      <c r="F216" s="5"/>
      <c r="G216" s="5"/>
      <c r="H216" s="5"/>
      <c r="I216" s="5" t="s">
        <v>1064</v>
      </c>
      <c r="J216" s="5"/>
      <c r="K216" s="5"/>
    </row>
    <row r="217" spans="2:11">
      <c r="B217" s="5"/>
      <c r="C217" s="198" t="s">
        <v>1520</v>
      </c>
      <c r="D217" s="5"/>
      <c r="E217" s="198" t="s">
        <v>1370</v>
      </c>
      <c r="F217" s="5"/>
      <c r="G217" s="5"/>
      <c r="H217" s="198">
        <f>SUM(H199:H216)</f>
        <v>4732</v>
      </c>
      <c r="I217" s="198" t="s">
        <v>638</v>
      </c>
      <c r="J217" s="198">
        <f>SUM(J199:J216)</f>
        <v>23660</v>
      </c>
      <c r="K217" s="198">
        <f>SUM(K199:K216)</f>
        <v>473200</v>
      </c>
    </row>
    <row r="218" spans="2:11">
      <c r="B218" s="1"/>
      <c r="C218" s="1"/>
      <c r="D218" s="1"/>
      <c r="E218" s="198" t="s">
        <v>1484</v>
      </c>
      <c r="F218" s="1"/>
      <c r="G218" s="1"/>
      <c r="H218" s="198">
        <f>H217*20</f>
        <v>94640</v>
      </c>
      <c r="I218" s="1"/>
      <c r="J218" s="1"/>
      <c r="K218" s="1"/>
    </row>
    <row r="220" spans="2:11">
      <c r="B220" s="5" t="s">
        <v>113</v>
      </c>
      <c r="C220" s="5">
        <v>2019</v>
      </c>
      <c r="D220" s="13"/>
      <c r="E220" s="13"/>
      <c r="F220" s="13"/>
      <c r="G220" s="13"/>
      <c r="H220" s="13"/>
      <c r="I220" s="13"/>
      <c r="J220" s="247" t="s">
        <v>527</v>
      </c>
      <c r="K220" s="248"/>
    </row>
    <row r="221" spans="2:11">
      <c r="B221" s="11"/>
      <c r="C221" s="11"/>
      <c r="D221" s="11"/>
      <c r="E221" s="11"/>
      <c r="F221" s="11"/>
      <c r="G221" s="11"/>
      <c r="H221" s="11" t="s">
        <v>4</v>
      </c>
      <c r="I221" s="11"/>
      <c r="J221" s="249"/>
      <c r="K221" s="250"/>
    </row>
    <row r="222" spans="2:11">
      <c r="B222" s="12" t="s">
        <v>0</v>
      </c>
      <c r="C222" s="12" t="s">
        <v>5</v>
      </c>
      <c r="D222" s="161" t="s">
        <v>816</v>
      </c>
      <c r="E222" s="12" t="s">
        <v>6</v>
      </c>
      <c r="F222" s="12" t="s">
        <v>3</v>
      </c>
      <c r="G222" s="12" t="s">
        <v>7</v>
      </c>
      <c r="H222" s="12" t="s">
        <v>8</v>
      </c>
      <c r="I222" s="12" t="s">
        <v>9</v>
      </c>
      <c r="J222" s="76" t="s">
        <v>525</v>
      </c>
      <c r="K222" s="77" t="s">
        <v>526</v>
      </c>
    </row>
    <row r="223" spans="2:11">
      <c r="B223" s="5" t="s">
        <v>1521</v>
      </c>
      <c r="C223" s="5" t="s">
        <v>618</v>
      </c>
      <c r="D223" s="5"/>
      <c r="E223" s="5"/>
      <c r="F223" s="5"/>
      <c r="G223" s="5"/>
      <c r="H223" s="5"/>
      <c r="I223" s="5"/>
      <c r="J223" s="5"/>
      <c r="K223" s="5"/>
    </row>
    <row r="224" spans="2:11">
      <c r="B224" s="5"/>
      <c r="C224" s="5" t="s">
        <v>1636</v>
      </c>
      <c r="D224" s="5">
        <v>31450</v>
      </c>
      <c r="E224" s="5"/>
      <c r="F224" s="5"/>
      <c r="G224" s="5"/>
      <c r="H224" s="5">
        <f>31350-31450</f>
        <v>-100</v>
      </c>
      <c r="I224" s="5"/>
      <c r="J224" s="5">
        <f>H224*5</f>
        <v>-500</v>
      </c>
      <c r="K224" s="5">
        <f>J224*20</f>
        <v>-10000</v>
      </c>
    </row>
    <row r="225" spans="2:11">
      <c r="B225" s="5"/>
      <c r="C225" s="5" t="s">
        <v>1067</v>
      </c>
      <c r="D225" s="5">
        <v>31450</v>
      </c>
      <c r="E225" s="5"/>
      <c r="F225" s="5">
        <v>31700</v>
      </c>
      <c r="G225" s="5"/>
      <c r="H225" s="5">
        <f>F225-D225</f>
        <v>250</v>
      </c>
      <c r="I225" s="5"/>
      <c r="J225" s="5">
        <f t="shared" ref="J225:J243" si="5">H225*5</f>
        <v>1250</v>
      </c>
      <c r="K225" s="5">
        <f t="shared" ref="K225:K243" si="6">J225*20</f>
        <v>25000</v>
      </c>
    </row>
    <row r="226" spans="2:11"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2:11">
      <c r="B227" s="5" t="s">
        <v>1532</v>
      </c>
      <c r="C227" s="5" t="s">
        <v>618</v>
      </c>
      <c r="D227" s="5"/>
      <c r="E227" s="5"/>
      <c r="F227" s="5"/>
      <c r="G227" s="5"/>
      <c r="H227" s="5"/>
      <c r="I227" s="5"/>
      <c r="J227" s="5"/>
      <c r="K227" s="5"/>
    </row>
    <row r="228" spans="2:11">
      <c r="B228" s="5"/>
      <c r="C228" s="5" t="s">
        <v>1067</v>
      </c>
      <c r="D228" s="5"/>
      <c r="E228" s="5">
        <v>31485</v>
      </c>
      <c r="F228" s="5"/>
      <c r="G228" s="5"/>
      <c r="H228" s="5"/>
      <c r="I228" s="5" t="s">
        <v>1064</v>
      </c>
      <c r="J228" s="5"/>
      <c r="K228" s="5"/>
    </row>
    <row r="229" spans="2:11">
      <c r="B229" s="5" t="s">
        <v>1539</v>
      </c>
      <c r="C229" s="5" t="s">
        <v>1637</v>
      </c>
      <c r="D229" s="5">
        <v>30683</v>
      </c>
      <c r="E229" s="5"/>
      <c r="F229" s="5"/>
      <c r="G229" s="5"/>
      <c r="H229" s="5">
        <f>E228-D229</f>
        <v>802</v>
      </c>
      <c r="I229" s="5"/>
      <c r="J229" s="5">
        <f t="shared" si="5"/>
        <v>4010</v>
      </c>
      <c r="K229" s="5">
        <f t="shared" si="6"/>
        <v>80200</v>
      </c>
    </row>
    <row r="230" spans="2:11">
      <c r="B230" s="5"/>
      <c r="C230" s="5" t="s">
        <v>1067</v>
      </c>
      <c r="D230" s="5">
        <v>30683</v>
      </c>
      <c r="E230" s="5"/>
      <c r="F230" s="5"/>
      <c r="G230" s="5"/>
      <c r="H230" s="5"/>
      <c r="I230" s="5" t="s">
        <v>1064</v>
      </c>
      <c r="J230" s="5"/>
      <c r="K230" s="5"/>
    </row>
    <row r="231" spans="2:11">
      <c r="B231" s="5" t="s">
        <v>1548</v>
      </c>
      <c r="C231" s="5" t="s">
        <v>1638</v>
      </c>
      <c r="D231" s="5"/>
      <c r="E231" s="5"/>
      <c r="F231" s="5">
        <v>31350</v>
      </c>
      <c r="G231" s="5"/>
      <c r="H231" s="5">
        <f>F231-30683</f>
        <v>667</v>
      </c>
      <c r="I231" s="5"/>
      <c r="J231" s="5">
        <f t="shared" si="5"/>
        <v>3335</v>
      </c>
      <c r="K231" s="5">
        <f t="shared" si="6"/>
        <v>66700</v>
      </c>
    </row>
    <row r="232" spans="2:11">
      <c r="B232" s="5" t="s">
        <v>1552</v>
      </c>
      <c r="C232" s="5" t="s">
        <v>618</v>
      </c>
      <c r="D232" s="5"/>
      <c r="E232" s="5"/>
      <c r="F232" s="5"/>
      <c r="G232" s="5"/>
      <c r="H232" s="5"/>
      <c r="I232" s="5"/>
      <c r="J232" s="5"/>
      <c r="K232" s="5"/>
    </row>
    <row r="233" spans="2:11">
      <c r="B233" s="5"/>
      <c r="C233" s="5" t="s">
        <v>1067</v>
      </c>
      <c r="D233" s="5">
        <v>30991</v>
      </c>
      <c r="E233" s="5">
        <v>31200</v>
      </c>
      <c r="F233" s="5"/>
      <c r="G233" s="5"/>
      <c r="H233" s="5">
        <f>E233-D233</f>
        <v>209</v>
      </c>
      <c r="I233" s="5"/>
      <c r="J233" s="5">
        <f t="shared" si="5"/>
        <v>1045</v>
      </c>
      <c r="K233" s="5">
        <f t="shared" si="6"/>
        <v>20900</v>
      </c>
    </row>
    <row r="234" spans="2:11">
      <c r="B234" s="5" t="s">
        <v>1555</v>
      </c>
      <c r="C234" s="5" t="s">
        <v>618</v>
      </c>
      <c r="D234" s="5"/>
      <c r="E234" s="5"/>
      <c r="F234" s="5"/>
      <c r="G234" s="5"/>
      <c r="H234" s="5"/>
      <c r="I234" s="5"/>
      <c r="J234" s="5"/>
      <c r="K234" s="5"/>
    </row>
    <row r="235" spans="2:11">
      <c r="B235" s="5"/>
      <c r="C235" s="5" t="s">
        <v>1067</v>
      </c>
      <c r="D235" s="5"/>
      <c r="E235" s="5">
        <v>31200</v>
      </c>
      <c r="F235" s="5"/>
      <c r="G235" s="5"/>
      <c r="H235" s="5"/>
      <c r="I235" s="5" t="s">
        <v>1064</v>
      </c>
      <c r="J235" s="5"/>
      <c r="K235" s="5"/>
    </row>
    <row r="236" spans="2:11">
      <c r="B236" s="5" t="s">
        <v>1572</v>
      </c>
      <c r="C236" s="5" t="s">
        <v>1639</v>
      </c>
      <c r="D236" s="5">
        <v>30325</v>
      </c>
      <c r="E236" s="5"/>
      <c r="F236" s="5"/>
      <c r="G236" s="5"/>
      <c r="H236" s="5">
        <f>E235-D236</f>
        <v>875</v>
      </c>
      <c r="I236" s="5"/>
      <c r="J236" s="5">
        <f t="shared" si="5"/>
        <v>4375</v>
      </c>
      <c r="K236" s="5">
        <f t="shared" si="6"/>
        <v>87500</v>
      </c>
    </row>
    <row r="237" spans="2:11">
      <c r="B237" s="5" t="s">
        <v>1577</v>
      </c>
      <c r="C237" s="5" t="s">
        <v>618</v>
      </c>
      <c r="D237" s="5"/>
      <c r="E237" s="5"/>
      <c r="F237" s="5"/>
      <c r="G237" s="5"/>
      <c r="H237" s="5"/>
      <c r="I237" s="5"/>
      <c r="J237" s="5"/>
      <c r="K237" s="5"/>
    </row>
    <row r="238" spans="2:11">
      <c r="B238" s="5"/>
      <c r="C238" s="5" t="s">
        <v>1067</v>
      </c>
      <c r="D238" s="5">
        <v>30360</v>
      </c>
      <c r="E238" s="5">
        <v>30550</v>
      </c>
      <c r="F238" s="5"/>
      <c r="G238" s="5"/>
      <c r="H238" s="5">
        <f>E238-D238</f>
        <v>190</v>
      </c>
      <c r="I238" s="5"/>
      <c r="J238" s="5">
        <f t="shared" si="5"/>
        <v>950</v>
      </c>
      <c r="K238" s="5">
        <f t="shared" si="6"/>
        <v>19000</v>
      </c>
    </row>
    <row r="239" spans="2:11">
      <c r="B239" s="5" t="s">
        <v>1586</v>
      </c>
      <c r="C239" s="5" t="s">
        <v>618</v>
      </c>
      <c r="D239" s="5"/>
      <c r="E239" s="5"/>
      <c r="F239" s="5"/>
      <c r="G239" s="5"/>
      <c r="H239" s="5"/>
      <c r="I239" s="5"/>
      <c r="J239" s="5"/>
      <c r="K239" s="5"/>
    </row>
    <row r="240" spans="2:11">
      <c r="B240" s="5"/>
      <c r="C240" s="5" t="s">
        <v>1067</v>
      </c>
      <c r="D240" s="5">
        <v>30430</v>
      </c>
      <c r="E240" s="5"/>
      <c r="F240" s="5">
        <v>30790</v>
      </c>
      <c r="G240" s="5"/>
      <c r="H240" s="5">
        <f>F240-D240</f>
        <v>360</v>
      </c>
      <c r="I240" s="5"/>
      <c r="J240" s="5">
        <f t="shared" si="5"/>
        <v>1800</v>
      </c>
      <c r="K240" s="5">
        <f t="shared" si="6"/>
        <v>36000</v>
      </c>
    </row>
    <row r="241" spans="2:11">
      <c r="B241" s="5" t="s">
        <v>1602</v>
      </c>
      <c r="C241" s="5" t="s">
        <v>618</v>
      </c>
      <c r="D241" s="5"/>
      <c r="E241" s="5"/>
      <c r="F241" s="5"/>
      <c r="G241" s="5"/>
      <c r="H241" s="5"/>
      <c r="I241" s="5"/>
      <c r="J241" s="5"/>
      <c r="K241" s="5"/>
    </row>
    <row r="242" spans="2:11">
      <c r="B242" s="5"/>
      <c r="C242" s="5" t="s">
        <v>1067</v>
      </c>
      <c r="D242" s="5">
        <v>30640</v>
      </c>
      <c r="E242" s="5"/>
      <c r="F242" s="5"/>
      <c r="G242" s="5"/>
      <c r="H242" s="5"/>
      <c r="I242" s="5" t="s">
        <v>1064</v>
      </c>
      <c r="J242" s="5"/>
      <c r="K242" s="5"/>
    </row>
    <row r="243" spans="2:11">
      <c r="B243" s="5" t="s">
        <v>1612</v>
      </c>
      <c r="C243" s="5" t="s">
        <v>1640</v>
      </c>
      <c r="D243" s="5"/>
      <c r="E243" s="5"/>
      <c r="F243" s="5">
        <v>31455</v>
      </c>
      <c r="G243" s="5"/>
      <c r="H243" s="5">
        <f>F243-D242</f>
        <v>815</v>
      </c>
      <c r="I243" s="5"/>
      <c r="J243" s="5">
        <f t="shared" si="5"/>
        <v>4075</v>
      </c>
      <c r="K243" s="5">
        <f t="shared" si="6"/>
        <v>81500</v>
      </c>
    </row>
    <row r="244" spans="2:11">
      <c r="B244" s="5"/>
      <c r="C244" s="198" t="s">
        <v>1642</v>
      </c>
      <c r="D244" s="198" t="s">
        <v>1641</v>
      </c>
      <c r="E244" s="198"/>
      <c r="F244" s="198"/>
      <c r="G244" s="198"/>
      <c r="H244" s="198">
        <f>SUM(H224:H243)</f>
        <v>4068</v>
      </c>
      <c r="I244" s="198" t="s">
        <v>638</v>
      </c>
      <c r="J244" s="198">
        <f>SUM(J224:J243)</f>
        <v>20340</v>
      </c>
      <c r="K244" s="198">
        <f>SUM(K224:K243)</f>
        <v>406800</v>
      </c>
    </row>
    <row r="245" spans="2:11">
      <c r="B245" s="1"/>
      <c r="C245" s="1"/>
      <c r="D245" s="198" t="s">
        <v>1622</v>
      </c>
      <c r="E245" s="1"/>
      <c r="F245" s="1"/>
      <c r="G245" s="1"/>
      <c r="H245" s="198">
        <f>H244*20</f>
        <v>81360</v>
      </c>
      <c r="I245" s="1"/>
      <c r="J245" s="1"/>
      <c r="K245" s="1"/>
    </row>
  </sheetData>
  <mergeCells count="12">
    <mergeCell ref="J220:K221"/>
    <mergeCell ref="B213:B216"/>
    <mergeCell ref="J2:K3"/>
    <mergeCell ref="H30:I30"/>
    <mergeCell ref="J33:K34"/>
    <mergeCell ref="H55:I55"/>
    <mergeCell ref="J58:K59"/>
    <mergeCell ref="J195:K196"/>
    <mergeCell ref="J114:K115"/>
    <mergeCell ref="H110:I110"/>
    <mergeCell ref="J77:K78"/>
    <mergeCell ref="H75:I7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N1826"/>
  <sheetViews>
    <sheetView topLeftCell="A1801" workbookViewId="0">
      <selection activeCell="C1828" sqref="C1828"/>
    </sheetView>
  </sheetViews>
  <sheetFormatPr defaultRowHeight="12.75"/>
  <cols>
    <col min="1" max="1" width="9.140625" style="180"/>
    <col min="2" max="2" width="17" style="180" customWidth="1"/>
    <col min="3" max="3" width="25.85546875" style="180" customWidth="1"/>
    <col min="4" max="4" width="12.140625" style="180" customWidth="1"/>
    <col min="5" max="5" width="9.140625" style="180"/>
    <col min="6" max="6" width="10.85546875" style="180" customWidth="1"/>
    <col min="7" max="7" width="12.140625" style="180" customWidth="1"/>
    <col min="8" max="8" width="17" style="180" customWidth="1"/>
    <col min="9" max="9" width="9.140625" style="180"/>
    <col min="10" max="10" width="11.85546875" style="180" customWidth="1"/>
    <col min="11" max="12" width="9.140625" style="180"/>
    <col min="13" max="13" width="15.5703125" style="180" customWidth="1"/>
    <col min="14" max="14" width="15" style="180" customWidth="1"/>
    <col min="15" max="15" width="10.42578125" style="180" customWidth="1"/>
    <col min="16" max="16384" width="9.140625" style="180"/>
  </cols>
  <sheetData>
    <row r="3" spans="2:10">
      <c r="B3" s="177" t="s">
        <v>15</v>
      </c>
      <c r="C3" s="178">
        <v>2019</v>
      </c>
      <c r="D3" s="179"/>
      <c r="E3" s="179"/>
      <c r="F3" s="179"/>
      <c r="G3" s="179"/>
      <c r="H3" s="179"/>
      <c r="I3" s="226" t="s">
        <v>527</v>
      </c>
      <c r="J3" s="227"/>
    </row>
    <row r="4" spans="2:10">
      <c r="B4" s="181"/>
      <c r="C4" s="181"/>
      <c r="D4" s="181"/>
      <c r="E4" s="182"/>
      <c r="F4" s="182"/>
      <c r="G4" s="182" t="s">
        <v>4</v>
      </c>
      <c r="H4" s="183" t="s">
        <v>9</v>
      </c>
      <c r="I4" s="228"/>
      <c r="J4" s="229"/>
    </row>
    <row r="5" spans="2:10">
      <c r="B5" s="184" t="s">
        <v>0</v>
      </c>
      <c r="C5" s="184" t="s">
        <v>1</v>
      </c>
      <c r="D5" s="184" t="s">
        <v>10</v>
      </c>
      <c r="E5" s="184" t="s">
        <v>7</v>
      </c>
      <c r="F5" s="184" t="s">
        <v>11</v>
      </c>
      <c r="G5" s="184" t="s">
        <v>12</v>
      </c>
      <c r="H5" s="185" t="s">
        <v>13</v>
      </c>
      <c r="I5" s="186" t="s">
        <v>525</v>
      </c>
      <c r="J5" s="187" t="s">
        <v>526</v>
      </c>
    </row>
    <row r="6" spans="2:10">
      <c r="B6" s="179" t="s">
        <v>955</v>
      </c>
      <c r="C6" s="179" t="s">
        <v>959</v>
      </c>
      <c r="D6" s="179">
        <v>62</v>
      </c>
      <c r="E6" s="179"/>
      <c r="F6" s="179">
        <v>80</v>
      </c>
      <c r="G6" s="179">
        <v>22</v>
      </c>
      <c r="H6" s="179"/>
      <c r="I6" s="179">
        <v>110</v>
      </c>
      <c r="J6" s="179">
        <f>I6*20</f>
        <v>2200</v>
      </c>
    </row>
    <row r="7" spans="2:10">
      <c r="B7" s="179"/>
      <c r="C7" s="179" t="s">
        <v>960</v>
      </c>
      <c r="D7" s="179">
        <v>46</v>
      </c>
      <c r="E7" s="179"/>
      <c r="F7" s="179">
        <v>85</v>
      </c>
      <c r="G7" s="179">
        <f>(85-46)*5</f>
        <v>195</v>
      </c>
      <c r="H7" s="179">
        <v>100</v>
      </c>
      <c r="I7" s="179">
        <v>195</v>
      </c>
      <c r="J7" s="179">
        <f>I7*20</f>
        <v>3900</v>
      </c>
    </row>
    <row r="8" spans="2:10">
      <c r="B8" s="179" t="s">
        <v>956</v>
      </c>
      <c r="C8" s="179" t="s">
        <v>960</v>
      </c>
      <c r="D8" s="179"/>
      <c r="E8" s="179">
        <v>50</v>
      </c>
      <c r="F8" s="179"/>
      <c r="G8" s="179"/>
      <c r="H8" s="179"/>
      <c r="I8" s="178">
        <f>SUM(I6:I7)</f>
        <v>305</v>
      </c>
      <c r="J8" s="178">
        <f>SUM(J6:J7)</f>
        <v>6100</v>
      </c>
    </row>
    <row r="21" spans="2:14">
      <c r="B21" s="177" t="s">
        <v>46</v>
      </c>
      <c r="C21" s="178">
        <v>2019</v>
      </c>
      <c r="D21" s="178" t="s">
        <v>969</v>
      </c>
      <c r="E21" s="178" t="s">
        <v>970</v>
      </c>
      <c r="F21" s="179"/>
      <c r="G21" s="179"/>
      <c r="H21" s="179"/>
      <c r="I21" s="226" t="s">
        <v>527</v>
      </c>
      <c r="J21" s="227"/>
    </row>
    <row r="22" spans="2:14">
      <c r="B22" s="181"/>
      <c r="C22" s="181"/>
      <c r="D22" s="181"/>
      <c r="E22" s="182"/>
      <c r="F22" s="182"/>
      <c r="G22" s="182" t="s">
        <v>4</v>
      </c>
      <c r="H22" s="183" t="s">
        <v>9</v>
      </c>
      <c r="I22" s="228"/>
      <c r="J22" s="229"/>
    </row>
    <row r="23" spans="2:14">
      <c r="B23" s="184" t="s">
        <v>0</v>
      </c>
      <c r="C23" s="184" t="s">
        <v>1</v>
      </c>
      <c r="D23" s="184" t="s">
        <v>10</v>
      </c>
      <c r="E23" s="184" t="s">
        <v>7</v>
      </c>
      <c r="F23" s="184" t="s">
        <v>11</v>
      </c>
      <c r="G23" s="184" t="s">
        <v>12</v>
      </c>
      <c r="H23" s="185"/>
      <c r="I23" s="186" t="s">
        <v>525</v>
      </c>
      <c r="J23" s="187" t="s">
        <v>526</v>
      </c>
    </row>
    <row r="24" spans="2:14">
      <c r="B24" s="222" t="s">
        <v>964</v>
      </c>
      <c r="C24" s="222" t="s">
        <v>967</v>
      </c>
      <c r="D24" s="179">
        <v>171</v>
      </c>
      <c r="E24" s="179"/>
      <c r="F24" s="179">
        <v>190</v>
      </c>
      <c r="G24" s="179">
        <f t="shared" ref="G24:G49" si="0">F24-D24</f>
        <v>19</v>
      </c>
      <c r="H24" s="179"/>
      <c r="I24" s="179"/>
      <c r="J24" s="179"/>
    </row>
    <row r="25" spans="2:14">
      <c r="B25" s="223"/>
      <c r="C25" s="223"/>
      <c r="D25" s="179">
        <v>171</v>
      </c>
      <c r="E25" s="179"/>
      <c r="F25" s="179">
        <v>210</v>
      </c>
      <c r="G25" s="179">
        <f t="shared" si="0"/>
        <v>39</v>
      </c>
      <c r="H25" s="179"/>
      <c r="I25" s="179"/>
      <c r="J25" s="179"/>
    </row>
    <row r="26" spans="2:14">
      <c r="B26" s="223"/>
      <c r="C26" s="223"/>
      <c r="D26" s="179">
        <v>171</v>
      </c>
      <c r="E26" s="179"/>
      <c r="F26" s="179">
        <v>230</v>
      </c>
      <c r="G26" s="179">
        <f t="shared" si="0"/>
        <v>59</v>
      </c>
      <c r="H26" s="179"/>
      <c r="I26" s="179"/>
      <c r="J26" s="179"/>
    </row>
    <row r="27" spans="2:14">
      <c r="B27" s="223"/>
      <c r="C27" s="223"/>
      <c r="D27" s="179">
        <v>171</v>
      </c>
      <c r="E27" s="179"/>
      <c r="F27" s="179">
        <v>270</v>
      </c>
      <c r="G27" s="179">
        <f t="shared" si="0"/>
        <v>99</v>
      </c>
      <c r="H27" s="179"/>
      <c r="I27" s="179"/>
      <c r="J27" s="179"/>
    </row>
    <row r="28" spans="2:14">
      <c r="B28" s="223"/>
      <c r="C28" s="223"/>
      <c r="D28" s="179">
        <v>171</v>
      </c>
      <c r="E28" s="179"/>
      <c r="F28" s="179">
        <v>270</v>
      </c>
      <c r="G28" s="179">
        <f t="shared" si="0"/>
        <v>99</v>
      </c>
      <c r="H28" s="179"/>
      <c r="I28" s="179"/>
      <c r="J28" s="179"/>
    </row>
    <row r="29" spans="2:14">
      <c r="B29" s="223"/>
      <c r="C29" s="224"/>
      <c r="D29" s="179">
        <v>171</v>
      </c>
      <c r="E29" s="179"/>
      <c r="F29" s="179">
        <v>270</v>
      </c>
      <c r="G29" s="179">
        <f t="shared" si="0"/>
        <v>99</v>
      </c>
      <c r="H29" s="179"/>
      <c r="I29" s="178">
        <f>G24+G25+G26+G27+G28+G29</f>
        <v>414</v>
      </c>
      <c r="J29" s="178">
        <f>I29*20</f>
        <v>8280</v>
      </c>
    </row>
    <row r="30" spans="2:14" ht="13.5" thickBot="1">
      <c r="B30" s="223"/>
      <c r="C30" s="222" t="s">
        <v>968</v>
      </c>
      <c r="D30" s="179">
        <v>55</v>
      </c>
      <c r="E30" s="179"/>
      <c r="F30" s="179">
        <v>70</v>
      </c>
      <c r="G30" s="179">
        <f t="shared" si="0"/>
        <v>15</v>
      </c>
      <c r="H30" s="179"/>
      <c r="I30" s="179"/>
      <c r="J30" s="179"/>
    </row>
    <row r="31" spans="2:14">
      <c r="B31" s="223"/>
      <c r="C31" s="223"/>
      <c r="D31" s="179">
        <v>55</v>
      </c>
      <c r="E31" s="179"/>
      <c r="F31" s="179">
        <v>70</v>
      </c>
      <c r="G31" s="179">
        <f t="shared" si="0"/>
        <v>15</v>
      </c>
      <c r="H31" s="179"/>
      <c r="I31" s="179"/>
      <c r="J31" s="179"/>
      <c r="L31" s="188"/>
      <c r="M31" s="189" t="s">
        <v>972</v>
      </c>
      <c r="N31" s="190"/>
    </row>
    <row r="32" spans="2:14">
      <c r="B32" s="223"/>
      <c r="C32" s="223"/>
      <c r="D32" s="179">
        <v>55</v>
      </c>
      <c r="E32" s="179"/>
      <c r="F32" s="179">
        <v>70</v>
      </c>
      <c r="G32" s="179">
        <f t="shared" si="0"/>
        <v>15</v>
      </c>
      <c r="H32" s="179"/>
      <c r="I32" s="179"/>
      <c r="J32" s="179"/>
      <c r="L32" s="191" t="s">
        <v>971</v>
      </c>
      <c r="M32" s="192">
        <f>171*20*6</f>
        <v>20520</v>
      </c>
      <c r="N32" s="193"/>
    </row>
    <row r="33" spans="2:14">
      <c r="B33" s="223"/>
      <c r="C33" s="223"/>
      <c r="D33" s="179">
        <v>55</v>
      </c>
      <c r="E33" s="179"/>
      <c r="F33" s="179">
        <v>70</v>
      </c>
      <c r="G33" s="179">
        <f t="shared" si="0"/>
        <v>15</v>
      </c>
      <c r="H33" s="179"/>
      <c r="I33" s="179"/>
      <c r="J33" s="179"/>
      <c r="L33" s="191"/>
      <c r="M33" s="192"/>
      <c r="N33" s="193"/>
    </row>
    <row r="34" spans="2:14" ht="13.5" thickBot="1">
      <c r="B34" s="223"/>
      <c r="C34" s="223"/>
      <c r="D34" s="179">
        <v>55</v>
      </c>
      <c r="E34" s="179"/>
      <c r="F34" s="179">
        <v>70</v>
      </c>
      <c r="G34" s="179">
        <f t="shared" si="0"/>
        <v>15</v>
      </c>
      <c r="H34" s="179"/>
      <c r="I34" s="179"/>
      <c r="J34" s="179"/>
      <c r="L34" s="194" t="s">
        <v>973</v>
      </c>
      <c r="M34" s="195">
        <f>55*20*20</f>
        <v>22000</v>
      </c>
      <c r="N34" s="196"/>
    </row>
    <row r="35" spans="2:14">
      <c r="B35" s="223"/>
      <c r="C35" s="223"/>
      <c r="D35" s="179">
        <v>55</v>
      </c>
      <c r="E35" s="179"/>
      <c r="F35" s="179">
        <v>70</v>
      </c>
      <c r="G35" s="179">
        <f t="shared" si="0"/>
        <v>15</v>
      </c>
      <c r="H35" s="179"/>
      <c r="I35" s="178"/>
      <c r="J35" s="178"/>
    </row>
    <row r="36" spans="2:14">
      <c r="B36" s="223"/>
      <c r="C36" s="223"/>
      <c r="D36" s="201">
        <v>55</v>
      </c>
      <c r="E36" s="179"/>
      <c r="F36" s="201">
        <v>70</v>
      </c>
      <c r="G36" s="201">
        <f t="shared" si="0"/>
        <v>15</v>
      </c>
      <c r="H36" s="179"/>
      <c r="I36" s="179"/>
      <c r="J36" s="179"/>
    </row>
    <row r="37" spans="2:14">
      <c r="B37" s="223"/>
      <c r="C37" s="223"/>
      <c r="D37" s="201">
        <v>55</v>
      </c>
      <c r="E37" s="179"/>
      <c r="F37" s="201">
        <v>70</v>
      </c>
      <c r="G37" s="201">
        <f t="shared" si="0"/>
        <v>15</v>
      </c>
      <c r="H37" s="179"/>
      <c r="I37" s="179"/>
      <c r="J37" s="179"/>
    </row>
    <row r="38" spans="2:14">
      <c r="B38" s="223"/>
      <c r="C38" s="223"/>
      <c r="D38" s="201">
        <v>55</v>
      </c>
      <c r="E38" s="179"/>
      <c r="F38" s="201">
        <v>70</v>
      </c>
      <c r="G38" s="201">
        <f t="shared" si="0"/>
        <v>15</v>
      </c>
      <c r="H38" s="179"/>
      <c r="I38" s="179"/>
      <c r="J38" s="179"/>
    </row>
    <row r="39" spans="2:14">
      <c r="B39" s="223"/>
      <c r="C39" s="223"/>
      <c r="D39" s="201">
        <v>55</v>
      </c>
      <c r="E39" s="179"/>
      <c r="F39" s="201">
        <v>70</v>
      </c>
      <c r="G39" s="201">
        <f t="shared" si="0"/>
        <v>15</v>
      </c>
      <c r="H39" s="179"/>
      <c r="I39" s="179"/>
      <c r="J39" s="179"/>
    </row>
    <row r="40" spans="2:14">
      <c r="B40" s="223"/>
      <c r="C40" s="223"/>
      <c r="D40" s="201">
        <v>55</v>
      </c>
      <c r="E40" s="179"/>
      <c r="F40" s="179">
        <v>70</v>
      </c>
      <c r="G40" s="179">
        <f t="shared" si="0"/>
        <v>15</v>
      </c>
      <c r="H40" s="179"/>
      <c r="I40" s="179"/>
      <c r="J40" s="179"/>
    </row>
    <row r="41" spans="2:14">
      <c r="B41" s="223"/>
      <c r="C41" s="223"/>
      <c r="D41" s="201">
        <v>55</v>
      </c>
      <c r="E41" s="179"/>
      <c r="F41" s="179">
        <v>70</v>
      </c>
      <c r="G41" s="179">
        <f t="shared" si="0"/>
        <v>15</v>
      </c>
      <c r="H41" s="179"/>
      <c r="I41" s="179"/>
      <c r="J41" s="179"/>
    </row>
    <row r="42" spans="2:14">
      <c r="B42" s="223"/>
      <c r="C42" s="223"/>
      <c r="D42" s="201">
        <v>55</v>
      </c>
      <c r="E42" s="179"/>
      <c r="F42" s="179">
        <v>70</v>
      </c>
      <c r="G42" s="179">
        <f t="shared" si="0"/>
        <v>15</v>
      </c>
      <c r="H42" s="179"/>
      <c r="I42" s="179"/>
      <c r="J42" s="179"/>
    </row>
    <row r="43" spans="2:14">
      <c r="B43" s="223"/>
      <c r="C43" s="223"/>
      <c r="D43" s="201">
        <v>55</v>
      </c>
      <c r="E43" s="179"/>
      <c r="F43" s="179">
        <v>70</v>
      </c>
      <c r="G43" s="179">
        <f t="shared" si="0"/>
        <v>15</v>
      </c>
      <c r="H43" s="179"/>
      <c r="I43" s="179"/>
      <c r="J43" s="179"/>
    </row>
    <row r="44" spans="2:14">
      <c r="B44" s="223"/>
      <c r="C44" s="223"/>
      <c r="D44" s="201">
        <v>55</v>
      </c>
      <c r="E44" s="179"/>
      <c r="F44" s="179">
        <v>70</v>
      </c>
      <c r="G44" s="179">
        <f t="shared" si="0"/>
        <v>15</v>
      </c>
      <c r="H44" s="179"/>
      <c r="I44" s="179"/>
      <c r="J44" s="179"/>
    </row>
    <row r="45" spans="2:14">
      <c r="B45" s="223"/>
      <c r="C45" s="223"/>
      <c r="D45" s="201">
        <v>55</v>
      </c>
      <c r="E45" s="179"/>
      <c r="F45" s="179">
        <v>80</v>
      </c>
      <c r="G45" s="179">
        <f t="shared" si="0"/>
        <v>25</v>
      </c>
      <c r="H45" s="179"/>
      <c r="I45" s="179"/>
      <c r="J45" s="179"/>
    </row>
    <row r="46" spans="2:14">
      <c r="B46" s="223"/>
      <c r="C46" s="223"/>
      <c r="D46" s="201">
        <v>55</v>
      </c>
      <c r="E46" s="179"/>
      <c r="F46" s="179">
        <v>80</v>
      </c>
      <c r="G46" s="179">
        <f t="shared" si="0"/>
        <v>25</v>
      </c>
      <c r="H46" s="179"/>
      <c r="I46" s="179"/>
      <c r="J46" s="179"/>
    </row>
    <row r="47" spans="2:14">
      <c r="B47" s="223"/>
      <c r="C47" s="223"/>
      <c r="D47" s="201">
        <v>55</v>
      </c>
      <c r="E47" s="179"/>
      <c r="F47" s="179">
        <v>80</v>
      </c>
      <c r="G47" s="179">
        <f t="shared" si="0"/>
        <v>25</v>
      </c>
      <c r="H47" s="179"/>
      <c r="I47" s="179"/>
      <c r="J47" s="179"/>
    </row>
    <row r="48" spans="2:14">
      <c r="B48" s="223"/>
      <c r="C48" s="223"/>
      <c r="D48" s="201">
        <v>55</v>
      </c>
      <c r="E48" s="179"/>
      <c r="F48" s="179">
        <v>80</v>
      </c>
      <c r="G48" s="179">
        <f t="shared" si="0"/>
        <v>25</v>
      </c>
      <c r="H48" s="179"/>
      <c r="I48" s="179"/>
      <c r="J48" s="179"/>
    </row>
    <row r="49" spans="2:13" ht="13.5" thickBot="1">
      <c r="B49" s="224"/>
      <c r="C49" s="224"/>
      <c r="D49" s="201">
        <v>55</v>
      </c>
      <c r="E49" s="179"/>
      <c r="F49" s="179">
        <v>80</v>
      </c>
      <c r="G49" s="202">
        <f t="shared" si="0"/>
        <v>25</v>
      </c>
      <c r="H49" s="202"/>
      <c r="I49" s="203">
        <f>G30+G31+G32+G33+G34+G35+G36+G37+G38+G39+G40+G41+G42+G43+G44+G45+G46+G47+G48+G49</f>
        <v>350</v>
      </c>
      <c r="J49" s="203">
        <f>I49*20</f>
        <v>7000</v>
      </c>
    </row>
    <row r="50" spans="2:13" ht="13.5" thickBot="1">
      <c r="G50" s="265" t="s">
        <v>638</v>
      </c>
      <c r="H50" s="266"/>
      <c r="I50" s="204">
        <f>SUM(I29:I49)</f>
        <v>764</v>
      </c>
      <c r="J50" s="205">
        <f>SUM(J29:J49)</f>
        <v>15280</v>
      </c>
      <c r="L50" s="206"/>
    </row>
    <row r="53" spans="2:13">
      <c r="B53" s="177" t="s">
        <v>46</v>
      </c>
      <c r="C53" s="178">
        <v>2019</v>
      </c>
      <c r="D53" s="178" t="s">
        <v>969</v>
      </c>
      <c r="E53" s="178" t="s">
        <v>970</v>
      </c>
      <c r="F53" s="179"/>
      <c r="G53" s="179"/>
      <c r="H53" s="179"/>
      <c r="I53" s="226" t="s">
        <v>527</v>
      </c>
      <c r="J53" s="227"/>
    </row>
    <row r="54" spans="2:13">
      <c r="B54" s="181"/>
      <c r="C54" s="181"/>
      <c r="D54" s="181"/>
      <c r="E54" s="182"/>
      <c r="F54" s="182"/>
      <c r="G54" s="182" t="s">
        <v>4</v>
      </c>
      <c r="H54" s="183" t="s">
        <v>9</v>
      </c>
      <c r="I54" s="228"/>
      <c r="J54" s="229"/>
    </row>
    <row r="55" spans="2:13">
      <c r="B55" s="184" t="s">
        <v>0</v>
      </c>
      <c r="C55" s="184" t="s">
        <v>1</v>
      </c>
      <c r="D55" s="184" t="s">
        <v>10</v>
      </c>
      <c r="E55" s="184" t="s">
        <v>7</v>
      </c>
      <c r="F55" s="184" t="s">
        <v>11</v>
      </c>
      <c r="G55" s="184" t="s">
        <v>12</v>
      </c>
      <c r="H55" s="185"/>
      <c r="I55" s="186" t="s">
        <v>525</v>
      </c>
      <c r="J55" s="187" t="s">
        <v>526</v>
      </c>
    </row>
    <row r="56" spans="2:13">
      <c r="B56" s="222" t="s">
        <v>976</v>
      </c>
      <c r="C56" s="222" t="s">
        <v>977</v>
      </c>
      <c r="D56" s="179">
        <v>161</v>
      </c>
      <c r="E56" s="179"/>
      <c r="F56" s="179">
        <v>195</v>
      </c>
      <c r="G56" s="179">
        <f>F56-D56</f>
        <v>34</v>
      </c>
      <c r="H56" s="179"/>
      <c r="I56" s="179"/>
      <c r="J56" s="179"/>
      <c r="L56" s="264" t="s">
        <v>981</v>
      </c>
      <c r="M56" s="264"/>
    </row>
    <row r="57" spans="2:13">
      <c r="B57" s="223"/>
      <c r="C57" s="223"/>
      <c r="D57" s="179">
        <v>161</v>
      </c>
      <c r="E57" s="179"/>
      <c r="F57" s="179">
        <v>195</v>
      </c>
      <c r="G57" s="179">
        <f t="shared" ref="G57:G69" si="1">F57-D57</f>
        <v>34</v>
      </c>
      <c r="H57" s="179"/>
      <c r="I57" s="179"/>
      <c r="J57" s="179"/>
      <c r="L57" s="178" t="s">
        <v>979</v>
      </c>
      <c r="M57" s="178">
        <f>161*20*7</f>
        <v>22540</v>
      </c>
    </row>
    <row r="58" spans="2:13">
      <c r="B58" s="223"/>
      <c r="C58" s="223"/>
      <c r="D58" s="179">
        <v>161</v>
      </c>
      <c r="E58" s="179"/>
      <c r="F58" s="179">
        <v>210</v>
      </c>
      <c r="G58" s="179">
        <f t="shared" si="1"/>
        <v>49</v>
      </c>
      <c r="H58" s="179"/>
      <c r="I58" s="179"/>
      <c r="J58" s="179"/>
      <c r="L58" s="178"/>
      <c r="M58" s="178"/>
    </row>
    <row r="59" spans="2:13">
      <c r="B59" s="223"/>
      <c r="C59" s="223"/>
      <c r="D59" s="179">
        <v>161</v>
      </c>
      <c r="E59" s="179"/>
      <c r="F59" s="179">
        <v>210</v>
      </c>
      <c r="G59" s="179">
        <f t="shared" si="1"/>
        <v>49</v>
      </c>
      <c r="H59" s="179"/>
      <c r="I59" s="179"/>
      <c r="J59" s="179"/>
      <c r="L59" s="178"/>
      <c r="M59" s="178"/>
    </row>
    <row r="60" spans="2:13">
      <c r="B60" s="223"/>
      <c r="C60" s="223"/>
      <c r="D60" s="179">
        <v>161</v>
      </c>
      <c r="E60" s="179"/>
      <c r="F60" s="179">
        <v>210</v>
      </c>
      <c r="G60" s="179">
        <f t="shared" si="1"/>
        <v>49</v>
      </c>
      <c r="H60" s="179"/>
      <c r="I60" s="179"/>
      <c r="J60" s="179"/>
      <c r="L60" s="178"/>
      <c r="M60" s="178"/>
    </row>
    <row r="61" spans="2:13">
      <c r="B61" s="223"/>
      <c r="C61" s="223"/>
      <c r="D61" s="179">
        <v>161</v>
      </c>
      <c r="E61" s="179"/>
      <c r="F61" s="179">
        <v>230</v>
      </c>
      <c r="G61" s="179">
        <f t="shared" si="1"/>
        <v>69</v>
      </c>
      <c r="H61" s="179"/>
      <c r="I61" s="179"/>
      <c r="J61" s="179"/>
      <c r="L61" s="178"/>
      <c r="M61" s="178"/>
    </row>
    <row r="62" spans="2:13">
      <c r="B62" s="223"/>
      <c r="C62" s="224"/>
      <c r="D62" s="179">
        <v>161</v>
      </c>
      <c r="E62" s="179"/>
      <c r="F62" s="179">
        <v>230</v>
      </c>
      <c r="G62" s="179">
        <f t="shared" si="1"/>
        <v>69</v>
      </c>
      <c r="H62" s="179"/>
      <c r="I62" s="178">
        <f>G56+G57+G58+G59+G60+G61+G62</f>
        <v>353</v>
      </c>
      <c r="J62" s="178">
        <f>I62*20</f>
        <v>7060</v>
      </c>
      <c r="L62" s="178"/>
      <c r="M62" s="178"/>
    </row>
    <row r="63" spans="2:13">
      <c r="B63" s="223"/>
      <c r="C63" s="222" t="s">
        <v>978</v>
      </c>
      <c r="D63" s="179">
        <v>69</v>
      </c>
      <c r="E63" s="179"/>
      <c r="F63" s="179">
        <v>76</v>
      </c>
      <c r="G63" s="179">
        <f t="shared" si="1"/>
        <v>7</v>
      </c>
      <c r="H63" s="179"/>
      <c r="I63" s="178"/>
      <c r="J63" s="178"/>
      <c r="L63" s="178"/>
      <c r="M63" s="178"/>
    </row>
    <row r="64" spans="2:13">
      <c r="B64" s="223"/>
      <c r="C64" s="223"/>
      <c r="D64" s="179">
        <v>69</v>
      </c>
      <c r="E64" s="179"/>
      <c r="F64" s="179">
        <v>76</v>
      </c>
      <c r="G64" s="179">
        <f t="shared" si="1"/>
        <v>7</v>
      </c>
      <c r="H64" s="179"/>
      <c r="I64" s="178"/>
      <c r="J64" s="178"/>
      <c r="L64" s="178"/>
      <c r="M64" s="178"/>
    </row>
    <row r="65" spans="2:13">
      <c r="B65" s="223"/>
      <c r="C65" s="223"/>
      <c r="D65" s="179">
        <v>69</v>
      </c>
      <c r="E65" s="179"/>
      <c r="F65" s="179">
        <v>76</v>
      </c>
      <c r="G65" s="179">
        <f t="shared" si="1"/>
        <v>7</v>
      </c>
      <c r="H65" s="179"/>
      <c r="I65" s="178"/>
      <c r="J65" s="178"/>
      <c r="L65" s="178"/>
      <c r="M65" s="178"/>
    </row>
    <row r="66" spans="2:13">
      <c r="B66" s="223"/>
      <c r="C66" s="223"/>
      <c r="D66" s="179">
        <v>69</v>
      </c>
      <c r="E66" s="179"/>
      <c r="F66" s="179">
        <v>76</v>
      </c>
      <c r="G66" s="179">
        <f t="shared" si="1"/>
        <v>7</v>
      </c>
      <c r="H66" s="179"/>
      <c r="I66" s="178"/>
      <c r="J66" s="178"/>
      <c r="L66" s="178"/>
      <c r="M66" s="178"/>
    </row>
    <row r="67" spans="2:13">
      <c r="B67" s="223"/>
      <c r="C67" s="223"/>
      <c r="D67" s="179">
        <v>69</v>
      </c>
      <c r="E67" s="179"/>
      <c r="F67" s="179">
        <v>76</v>
      </c>
      <c r="G67" s="179">
        <f t="shared" si="1"/>
        <v>7</v>
      </c>
      <c r="H67" s="179"/>
      <c r="I67" s="178"/>
      <c r="J67" s="178"/>
      <c r="L67" s="178"/>
      <c r="M67" s="178"/>
    </row>
    <row r="68" spans="2:13">
      <c r="B68" s="223"/>
      <c r="C68" s="223"/>
      <c r="D68" s="179">
        <v>69</v>
      </c>
      <c r="E68" s="179"/>
      <c r="F68" s="179">
        <v>76</v>
      </c>
      <c r="G68" s="179">
        <f t="shared" si="1"/>
        <v>7</v>
      </c>
      <c r="H68" s="179"/>
      <c r="I68" s="178"/>
      <c r="J68" s="178"/>
      <c r="L68" s="178"/>
      <c r="M68" s="178"/>
    </row>
    <row r="69" spans="2:13">
      <c r="B69" s="223"/>
      <c r="C69" s="223"/>
      <c r="D69" s="179">
        <v>69</v>
      </c>
      <c r="E69" s="179"/>
      <c r="F69" s="179">
        <v>76</v>
      </c>
      <c r="G69" s="179">
        <f t="shared" si="1"/>
        <v>7</v>
      </c>
      <c r="H69" s="179"/>
      <c r="I69" s="178"/>
      <c r="J69" s="178"/>
      <c r="L69" s="178" t="s">
        <v>980</v>
      </c>
      <c r="M69" s="178">
        <f>69*15*20</f>
        <v>20700</v>
      </c>
    </row>
    <row r="70" spans="2:13">
      <c r="B70" s="223"/>
      <c r="C70" s="223"/>
      <c r="D70" s="179">
        <v>69</v>
      </c>
      <c r="E70" s="179">
        <v>50</v>
      </c>
      <c r="F70" s="179"/>
      <c r="G70" s="179">
        <f>E70-D70</f>
        <v>-19</v>
      </c>
      <c r="H70" s="179"/>
      <c r="I70" s="178"/>
      <c r="J70" s="178"/>
      <c r="L70" s="178"/>
      <c r="M70" s="178"/>
    </row>
    <row r="71" spans="2:13">
      <c r="B71" s="223"/>
      <c r="C71" s="223"/>
      <c r="D71" s="179">
        <v>69</v>
      </c>
      <c r="E71" s="179">
        <v>50</v>
      </c>
      <c r="F71" s="179"/>
      <c r="G71" s="179">
        <f t="shared" ref="G71:G77" si="2">E71-D71</f>
        <v>-19</v>
      </c>
      <c r="H71" s="179"/>
      <c r="I71" s="178"/>
      <c r="J71" s="178"/>
      <c r="L71" s="178"/>
      <c r="M71" s="178"/>
    </row>
    <row r="72" spans="2:13">
      <c r="B72" s="223"/>
      <c r="C72" s="223"/>
      <c r="D72" s="179">
        <v>69</v>
      </c>
      <c r="E72" s="179">
        <v>50</v>
      </c>
      <c r="F72" s="179"/>
      <c r="G72" s="179">
        <f t="shared" si="2"/>
        <v>-19</v>
      </c>
      <c r="H72" s="179"/>
      <c r="I72" s="178"/>
      <c r="J72" s="178"/>
      <c r="L72" s="178"/>
      <c r="M72" s="178"/>
    </row>
    <row r="73" spans="2:13">
      <c r="B73" s="223"/>
      <c r="C73" s="223"/>
      <c r="D73" s="179">
        <v>69</v>
      </c>
      <c r="E73" s="179">
        <v>50</v>
      </c>
      <c r="F73" s="179"/>
      <c r="G73" s="179">
        <f t="shared" si="2"/>
        <v>-19</v>
      </c>
      <c r="H73" s="179"/>
      <c r="I73" s="178"/>
      <c r="J73" s="178"/>
      <c r="L73" s="178"/>
      <c r="M73" s="178"/>
    </row>
    <row r="74" spans="2:13">
      <c r="B74" s="223"/>
      <c r="C74" s="223"/>
      <c r="D74" s="179">
        <v>69</v>
      </c>
      <c r="E74" s="179">
        <v>50</v>
      </c>
      <c r="F74" s="179"/>
      <c r="G74" s="179">
        <f t="shared" si="2"/>
        <v>-19</v>
      </c>
      <c r="H74" s="179"/>
      <c r="I74" s="178"/>
      <c r="J74" s="178"/>
      <c r="L74" s="178"/>
      <c r="M74" s="178"/>
    </row>
    <row r="75" spans="2:13">
      <c r="B75" s="223"/>
      <c r="C75" s="223"/>
      <c r="D75" s="179">
        <v>69</v>
      </c>
      <c r="E75" s="179">
        <v>50</v>
      </c>
      <c r="F75" s="179"/>
      <c r="G75" s="179">
        <f t="shared" si="2"/>
        <v>-19</v>
      </c>
      <c r="H75" s="179"/>
      <c r="I75" s="178"/>
      <c r="J75" s="178"/>
      <c r="L75" s="178"/>
      <c r="M75" s="178"/>
    </row>
    <row r="76" spans="2:13">
      <c r="B76" s="223"/>
      <c r="C76" s="223"/>
      <c r="D76" s="179">
        <v>69</v>
      </c>
      <c r="E76" s="179">
        <v>50</v>
      </c>
      <c r="F76" s="179"/>
      <c r="G76" s="179">
        <f t="shared" si="2"/>
        <v>-19</v>
      </c>
      <c r="H76" s="179"/>
      <c r="I76" s="178"/>
      <c r="J76" s="178"/>
      <c r="L76" s="178"/>
      <c r="M76" s="178"/>
    </row>
    <row r="77" spans="2:13">
      <c r="B77" s="223"/>
      <c r="C77" s="224"/>
      <c r="D77" s="179">
        <v>69</v>
      </c>
      <c r="E77" s="179">
        <v>50</v>
      </c>
      <c r="F77" s="179"/>
      <c r="G77" s="179">
        <f t="shared" si="2"/>
        <v>-19</v>
      </c>
      <c r="H77" s="179"/>
      <c r="I77" s="178">
        <f>G63+G64+G65+G66+G67+G68+G69+G70+G71+G72+G73+G74+G75+G76+G77</f>
        <v>-103</v>
      </c>
      <c r="J77" s="178">
        <f>I77*20</f>
        <v>-2060</v>
      </c>
      <c r="L77" s="178"/>
      <c r="M77" s="178"/>
    </row>
    <row r="78" spans="2:13">
      <c r="B78" s="223"/>
      <c r="C78" s="222" t="s">
        <v>977</v>
      </c>
      <c r="D78" s="179">
        <v>188</v>
      </c>
      <c r="E78" s="179"/>
      <c r="F78" s="179">
        <v>230</v>
      </c>
      <c r="G78" s="179">
        <f>F78-D78</f>
        <v>42</v>
      </c>
      <c r="H78" s="179"/>
      <c r="I78" s="178"/>
      <c r="J78" s="178"/>
      <c r="L78" s="178"/>
      <c r="M78" s="178"/>
    </row>
    <row r="79" spans="2:13">
      <c r="B79" s="223"/>
      <c r="C79" s="223"/>
      <c r="D79" s="179">
        <v>188</v>
      </c>
      <c r="E79" s="179"/>
      <c r="F79" s="179">
        <v>230</v>
      </c>
      <c r="G79" s="179">
        <f t="shared" ref="G79:G83" si="3">F79-D79</f>
        <v>42</v>
      </c>
      <c r="H79" s="179"/>
      <c r="I79" s="178"/>
      <c r="J79" s="178"/>
      <c r="L79" s="178"/>
      <c r="M79" s="178"/>
    </row>
    <row r="80" spans="2:13">
      <c r="B80" s="223"/>
      <c r="C80" s="223"/>
      <c r="D80" s="179">
        <v>188</v>
      </c>
      <c r="E80" s="179"/>
      <c r="F80" s="179">
        <v>230</v>
      </c>
      <c r="G80" s="179">
        <f t="shared" si="3"/>
        <v>42</v>
      </c>
      <c r="H80" s="179"/>
      <c r="I80" s="178"/>
      <c r="J80" s="178"/>
      <c r="L80" s="178" t="s">
        <v>979</v>
      </c>
      <c r="M80" s="178">
        <f>188*20*6</f>
        <v>22560</v>
      </c>
    </row>
    <row r="81" spans="2:13">
      <c r="B81" s="223"/>
      <c r="C81" s="223"/>
      <c r="D81" s="179">
        <v>188</v>
      </c>
      <c r="E81" s="179"/>
      <c r="F81" s="179">
        <v>230</v>
      </c>
      <c r="G81" s="179">
        <f t="shared" si="3"/>
        <v>42</v>
      </c>
      <c r="H81" s="179"/>
      <c r="I81" s="178"/>
      <c r="J81" s="178"/>
      <c r="L81" s="178"/>
      <c r="M81" s="178"/>
    </row>
    <row r="82" spans="2:13">
      <c r="B82" s="223"/>
      <c r="C82" s="223"/>
      <c r="D82" s="179">
        <v>188</v>
      </c>
      <c r="E82" s="179"/>
      <c r="F82" s="179">
        <v>250</v>
      </c>
      <c r="G82" s="179">
        <f t="shared" si="3"/>
        <v>62</v>
      </c>
      <c r="H82" s="179"/>
      <c r="I82" s="178"/>
      <c r="J82" s="178"/>
      <c r="L82" s="178"/>
      <c r="M82" s="178"/>
    </row>
    <row r="83" spans="2:13">
      <c r="B83" s="223"/>
      <c r="C83" s="223"/>
      <c r="D83" s="179">
        <v>188</v>
      </c>
      <c r="E83" s="179"/>
      <c r="F83" s="179">
        <v>275</v>
      </c>
      <c r="G83" s="179">
        <f t="shared" si="3"/>
        <v>87</v>
      </c>
      <c r="H83" s="179"/>
      <c r="I83" s="178">
        <f>G78+G79+G80+G81+G82+G83</f>
        <v>317</v>
      </c>
      <c r="J83" s="178">
        <f>I83*20</f>
        <v>6340</v>
      </c>
      <c r="L83" s="178"/>
      <c r="M83" s="178"/>
    </row>
    <row r="84" spans="2:13">
      <c r="B84" s="179"/>
      <c r="C84" s="179"/>
      <c r="D84" s="179"/>
      <c r="E84" s="179"/>
      <c r="F84" s="179"/>
      <c r="G84" s="233" t="s">
        <v>638</v>
      </c>
      <c r="H84" s="234"/>
      <c r="I84" s="178">
        <f>SUM(I62:I83)</f>
        <v>567</v>
      </c>
      <c r="J84" s="178">
        <f>SUM(J62:J83)</f>
        <v>11340</v>
      </c>
    </row>
    <row r="87" spans="2:13">
      <c r="B87" s="177" t="s">
        <v>46</v>
      </c>
      <c r="C87" s="178">
        <v>2019</v>
      </c>
      <c r="D87" s="178" t="s">
        <v>969</v>
      </c>
      <c r="E87" s="178" t="s">
        <v>970</v>
      </c>
      <c r="F87" s="179"/>
      <c r="G87" s="179"/>
      <c r="H87" s="179"/>
      <c r="I87" s="226" t="s">
        <v>527</v>
      </c>
      <c r="J87" s="227"/>
    </row>
    <row r="88" spans="2:13">
      <c r="B88" s="181"/>
      <c r="C88" s="181"/>
      <c r="D88" s="181"/>
      <c r="E88" s="182"/>
      <c r="F88" s="182"/>
      <c r="G88" s="182" t="s">
        <v>4</v>
      </c>
      <c r="H88" s="183" t="s">
        <v>9</v>
      </c>
      <c r="I88" s="228"/>
      <c r="J88" s="229"/>
    </row>
    <row r="89" spans="2:13">
      <c r="B89" s="184" t="s">
        <v>0</v>
      </c>
      <c r="C89" s="184" t="s">
        <v>1</v>
      </c>
      <c r="D89" s="184" t="s">
        <v>10</v>
      </c>
      <c r="E89" s="184" t="s">
        <v>7</v>
      </c>
      <c r="F89" s="184" t="s">
        <v>11</v>
      </c>
      <c r="G89" s="184" t="s">
        <v>12</v>
      </c>
      <c r="H89" s="185"/>
      <c r="I89" s="186" t="s">
        <v>525</v>
      </c>
      <c r="J89" s="187" t="s">
        <v>526</v>
      </c>
    </row>
    <row r="90" spans="2:13">
      <c r="B90" s="264" t="s">
        <v>986</v>
      </c>
      <c r="C90" s="264" t="s">
        <v>988</v>
      </c>
      <c r="D90" s="179">
        <v>108</v>
      </c>
      <c r="E90" s="179"/>
      <c r="F90" s="179">
        <v>125</v>
      </c>
      <c r="G90" s="179">
        <f>F90-D90</f>
        <v>17</v>
      </c>
      <c r="H90" s="179"/>
      <c r="I90" s="179"/>
      <c r="J90" s="179"/>
    </row>
    <row r="91" spans="2:13">
      <c r="B91" s="264"/>
      <c r="C91" s="264"/>
      <c r="D91" s="179">
        <v>108</v>
      </c>
      <c r="E91" s="179"/>
      <c r="F91" s="179">
        <v>125</v>
      </c>
      <c r="G91" s="179">
        <f t="shared" ref="G91:G103" si="4">F91-D91</f>
        <v>17</v>
      </c>
      <c r="H91" s="179"/>
      <c r="I91" s="179"/>
      <c r="J91" s="179"/>
    </row>
    <row r="92" spans="2:13">
      <c r="B92" s="264"/>
      <c r="C92" s="264"/>
      <c r="D92" s="179">
        <v>108</v>
      </c>
      <c r="E92" s="179"/>
      <c r="F92" s="179">
        <v>125</v>
      </c>
      <c r="G92" s="179">
        <f t="shared" si="4"/>
        <v>17</v>
      </c>
      <c r="H92" s="179"/>
      <c r="I92" s="179"/>
      <c r="J92" s="179"/>
    </row>
    <row r="93" spans="2:13">
      <c r="B93" s="264"/>
      <c r="C93" s="264"/>
      <c r="D93" s="179">
        <v>108</v>
      </c>
      <c r="E93" s="179"/>
      <c r="F93" s="179">
        <v>125</v>
      </c>
      <c r="G93" s="179">
        <f t="shared" si="4"/>
        <v>17</v>
      </c>
      <c r="H93" s="179"/>
      <c r="I93" s="179"/>
      <c r="J93" s="179"/>
      <c r="L93" s="180" t="s">
        <v>990</v>
      </c>
    </row>
    <row r="94" spans="2:13">
      <c r="B94" s="264"/>
      <c r="C94" s="264"/>
      <c r="D94" s="179">
        <v>108</v>
      </c>
      <c r="E94" s="179"/>
      <c r="F94" s="179">
        <v>125</v>
      </c>
      <c r="G94" s="179">
        <f t="shared" si="4"/>
        <v>17</v>
      </c>
      <c r="H94" s="179"/>
      <c r="I94" s="179"/>
      <c r="J94" s="179"/>
      <c r="L94" s="180">
        <f>108*20*10</f>
        <v>21600</v>
      </c>
    </row>
    <row r="95" spans="2:13">
      <c r="B95" s="264"/>
      <c r="C95" s="264"/>
      <c r="D95" s="179">
        <v>108</v>
      </c>
      <c r="E95" s="179"/>
      <c r="F95" s="179">
        <v>125</v>
      </c>
      <c r="G95" s="179">
        <f t="shared" si="4"/>
        <v>17</v>
      </c>
      <c r="H95" s="179"/>
      <c r="I95" s="179"/>
      <c r="J95" s="179"/>
    </row>
    <row r="96" spans="2:13">
      <c r="B96" s="264"/>
      <c r="C96" s="264"/>
      <c r="D96" s="179">
        <v>108</v>
      </c>
      <c r="E96" s="179"/>
      <c r="F96" s="179">
        <v>125</v>
      </c>
      <c r="G96" s="179">
        <f t="shared" si="4"/>
        <v>17</v>
      </c>
      <c r="H96" s="179"/>
      <c r="I96" s="179"/>
      <c r="J96" s="179"/>
    </row>
    <row r="97" spans="2:10">
      <c r="B97" s="264"/>
      <c r="C97" s="264"/>
      <c r="D97" s="179">
        <v>108</v>
      </c>
      <c r="E97" s="179"/>
      <c r="F97" s="179">
        <v>125</v>
      </c>
      <c r="G97" s="179">
        <f t="shared" si="4"/>
        <v>17</v>
      </c>
      <c r="H97" s="179"/>
      <c r="I97" s="179"/>
      <c r="J97" s="179"/>
    </row>
    <row r="98" spans="2:10">
      <c r="B98" s="264"/>
      <c r="C98" s="264"/>
      <c r="D98" s="179">
        <v>108</v>
      </c>
      <c r="E98" s="179"/>
      <c r="F98" s="179">
        <v>125</v>
      </c>
      <c r="G98" s="179">
        <f t="shared" si="4"/>
        <v>17</v>
      </c>
      <c r="H98" s="179"/>
      <c r="I98" s="179"/>
      <c r="J98" s="179"/>
    </row>
    <row r="99" spans="2:10">
      <c r="B99" s="264"/>
      <c r="C99" s="264"/>
      <c r="D99" s="179">
        <v>108</v>
      </c>
      <c r="E99" s="179"/>
      <c r="F99" s="179">
        <v>125</v>
      </c>
      <c r="G99" s="179">
        <f t="shared" si="4"/>
        <v>17</v>
      </c>
      <c r="H99" s="179"/>
      <c r="I99" s="178">
        <f>G90+G91+G92+G93+G94+G95+G96+G97+G99</f>
        <v>153</v>
      </c>
      <c r="J99" s="178">
        <f>I99*20</f>
        <v>3060</v>
      </c>
    </row>
    <row r="100" spans="2:10">
      <c r="B100" s="264"/>
      <c r="C100" s="264" t="s">
        <v>989</v>
      </c>
      <c r="D100" s="179">
        <v>149</v>
      </c>
      <c r="E100" s="179"/>
      <c r="F100" s="179">
        <v>158</v>
      </c>
      <c r="G100" s="179">
        <f t="shared" si="4"/>
        <v>9</v>
      </c>
      <c r="H100" s="179"/>
      <c r="I100" s="178"/>
      <c r="J100" s="178"/>
    </row>
    <row r="101" spans="2:10">
      <c r="B101" s="264"/>
      <c r="C101" s="264"/>
      <c r="D101" s="179">
        <v>149</v>
      </c>
      <c r="E101" s="179"/>
      <c r="F101" s="179">
        <v>158</v>
      </c>
      <c r="G101" s="179">
        <f t="shared" si="4"/>
        <v>9</v>
      </c>
      <c r="H101" s="179"/>
      <c r="I101" s="178"/>
      <c r="J101" s="178"/>
    </row>
    <row r="102" spans="2:10">
      <c r="B102" s="264"/>
      <c r="C102" s="264"/>
      <c r="D102" s="179">
        <v>149</v>
      </c>
      <c r="E102" s="179"/>
      <c r="F102" s="179">
        <v>158</v>
      </c>
      <c r="G102" s="179">
        <f t="shared" si="4"/>
        <v>9</v>
      </c>
      <c r="H102" s="179"/>
      <c r="I102" s="178"/>
      <c r="J102" s="178"/>
    </row>
    <row r="103" spans="2:10">
      <c r="B103" s="264"/>
      <c r="C103" s="264"/>
      <c r="D103" s="179">
        <v>149</v>
      </c>
      <c r="E103" s="179"/>
      <c r="F103" s="179">
        <v>158</v>
      </c>
      <c r="G103" s="179">
        <f t="shared" si="4"/>
        <v>9</v>
      </c>
      <c r="H103" s="179"/>
      <c r="I103" s="178">
        <f>G100+G101+G102+G103</f>
        <v>36</v>
      </c>
      <c r="J103" s="178">
        <f>I103*20</f>
        <v>720</v>
      </c>
    </row>
    <row r="104" spans="2:10">
      <c r="B104" s="264"/>
      <c r="C104" s="264"/>
      <c r="D104" s="179">
        <v>149</v>
      </c>
      <c r="E104" s="179"/>
      <c r="F104" s="179"/>
      <c r="G104" s="179"/>
      <c r="H104" s="179" t="s">
        <v>13</v>
      </c>
      <c r="I104" s="178"/>
      <c r="J104" s="178"/>
    </row>
    <row r="105" spans="2:10">
      <c r="B105" s="264"/>
      <c r="C105" s="264"/>
      <c r="D105" s="201">
        <v>149</v>
      </c>
      <c r="E105" s="179"/>
      <c r="F105" s="201"/>
      <c r="G105" s="201"/>
      <c r="H105" s="179" t="s">
        <v>13</v>
      </c>
      <c r="I105" s="178"/>
      <c r="J105" s="178"/>
    </row>
    <row r="106" spans="2:10">
      <c r="B106" s="264"/>
      <c r="C106" s="264"/>
      <c r="D106" s="201">
        <v>149</v>
      </c>
      <c r="E106" s="179"/>
      <c r="F106" s="179"/>
      <c r="G106" s="179"/>
      <c r="H106" s="179" t="s">
        <v>13</v>
      </c>
      <c r="I106" s="178"/>
      <c r="J106" s="178"/>
    </row>
    <row r="107" spans="2:10">
      <c r="B107" s="264"/>
      <c r="C107" s="264"/>
      <c r="D107" s="201">
        <v>149</v>
      </c>
      <c r="E107" s="179"/>
      <c r="F107" s="179"/>
      <c r="G107" s="179"/>
      <c r="H107" s="179" t="s">
        <v>13</v>
      </c>
      <c r="I107" s="178"/>
      <c r="J107" s="178"/>
    </row>
    <row r="108" spans="2:10">
      <c r="B108" s="179"/>
      <c r="C108" s="179"/>
      <c r="D108" s="179"/>
      <c r="E108" s="179"/>
      <c r="F108" s="179"/>
      <c r="G108" s="233" t="s">
        <v>638</v>
      </c>
      <c r="H108" s="234"/>
      <c r="I108" s="178">
        <f>SUM(I99:I107)</f>
        <v>189</v>
      </c>
      <c r="J108" s="178">
        <f>SUM(J99:J107)</f>
        <v>3780</v>
      </c>
    </row>
    <row r="110" spans="2:10">
      <c r="B110" s="177" t="s">
        <v>46</v>
      </c>
      <c r="C110" s="178">
        <v>2019</v>
      </c>
      <c r="D110" s="178" t="s">
        <v>969</v>
      </c>
      <c r="E110" s="178" t="s">
        <v>991</v>
      </c>
      <c r="F110" s="179"/>
      <c r="G110" s="179"/>
      <c r="H110" s="179"/>
      <c r="I110" s="226" t="s">
        <v>527</v>
      </c>
      <c r="J110" s="227"/>
    </row>
    <row r="111" spans="2:10">
      <c r="B111" s="181"/>
      <c r="C111" s="181"/>
      <c r="D111" s="181"/>
      <c r="E111" s="182"/>
      <c r="F111" s="182"/>
      <c r="G111" s="182" t="s">
        <v>4</v>
      </c>
      <c r="H111" s="183" t="s">
        <v>9</v>
      </c>
      <c r="I111" s="228"/>
      <c r="J111" s="229"/>
    </row>
    <row r="112" spans="2:10">
      <c r="B112" s="184" t="s">
        <v>0</v>
      </c>
      <c r="C112" s="184" t="s">
        <v>1</v>
      </c>
      <c r="D112" s="184" t="s">
        <v>10</v>
      </c>
      <c r="E112" s="184" t="s">
        <v>7</v>
      </c>
      <c r="F112" s="184" t="s">
        <v>11</v>
      </c>
      <c r="G112" s="184" t="s">
        <v>12</v>
      </c>
      <c r="H112" s="185"/>
      <c r="I112" s="186" t="s">
        <v>525</v>
      </c>
      <c r="J112" s="187" t="s">
        <v>526</v>
      </c>
    </row>
    <row r="113" spans="2:10">
      <c r="B113" s="222" t="s">
        <v>992</v>
      </c>
      <c r="C113" s="222" t="s">
        <v>989</v>
      </c>
      <c r="D113" s="179">
        <v>99</v>
      </c>
      <c r="E113" s="179"/>
      <c r="F113" s="179">
        <v>123</v>
      </c>
      <c r="G113" s="179">
        <f>F113-D113</f>
        <v>24</v>
      </c>
      <c r="H113" s="179"/>
      <c r="I113" s="179"/>
      <c r="J113" s="179"/>
    </row>
    <row r="114" spans="2:10">
      <c r="B114" s="223"/>
      <c r="C114" s="223"/>
      <c r="D114" s="179">
        <v>99</v>
      </c>
      <c r="E114" s="179"/>
      <c r="F114" s="179">
        <v>123</v>
      </c>
      <c r="G114" s="179">
        <f t="shared" ref="G114:G117" si="5">F114-D114</f>
        <v>24</v>
      </c>
      <c r="H114" s="179"/>
      <c r="I114" s="179"/>
      <c r="J114" s="179"/>
    </row>
    <row r="115" spans="2:10">
      <c r="B115" s="223"/>
      <c r="C115" s="223"/>
      <c r="D115" s="179">
        <v>99</v>
      </c>
      <c r="E115" s="179"/>
      <c r="F115" s="179">
        <v>123</v>
      </c>
      <c r="G115" s="179">
        <f t="shared" si="5"/>
        <v>24</v>
      </c>
      <c r="H115" s="179"/>
      <c r="I115" s="179"/>
      <c r="J115" s="179"/>
    </row>
    <row r="116" spans="2:10">
      <c r="B116" s="223"/>
      <c r="C116" s="223"/>
      <c r="D116" s="179">
        <v>99</v>
      </c>
      <c r="E116" s="179"/>
      <c r="F116" s="179">
        <v>123</v>
      </c>
      <c r="G116" s="179">
        <f t="shared" si="5"/>
        <v>24</v>
      </c>
      <c r="H116" s="179"/>
      <c r="I116" s="179"/>
      <c r="J116" s="179"/>
    </row>
    <row r="117" spans="2:10">
      <c r="B117" s="223"/>
      <c r="C117" s="223"/>
      <c r="D117" s="179">
        <v>99</v>
      </c>
      <c r="E117" s="179"/>
      <c r="F117" s="179">
        <v>123</v>
      </c>
      <c r="G117" s="179">
        <f t="shared" si="5"/>
        <v>24</v>
      </c>
      <c r="H117" s="179"/>
      <c r="I117" s="179"/>
      <c r="J117" s="179"/>
    </row>
    <row r="118" spans="2:10">
      <c r="B118" s="223"/>
      <c r="C118" s="223"/>
      <c r="D118" s="179"/>
      <c r="E118" s="179">
        <v>80</v>
      </c>
      <c r="F118" s="179"/>
      <c r="G118" s="179">
        <f>E118-149</f>
        <v>-69</v>
      </c>
      <c r="H118" s="179" t="s">
        <v>19</v>
      </c>
      <c r="I118" s="179"/>
      <c r="J118" s="179"/>
    </row>
    <row r="119" spans="2:10">
      <c r="B119" s="223"/>
      <c r="C119" s="223"/>
      <c r="D119" s="179"/>
      <c r="E119" s="179">
        <v>80</v>
      </c>
      <c r="F119" s="179"/>
      <c r="G119" s="179">
        <f t="shared" ref="G119:G121" si="6">E119-149</f>
        <v>-69</v>
      </c>
      <c r="H119" s="179" t="s">
        <v>19</v>
      </c>
      <c r="I119" s="179"/>
      <c r="J119" s="179"/>
    </row>
    <row r="120" spans="2:10">
      <c r="B120" s="223"/>
      <c r="C120" s="223"/>
      <c r="D120" s="179"/>
      <c r="E120" s="179">
        <v>80</v>
      </c>
      <c r="F120" s="179"/>
      <c r="G120" s="179">
        <f t="shared" si="6"/>
        <v>-69</v>
      </c>
      <c r="H120" s="179" t="s">
        <v>19</v>
      </c>
      <c r="I120" s="179"/>
      <c r="J120" s="179"/>
    </row>
    <row r="121" spans="2:10">
      <c r="B121" s="223"/>
      <c r="C121" s="224"/>
      <c r="D121" s="179"/>
      <c r="E121" s="179">
        <v>80</v>
      </c>
      <c r="F121" s="179"/>
      <c r="G121" s="179">
        <f t="shared" si="6"/>
        <v>-69</v>
      </c>
      <c r="H121" s="179" t="s">
        <v>19</v>
      </c>
      <c r="I121" s="178">
        <f>G113+G114+G115+G116+G117+G118+G119+G121</f>
        <v>-87</v>
      </c>
      <c r="J121" s="178">
        <f>I121*20</f>
        <v>-1740</v>
      </c>
    </row>
    <row r="122" spans="2:10">
      <c r="B122" s="223"/>
      <c r="C122" s="222" t="s">
        <v>993</v>
      </c>
      <c r="D122" s="179">
        <v>129</v>
      </c>
      <c r="E122" s="179"/>
      <c r="F122" s="179">
        <v>166</v>
      </c>
      <c r="G122" s="179">
        <f>F122-D122</f>
        <v>37</v>
      </c>
      <c r="H122" s="179"/>
      <c r="I122" s="179"/>
      <c r="J122" s="179"/>
    </row>
    <row r="123" spans="2:10">
      <c r="B123" s="223"/>
      <c r="C123" s="223"/>
      <c r="D123" s="179">
        <v>129</v>
      </c>
      <c r="E123" s="179"/>
      <c r="F123" s="179">
        <v>166</v>
      </c>
      <c r="G123" s="179">
        <f t="shared" ref="G123:G136" si="7">F123-D123</f>
        <v>37</v>
      </c>
      <c r="H123" s="179"/>
      <c r="I123" s="179"/>
      <c r="J123" s="179"/>
    </row>
    <row r="124" spans="2:10">
      <c r="B124" s="223"/>
      <c r="C124" s="223"/>
      <c r="D124" s="179">
        <v>129</v>
      </c>
      <c r="E124" s="179"/>
      <c r="F124" s="179">
        <v>166</v>
      </c>
      <c r="G124" s="179">
        <f t="shared" si="7"/>
        <v>37</v>
      </c>
      <c r="H124" s="179"/>
      <c r="I124" s="179"/>
      <c r="J124" s="179"/>
    </row>
    <row r="125" spans="2:10">
      <c r="B125" s="223"/>
      <c r="C125" s="223"/>
      <c r="D125" s="179">
        <v>129</v>
      </c>
      <c r="E125" s="179"/>
      <c r="F125" s="179">
        <v>166</v>
      </c>
      <c r="G125" s="179">
        <f t="shared" si="7"/>
        <v>37</v>
      </c>
      <c r="H125" s="179"/>
      <c r="I125" s="179"/>
      <c r="J125" s="179"/>
    </row>
    <row r="126" spans="2:10">
      <c r="B126" s="223"/>
      <c r="C126" s="223"/>
      <c r="D126" s="179">
        <v>129</v>
      </c>
      <c r="E126" s="179"/>
      <c r="F126" s="179">
        <v>166</v>
      </c>
      <c r="G126" s="179">
        <f t="shared" si="7"/>
        <v>37</v>
      </c>
      <c r="H126" s="179"/>
      <c r="I126" s="179"/>
      <c r="J126" s="179"/>
    </row>
    <row r="127" spans="2:10">
      <c r="B127" s="223"/>
      <c r="C127" s="223"/>
      <c r="D127" s="179">
        <v>129</v>
      </c>
      <c r="E127" s="179"/>
      <c r="F127" s="179">
        <v>190</v>
      </c>
      <c r="G127" s="179">
        <f t="shared" si="7"/>
        <v>61</v>
      </c>
      <c r="H127" s="179"/>
      <c r="I127" s="179"/>
      <c r="J127" s="179"/>
    </row>
    <row r="128" spans="2:10">
      <c r="B128" s="223"/>
      <c r="C128" s="223"/>
      <c r="D128" s="179">
        <v>129</v>
      </c>
      <c r="E128" s="179"/>
      <c r="F128" s="179">
        <v>190</v>
      </c>
      <c r="G128" s="179">
        <f t="shared" si="7"/>
        <v>61</v>
      </c>
      <c r="H128" s="179"/>
      <c r="I128" s="179"/>
      <c r="J128" s="179"/>
    </row>
    <row r="129" spans="2:10">
      <c r="B129" s="223"/>
      <c r="C129" s="223"/>
      <c r="D129" s="179">
        <v>129</v>
      </c>
      <c r="E129" s="179"/>
      <c r="F129" s="179">
        <v>190</v>
      </c>
      <c r="G129" s="179">
        <f t="shared" si="7"/>
        <v>61</v>
      </c>
      <c r="H129" s="179"/>
      <c r="I129" s="179"/>
      <c r="J129" s="179"/>
    </row>
    <row r="130" spans="2:10">
      <c r="B130" s="223"/>
      <c r="C130" s="223"/>
      <c r="D130" s="179">
        <v>129</v>
      </c>
      <c r="E130" s="179"/>
      <c r="F130" s="179">
        <v>190</v>
      </c>
      <c r="G130" s="179">
        <f t="shared" si="7"/>
        <v>61</v>
      </c>
      <c r="H130" s="179"/>
      <c r="I130" s="179"/>
      <c r="J130" s="179"/>
    </row>
    <row r="131" spans="2:10">
      <c r="B131" s="223"/>
      <c r="C131" s="223"/>
      <c r="D131" s="179">
        <v>129</v>
      </c>
      <c r="E131" s="179"/>
      <c r="F131" s="179">
        <v>190</v>
      </c>
      <c r="G131" s="179">
        <f t="shared" si="7"/>
        <v>61</v>
      </c>
      <c r="H131" s="179"/>
      <c r="I131" s="179"/>
      <c r="J131" s="179"/>
    </row>
    <row r="132" spans="2:10">
      <c r="B132" s="223"/>
      <c r="C132" s="223"/>
      <c r="D132" s="179">
        <v>129</v>
      </c>
      <c r="E132" s="179"/>
      <c r="F132" s="179">
        <v>190</v>
      </c>
      <c r="G132" s="179">
        <f t="shared" si="7"/>
        <v>61</v>
      </c>
      <c r="H132" s="179"/>
      <c r="I132" s="179"/>
      <c r="J132" s="179"/>
    </row>
    <row r="133" spans="2:10">
      <c r="B133" s="223"/>
      <c r="C133" s="223"/>
      <c r="D133" s="179">
        <v>129</v>
      </c>
      <c r="E133" s="179"/>
      <c r="F133" s="179">
        <v>190</v>
      </c>
      <c r="G133" s="179">
        <f t="shared" si="7"/>
        <v>61</v>
      </c>
      <c r="H133" s="179"/>
      <c r="I133" s="179"/>
      <c r="J133" s="179"/>
    </row>
    <row r="134" spans="2:10">
      <c r="B134" s="223"/>
      <c r="C134" s="223"/>
      <c r="D134" s="179">
        <v>129</v>
      </c>
      <c r="E134" s="179"/>
      <c r="F134" s="179">
        <v>190</v>
      </c>
      <c r="G134" s="179">
        <f t="shared" si="7"/>
        <v>61</v>
      </c>
      <c r="H134" s="179"/>
      <c r="I134" s="179"/>
      <c r="J134" s="179"/>
    </row>
    <row r="135" spans="2:10">
      <c r="B135" s="223"/>
      <c r="C135" s="223"/>
      <c r="D135" s="179">
        <v>129</v>
      </c>
      <c r="E135" s="179"/>
      <c r="F135" s="179">
        <v>190</v>
      </c>
      <c r="G135" s="179">
        <f t="shared" si="7"/>
        <v>61</v>
      </c>
      <c r="H135" s="179"/>
      <c r="I135" s="179"/>
      <c r="J135" s="179"/>
    </row>
    <row r="136" spans="2:10">
      <c r="B136" s="224"/>
      <c r="C136" s="224"/>
      <c r="D136" s="179">
        <v>129</v>
      </c>
      <c r="E136" s="179"/>
      <c r="F136" s="179">
        <v>190</v>
      </c>
      <c r="G136" s="179">
        <f t="shared" si="7"/>
        <v>61</v>
      </c>
      <c r="H136" s="179"/>
      <c r="I136" s="178">
        <f>G122+G123+G124+G125+G126+G127+G128+G129+G130+G131+G132+G133+G134+G135+G136</f>
        <v>795</v>
      </c>
      <c r="J136" s="178">
        <f>I136*20</f>
        <v>15900</v>
      </c>
    </row>
    <row r="137" spans="2:10">
      <c r="B137" s="179"/>
      <c r="C137" s="179"/>
      <c r="D137" s="179"/>
      <c r="E137" s="179"/>
      <c r="F137" s="179"/>
      <c r="G137" s="233" t="s">
        <v>638</v>
      </c>
      <c r="H137" s="234"/>
      <c r="I137" s="178">
        <f>SUM(I121:I136)</f>
        <v>708</v>
      </c>
      <c r="J137" s="178">
        <f>SUM(J121:J136)</f>
        <v>14160</v>
      </c>
    </row>
    <row r="140" spans="2:10">
      <c r="B140" s="177" t="s">
        <v>46</v>
      </c>
      <c r="C140" s="178">
        <v>2019</v>
      </c>
      <c r="D140" s="178" t="s">
        <v>969</v>
      </c>
      <c r="E140" s="178" t="s">
        <v>991</v>
      </c>
      <c r="F140" s="179"/>
      <c r="G140" s="179"/>
      <c r="H140" s="179"/>
      <c r="I140" s="226" t="s">
        <v>527</v>
      </c>
      <c r="J140" s="227"/>
    </row>
    <row r="141" spans="2:10">
      <c r="B141" s="181"/>
      <c r="C141" s="181"/>
      <c r="D141" s="181"/>
      <c r="E141" s="182"/>
      <c r="F141" s="182"/>
      <c r="G141" s="182" t="s">
        <v>4</v>
      </c>
      <c r="H141" s="183" t="s">
        <v>9</v>
      </c>
      <c r="I141" s="228"/>
      <c r="J141" s="229"/>
    </row>
    <row r="142" spans="2:10">
      <c r="B142" s="184" t="s">
        <v>0</v>
      </c>
      <c r="C142" s="207" t="s">
        <v>1</v>
      </c>
      <c r="D142" s="184" t="s">
        <v>10</v>
      </c>
      <c r="E142" s="184" t="s">
        <v>7</v>
      </c>
      <c r="F142" s="184" t="s">
        <v>11</v>
      </c>
      <c r="G142" s="184" t="s">
        <v>12</v>
      </c>
      <c r="H142" s="185"/>
      <c r="I142" s="186" t="s">
        <v>525</v>
      </c>
      <c r="J142" s="187" t="s">
        <v>526</v>
      </c>
    </row>
    <row r="143" spans="2:10">
      <c r="B143" s="222" t="s">
        <v>995</v>
      </c>
      <c r="C143" s="222" t="s">
        <v>989</v>
      </c>
      <c r="D143" s="179">
        <v>90</v>
      </c>
      <c r="E143" s="179"/>
      <c r="F143" s="179">
        <v>150</v>
      </c>
      <c r="G143" s="179">
        <f>F143-D143</f>
        <v>60</v>
      </c>
      <c r="H143" s="179"/>
      <c r="I143" s="179"/>
      <c r="J143" s="179"/>
    </row>
    <row r="144" spans="2:10">
      <c r="B144" s="223"/>
      <c r="C144" s="223"/>
      <c r="D144" s="179">
        <v>90</v>
      </c>
      <c r="E144" s="179"/>
      <c r="F144" s="179">
        <v>150</v>
      </c>
      <c r="G144" s="179">
        <f t="shared" ref="G144:G172" si="8">F144-D144</f>
        <v>60</v>
      </c>
      <c r="H144" s="179"/>
      <c r="I144" s="179"/>
      <c r="J144" s="179"/>
    </row>
    <row r="145" spans="2:10">
      <c r="B145" s="223"/>
      <c r="C145" s="223"/>
      <c r="D145" s="179">
        <v>90</v>
      </c>
      <c r="E145" s="179"/>
      <c r="F145" s="179">
        <v>150</v>
      </c>
      <c r="G145" s="179">
        <f t="shared" si="8"/>
        <v>60</v>
      </c>
      <c r="H145" s="179"/>
      <c r="I145" s="179"/>
      <c r="J145" s="179"/>
    </row>
    <row r="146" spans="2:10">
      <c r="B146" s="223"/>
      <c r="C146" s="223"/>
      <c r="D146" s="179">
        <v>90</v>
      </c>
      <c r="E146" s="179"/>
      <c r="F146" s="179">
        <v>150</v>
      </c>
      <c r="G146" s="179">
        <f t="shared" si="8"/>
        <v>60</v>
      </c>
      <c r="H146" s="179"/>
      <c r="I146" s="179"/>
      <c r="J146" s="179"/>
    </row>
    <row r="147" spans="2:10">
      <c r="B147" s="223"/>
      <c r="C147" s="223"/>
      <c r="D147" s="179">
        <v>90</v>
      </c>
      <c r="E147" s="179"/>
      <c r="F147" s="179">
        <v>150</v>
      </c>
      <c r="G147" s="179">
        <f t="shared" si="8"/>
        <v>60</v>
      </c>
      <c r="H147" s="179"/>
      <c r="I147" s="179"/>
      <c r="J147" s="179"/>
    </row>
    <row r="148" spans="2:10">
      <c r="B148" s="223"/>
      <c r="C148" s="223"/>
      <c r="D148" s="179">
        <v>90</v>
      </c>
      <c r="E148" s="179"/>
      <c r="F148" s="179">
        <v>150</v>
      </c>
      <c r="G148" s="179">
        <f t="shared" si="8"/>
        <v>60</v>
      </c>
      <c r="H148" s="179"/>
      <c r="I148" s="179"/>
      <c r="J148" s="179"/>
    </row>
    <row r="149" spans="2:10">
      <c r="B149" s="223"/>
      <c r="C149" s="223"/>
      <c r="D149" s="179">
        <v>90</v>
      </c>
      <c r="E149" s="179"/>
      <c r="F149" s="179">
        <v>150</v>
      </c>
      <c r="G149" s="179">
        <f t="shared" si="8"/>
        <v>60</v>
      </c>
      <c r="H149" s="179"/>
      <c r="I149" s="179"/>
      <c r="J149" s="179"/>
    </row>
    <row r="150" spans="2:10">
      <c r="B150" s="223"/>
      <c r="C150" s="223"/>
      <c r="D150" s="179">
        <v>90</v>
      </c>
      <c r="E150" s="179"/>
      <c r="F150" s="179">
        <v>150</v>
      </c>
      <c r="G150" s="179">
        <f t="shared" si="8"/>
        <v>60</v>
      </c>
      <c r="H150" s="179"/>
      <c r="I150" s="179"/>
      <c r="J150" s="179"/>
    </row>
    <row r="151" spans="2:10">
      <c r="B151" s="223"/>
      <c r="C151" s="223"/>
      <c r="D151" s="179">
        <v>90</v>
      </c>
      <c r="E151" s="179"/>
      <c r="F151" s="179">
        <v>150</v>
      </c>
      <c r="G151" s="179">
        <f t="shared" si="8"/>
        <v>60</v>
      </c>
      <c r="H151" s="179"/>
      <c r="I151" s="179"/>
      <c r="J151" s="179"/>
    </row>
    <row r="152" spans="2:10">
      <c r="B152" s="223"/>
      <c r="C152" s="223"/>
      <c r="D152" s="179">
        <v>90</v>
      </c>
      <c r="E152" s="179"/>
      <c r="F152" s="179">
        <v>150</v>
      </c>
      <c r="G152" s="179">
        <f t="shared" si="8"/>
        <v>60</v>
      </c>
      <c r="H152" s="179"/>
      <c r="I152" s="179"/>
      <c r="J152" s="179"/>
    </row>
    <row r="153" spans="2:10">
      <c r="B153" s="223"/>
      <c r="C153" s="223"/>
      <c r="D153" s="179">
        <v>90</v>
      </c>
      <c r="E153" s="179"/>
      <c r="F153" s="179">
        <v>200</v>
      </c>
      <c r="G153" s="179">
        <f t="shared" si="8"/>
        <v>110</v>
      </c>
      <c r="H153" s="179"/>
      <c r="I153" s="179"/>
      <c r="J153" s="179"/>
    </row>
    <row r="154" spans="2:10">
      <c r="B154" s="223"/>
      <c r="C154" s="223"/>
      <c r="D154" s="179">
        <v>90</v>
      </c>
      <c r="E154" s="179"/>
      <c r="F154" s="179">
        <v>200</v>
      </c>
      <c r="G154" s="179">
        <f t="shared" si="8"/>
        <v>110</v>
      </c>
      <c r="H154" s="179"/>
      <c r="I154" s="179"/>
      <c r="J154" s="179"/>
    </row>
    <row r="155" spans="2:10">
      <c r="B155" s="223"/>
      <c r="C155" s="223"/>
      <c r="D155" s="179">
        <v>90</v>
      </c>
      <c r="E155" s="179"/>
      <c r="F155" s="179">
        <v>200</v>
      </c>
      <c r="G155" s="179">
        <f t="shared" si="8"/>
        <v>110</v>
      </c>
      <c r="H155" s="179"/>
      <c r="I155" s="179"/>
      <c r="J155" s="179"/>
    </row>
    <row r="156" spans="2:10">
      <c r="B156" s="223"/>
      <c r="C156" s="223"/>
      <c r="D156" s="179">
        <v>90</v>
      </c>
      <c r="E156" s="179"/>
      <c r="F156" s="179">
        <v>200</v>
      </c>
      <c r="G156" s="179">
        <f t="shared" si="8"/>
        <v>110</v>
      </c>
      <c r="H156" s="179"/>
      <c r="I156" s="179"/>
      <c r="J156" s="179"/>
    </row>
    <row r="157" spans="2:10">
      <c r="B157" s="223"/>
      <c r="C157" s="223"/>
      <c r="D157" s="179">
        <v>90</v>
      </c>
      <c r="E157" s="179"/>
      <c r="F157" s="179">
        <v>200</v>
      </c>
      <c r="G157" s="179">
        <f t="shared" si="8"/>
        <v>110</v>
      </c>
      <c r="H157" s="179"/>
      <c r="I157" s="179"/>
      <c r="J157" s="179"/>
    </row>
    <row r="158" spans="2:10">
      <c r="B158" s="223"/>
      <c r="C158" s="223"/>
      <c r="D158" s="179">
        <v>90</v>
      </c>
      <c r="E158" s="179"/>
      <c r="F158" s="179">
        <v>245</v>
      </c>
      <c r="G158" s="179">
        <f t="shared" si="8"/>
        <v>155</v>
      </c>
      <c r="H158" s="179"/>
      <c r="I158" s="179"/>
      <c r="J158" s="179"/>
    </row>
    <row r="159" spans="2:10">
      <c r="B159" s="223"/>
      <c r="C159" s="223"/>
      <c r="D159" s="179">
        <v>90</v>
      </c>
      <c r="E159" s="179"/>
      <c r="F159" s="179">
        <v>245</v>
      </c>
      <c r="G159" s="179">
        <f t="shared" si="8"/>
        <v>155</v>
      </c>
      <c r="H159" s="179"/>
      <c r="I159" s="179"/>
      <c r="J159" s="179"/>
    </row>
    <row r="160" spans="2:10">
      <c r="B160" s="223"/>
      <c r="C160" s="223"/>
      <c r="D160" s="179">
        <v>90</v>
      </c>
      <c r="E160" s="179"/>
      <c r="F160" s="179">
        <v>245</v>
      </c>
      <c r="G160" s="179">
        <f t="shared" si="8"/>
        <v>155</v>
      </c>
      <c r="H160" s="179"/>
      <c r="I160" s="179"/>
      <c r="J160" s="179"/>
    </row>
    <row r="161" spans="2:10">
      <c r="B161" s="223"/>
      <c r="C161" s="223"/>
      <c r="D161" s="179">
        <v>90</v>
      </c>
      <c r="E161" s="179"/>
      <c r="F161" s="179">
        <v>270</v>
      </c>
      <c r="G161" s="179">
        <f t="shared" si="8"/>
        <v>180</v>
      </c>
      <c r="H161" s="179"/>
      <c r="I161" s="179"/>
      <c r="J161" s="179"/>
    </row>
    <row r="162" spans="2:10">
      <c r="B162" s="223"/>
      <c r="C162" s="223"/>
      <c r="D162" s="179">
        <v>90</v>
      </c>
      <c r="E162" s="179"/>
      <c r="F162" s="179">
        <v>270</v>
      </c>
      <c r="G162" s="179">
        <f t="shared" si="8"/>
        <v>180</v>
      </c>
      <c r="H162" s="179"/>
      <c r="I162" s="179"/>
      <c r="J162" s="179"/>
    </row>
    <row r="163" spans="2:10">
      <c r="B163" s="223"/>
      <c r="C163" s="223"/>
      <c r="D163" s="179">
        <v>121</v>
      </c>
      <c r="E163" s="179"/>
      <c r="F163" s="179">
        <v>150</v>
      </c>
      <c r="G163" s="179">
        <f t="shared" si="8"/>
        <v>29</v>
      </c>
      <c r="H163" s="179"/>
      <c r="I163" s="179"/>
      <c r="J163" s="179"/>
    </row>
    <row r="164" spans="2:10">
      <c r="B164" s="223"/>
      <c r="C164" s="223"/>
      <c r="D164" s="179">
        <v>121</v>
      </c>
      <c r="E164" s="179"/>
      <c r="F164" s="179">
        <v>150</v>
      </c>
      <c r="G164" s="179">
        <f t="shared" si="8"/>
        <v>29</v>
      </c>
      <c r="H164" s="179"/>
      <c r="I164" s="179"/>
      <c r="J164" s="179"/>
    </row>
    <row r="165" spans="2:10">
      <c r="B165" s="223"/>
      <c r="C165" s="223"/>
      <c r="D165" s="179">
        <v>121</v>
      </c>
      <c r="E165" s="179"/>
      <c r="F165" s="179">
        <v>150</v>
      </c>
      <c r="G165" s="179">
        <f t="shared" si="8"/>
        <v>29</v>
      </c>
      <c r="H165" s="179"/>
      <c r="I165" s="179"/>
      <c r="J165" s="179"/>
    </row>
    <row r="166" spans="2:10">
      <c r="B166" s="223"/>
      <c r="C166" s="223"/>
      <c r="D166" s="179">
        <v>121</v>
      </c>
      <c r="E166" s="179"/>
      <c r="F166" s="179">
        <v>150</v>
      </c>
      <c r="G166" s="179">
        <f t="shared" si="8"/>
        <v>29</v>
      </c>
      <c r="H166" s="179"/>
      <c r="I166" s="179"/>
      <c r="J166" s="179"/>
    </row>
    <row r="167" spans="2:10">
      <c r="B167" s="223"/>
      <c r="C167" s="223"/>
      <c r="D167" s="179">
        <v>121</v>
      </c>
      <c r="E167" s="179"/>
      <c r="F167" s="179">
        <v>150</v>
      </c>
      <c r="G167" s="179">
        <f t="shared" si="8"/>
        <v>29</v>
      </c>
      <c r="H167" s="179"/>
      <c r="I167" s="179"/>
      <c r="J167" s="179"/>
    </row>
    <row r="168" spans="2:10">
      <c r="B168" s="223"/>
      <c r="C168" s="223"/>
      <c r="D168" s="179">
        <v>121</v>
      </c>
      <c r="E168" s="179"/>
      <c r="F168" s="179">
        <v>150</v>
      </c>
      <c r="G168" s="179">
        <f t="shared" si="8"/>
        <v>29</v>
      </c>
      <c r="H168" s="179"/>
      <c r="I168" s="179"/>
      <c r="J168" s="179"/>
    </row>
    <row r="169" spans="2:10">
      <c r="B169" s="223"/>
      <c r="C169" s="223"/>
      <c r="D169" s="179">
        <v>121</v>
      </c>
      <c r="E169" s="179"/>
      <c r="F169" s="179">
        <v>150</v>
      </c>
      <c r="G169" s="179">
        <f t="shared" si="8"/>
        <v>29</v>
      </c>
      <c r="H169" s="179"/>
      <c r="I169" s="179"/>
      <c r="J169" s="179"/>
    </row>
    <row r="170" spans="2:10">
      <c r="B170" s="223"/>
      <c r="C170" s="223"/>
      <c r="D170" s="179">
        <v>121</v>
      </c>
      <c r="E170" s="179"/>
      <c r="F170" s="179">
        <v>150</v>
      </c>
      <c r="G170" s="179">
        <f t="shared" si="8"/>
        <v>29</v>
      </c>
      <c r="H170" s="179"/>
      <c r="I170" s="179"/>
      <c r="J170" s="179"/>
    </row>
    <row r="171" spans="2:10">
      <c r="B171" s="223"/>
      <c r="C171" s="223"/>
      <c r="D171" s="179">
        <v>121</v>
      </c>
      <c r="E171" s="179"/>
      <c r="F171" s="179">
        <v>150</v>
      </c>
      <c r="G171" s="179">
        <f t="shared" si="8"/>
        <v>29</v>
      </c>
      <c r="H171" s="179"/>
      <c r="I171" s="179"/>
      <c r="J171" s="179"/>
    </row>
    <row r="172" spans="2:10">
      <c r="B172" s="224"/>
      <c r="C172" s="224"/>
      <c r="D172" s="179">
        <v>121</v>
      </c>
      <c r="E172" s="179"/>
      <c r="F172" s="179">
        <v>150</v>
      </c>
      <c r="G172" s="179">
        <f t="shared" si="8"/>
        <v>29</v>
      </c>
      <c r="H172" s="179"/>
      <c r="I172" s="178">
        <f>G143+G144+G145+G146+G147+G148+G149+G150+G151+G152+G153+G154+G155+G156+G157+G158+G159+G160+G161+G162+G163+G164+G165+G166+G167+G168+G169+G170+G171+G172</f>
        <v>2265</v>
      </c>
      <c r="J172" s="178">
        <f>I172*20</f>
        <v>45300</v>
      </c>
    </row>
    <row r="173" spans="2:10">
      <c r="B173" s="179"/>
      <c r="C173" s="179"/>
      <c r="D173" s="179"/>
      <c r="E173" s="179"/>
      <c r="F173" s="179"/>
      <c r="G173" s="233" t="s">
        <v>638</v>
      </c>
      <c r="H173" s="234"/>
      <c r="I173" s="178">
        <v>2265</v>
      </c>
      <c r="J173" s="178">
        <v>45300</v>
      </c>
    </row>
    <row r="176" spans="2:10">
      <c r="B176" s="177" t="s">
        <v>46</v>
      </c>
      <c r="C176" s="178">
        <v>2019</v>
      </c>
      <c r="D176" s="178" t="s">
        <v>969</v>
      </c>
      <c r="E176" s="178" t="s">
        <v>991</v>
      </c>
      <c r="F176" s="179"/>
      <c r="G176" s="179"/>
      <c r="H176" s="179"/>
      <c r="I176" s="226" t="s">
        <v>527</v>
      </c>
      <c r="J176" s="227"/>
    </row>
    <row r="177" spans="2:10">
      <c r="B177" s="181"/>
      <c r="C177" s="181"/>
      <c r="D177" s="181"/>
      <c r="E177" s="182"/>
      <c r="F177" s="182"/>
      <c r="G177" s="182" t="s">
        <v>4</v>
      </c>
      <c r="H177" s="183" t="s">
        <v>9</v>
      </c>
      <c r="I177" s="228"/>
      <c r="J177" s="229"/>
    </row>
    <row r="178" spans="2:10">
      <c r="B178" s="184" t="s">
        <v>0</v>
      </c>
      <c r="C178" s="207" t="s">
        <v>1</v>
      </c>
      <c r="D178" s="184" t="s">
        <v>10</v>
      </c>
      <c r="E178" s="184" t="s">
        <v>7</v>
      </c>
      <c r="F178" s="184" t="s">
        <v>11</v>
      </c>
      <c r="G178" s="184" t="s">
        <v>12</v>
      </c>
      <c r="H178" s="185"/>
      <c r="I178" s="186" t="s">
        <v>525</v>
      </c>
      <c r="J178" s="187" t="s">
        <v>526</v>
      </c>
    </row>
    <row r="179" spans="2:10">
      <c r="B179" s="222" t="s">
        <v>998</v>
      </c>
      <c r="C179" s="178" t="s">
        <v>1006</v>
      </c>
      <c r="D179" s="178">
        <v>179</v>
      </c>
      <c r="E179" s="178"/>
      <c r="F179" s="178">
        <v>206</v>
      </c>
      <c r="G179" s="178">
        <f>F179-D179</f>
        <v>27</v>
      </c>
      <c r="H179" s="179"/>
      <c r="I179" s="179"/>
      <c r="J179" s="179"/>
    </row>
    <row r="180" spans="2:10">
      <c r="B180" s="223"/>
      <c r="C180" s="178" t="s">
        <v>1007</v>
      </c>
      <c r="D180" s="178"/>
      <c r="E180" s="178"/>
      <c r="F180" s="178"/>
      <c r="G180" s="178"/>
      <c r="H180" s="179"/>
      <c r="I180" s="178">
        <f>G179*10</f>
        <v>270</v>
      </c>
      <c r="J180" s="178">
        <f>I180*20</f>
        <v>5400</v>
      </c>
    </row>
    <row r="181" spans="2:10">
      <c r="B181" s="223"/>
      <c r="C181" s="179"/>
      <c r="D181" s="178"/>
      <c r="E181" s="178"/>
      <c r="F181" s="178"/>
      <c r="G181" s="178"/>
      <c r="H181" s="179"/>
      <c r="I181" s="179"/>
      <c r="J181" s="179"/>
    </row>
    <row r="182" spans="2:10">
      <c r="B182" s="223"/>
      <c r="C182" s="178" t="s">
        <v>1008</v>
      </c>
      <c r="D182" s="178">
        <v>169</v>
      </c>
      <c r="E182" s="178"/>
      <c r="F182" s="178">
        <v>193</v>
      </c>
      <c r="G182" s="178">
        <f>F182-D182</f>
        <v>24</v>
      </c>
      <c r="H182" s="179"/>
      <c r="I182" s="178">
        <f>G182*5</f>
        <v>120</v>
      </c>
      <c r="J182" s="178">
        <f>I182*20</f>
        <v>2400</v>
      </c>
    </row>
    <row r="183" spans="2:10">
      <c r="B183" s="223"/>
      <c r="C183" s="178" t="s">
        <v>1009</v>
      </c>
      <c r="D183" s="179"/>
      <c r="E183" s="179"/>
      <c r="F183" s="178" t="s">
        <v>1010</v>
      </c>
      <c r="G183" s="179"/>
      <c r="H183" s="179"/>
      <c r="I183" s="178"/>
      <c r="J183" s="178"/>
    </row>
    <row r="184" spans="2:10">
      <c r="B184" s="223"/>
      <c r="C184" s="179"/>
      <c r="D184" s="179"/>
      <c r="E184" s="179"/>
      <c r="F184" s="178">
        <v>250</v>
      </c>
      <c r="G184" s="178">
        <f>F184-D182</f>
        <v>81</v>
      </c>
      <c r="H184" s="179"/>
      <c r="I184" s="178">
        <f>G184*5</f>
        <v>405</v>
      </c>
      <c r="J184" s="178">
        <f>I184*20</f>
        <v>8100</v>
      </c>
    </row>
    <row r="185" spans="2:10">
      <c r="B185" s="223"/>
      <c r="C185" s="179"/>
      <c r="D185" s="179"/>
      <c r="E185" s="179"/>
      <c r="F185" s="178" t="s">
        <v>1010</v>
      </c>
      <c r="G185" s="179"/>
      <c r="H185" s="179"/>
      <c r="I185" s="179"/>
      <c r="J185" s="179"/>
    </row>
    <row r="186" spans="2:10">
      <c r="B186" s="223"/>
      <c r="C186" s="179"/>
      <c r="D186" s="179"/>
      <c r="E186" s="179"/>
      <c r="F186" s="179"/>
      <c r="G186" s="179"/>
      <c r="H186" s="179"/>
      <c r="I186" s="179"/>
      <c r="J186" s="179"/>
    </row>
    <row r="187" spans="2:10">
      <c r="B187" s="223"/>
      <c r="C187" s="178" t="s">
        <v>1011</v>
      </c>
      <c r="D187" s="178">
        <v>155</v>
      </c>
      <c r="E187" s="178"/>
      <c r="F187" s="178">
        <v>275</v>
      </c>
      <c r="G187" s="178">
        <f>F187-D187</f>
        <v>120</v>
      </c>
      <c r="H187" s="179"/>
      <c r="I187" s="178">
        <f>G187*5</f>
        <v>600</v>
      </c>
      <c r="J187" s="178">
        <f>I187*20</f>
        <v>12000</v>
      </c>
    </row>
    <row r="188" spans="2:10">
      <c r="B188" s="223"/>
      <c r="C188" s="178" t="s">
        <v>1003</v>
      </c>
      <c r="D188" s="179"/>
      <c r="E188" s="179"/>
      <c r="F188" s="178" t="s">
        <v>1012</v>
      </c>
      <c r="G188" s="179"/>
      <c r="H188" s="179"/>
      <c r="I188" s="179"/>
      <c r="J188" s="179"/>
    </row>
    <row r="189" spans="2:10">
      <c r="B189" s="223"/>
      <c r="C189" s="179"/>
      <c r="D189" s="179"/>
      <c r="E189" s="179"/>
      <c r="F189" s="178">
        <v>310</v>
      </c>
      <c r="G189" s="178">
        <f>F189-D187</f>
        <v>155</v>
      </c>
      <c r="H189" s="179"/>
      <c r="I189" s="178">
        <f>G189*5</f>
        <v>775</v>
      </c>
      <c r="J189" s="178">
        <f>I189*20</f>
        <v>15500</v>
      </c>
    </row>
    <row r="190" spans="2:10">
      <c r="B190" s="224"/>
      <c r="C190" s="179"/>
      <c r="D190" s="179"/>
      <c r="E190" s="179"/>
      <c r="F190" s="178" t="s">
        <v>1012</v>
      </c>
      <c r="G190" s="179"/>
      <c r="H190" s="179"/>
      <c r="I190" s="179"/>
      <c r="J190" s="179"/>
    </row>
    <row r="191" spans="2:10">
      <c r="B191" s="179"/>
      <c r="C191" s="179"/>
      <c r="D191" s="179"/>
      <c r="E191" s="179"/>
      <c r="F191" s="179"/>
      <c r="G191" s="179"/>
      <c r="H191" s="179"/>
      <c r="I191" s="178">
        <f>SUM(I180:I190)</f>
        <v>2170</v>
      </c>
      <c r="J191" s="178">
        <f>SUM(J180:J190)</f>
        <v>43400</v>
      </c>
    </row>
    <row r="192" spans="2:10">
      <c r="B192" s="200"/>
      <c r="C192" s="200"/>
      <c r="D192" s="200"/>
      <c r="E192" s="200"/>
      <c r="F192" s="236" t="s">
        <v>1212</v>
      </c>
      <c r="G192" s="237"/>
      <c r="H192" s="238"/>
      <c r="I192" s="200"/>
      <c r="J192" s="200">
        <f>J191+J173+J137+J108+J84+J50</f>
        <v>133260</v>
      </c>
    </row>
    <row r="195" spans="2:10">
      <c r="B195" s="177" t="s">
        <v>61</v>
      </c>
      <c r="C195" s="178">
        <v>2019</v>
      </c>
      <c r="D195" s="178" t="s">
        <v>969</v>
      </c>
      <c r="E195" s="178" t="s">
        <v>991</v>
      </c>
      <c r="F195" s="179"/>
      <c r="G195" s="179"/>
      <c r="H195" s="179"/>
      <c r="I195" s="226" t="s">
        <v>527</v>
      </c>
      <c r="J195" s="227"/>
    </row>
    <row r="196" spans="2:10">
      <c r="B196" s="181"/>
      <c r="C196" s="181"/>
      <c r="D196" s="181"/>
      <c r="E196" s="182"/>
      <c r="F196" s="182"/>
      <c r="G196" s="182" t="s">
        <v>4</v>
      </c>
      <c r="H196" s="183" t="s">
        <v>9</v>
      </c>
      <c r="I196" s="228"/>
      <c r="J196" s="229"/>
    </row>
    <row r="197" spans="2:10">
      <c r="B197" s="184" t="s">
        <v>0</v>
      </c>
      <c r="C197" s="207" t="s">
        <v>1</v>
      </c>
      <c r="D197" s="184" t="s">
        <v>10</v>
      </c>
      <c r="E197" s="184" t="s">
        <v>7</v>
      </c>
      <c r="F197" s="184" t="s">
        <v>11</v>
      </c>
      <c r="G197" s="184" t="s">
        <v>12</v>
      </c>
      <c r="H197" s="185"/>
      <c r="I197" s="186" t="s">
        <v>525</v>
      </c>
      <c r="J197" s="187" t="s">
        <v>526</v>
      </c>
    </row>
    <row r="198" spans="2:10">
      <c r="B198" s="222" t="s">
        <v>1041</v>
      </c>
      <c r="C198" s="178" t="s">
        <v>1008</v>
      </c>
      <c r="D198" s="178">
        <v>142</v>
      </c>
      <c r="E198" s="178"/>
      <c r="F198" s="178"/>
      <c r="G198" s="178"/>
      <c r="H198" s="178"/>
      <c r="I198" s="178"/>
      <c r="J198" s="178"/>
    </row>
    <row r="199" spans="2:10">
      <c r="B199" s="223"/>
      <c r="C199" s="178" t="s">
        <v>1050</v>
      </c>
      <c r="D199" s="178"/>
      <c r="E199" s="178">
        <v>130</v>
      </c>
      <c r="F199" s="178"/>
      <c r="G199" s="178">
        <f>E199-D198</f>
        <v>-12</v>
      </c>
      <c r="H199" s="178"/>
      <c r="I199" s="178">
        <f>G199*10</f>
        <v>-120</v>
      </c>
      <c r="J199" s="178">
        <f>I199*20</f>
        <v>-2400</v>
      </c>
    </row>
    <row r="200" spans="2:10">
      <c r="B200" s="223"/>
      <c r="C200" s="178"/>
      <c r="D200" s="178"/>
      <c r="E200" s="178"/>
      <c r="F200" s="178"/>
      <c r="G200" s="178"/>
      <c r="H200" s="178"/>
      <c r="I200" s="178"/>
      <c r="J200" s="178"/>
    </row>
    <row r="201" spans="2:10">
      <c r="B201" s="223"/>
      <c r="C201" s="178" t="s">
        <v>1051</v>
      </c>
      <c r="D201" s="178">
        <v>124</v>
      </c>
      <c r="E201" s="178"/>
      <c r="F201" s="178"/>
      <c r="G201" s="178"/>
      <c r="H201" s="178"/>
      <c r="I201" s="178"/>
      <c r="J201" s="178"/>
    </row>
    <row r="202" spans="2:10">
      <c r="B202" s="223"/>
      <c r="C202" s="178" t="s">
        <v>1003</v>
      </c>
      <c r="D202" s="178"/>
      <c r="E202" s="178"/>
      <c r="F202" s="178">
        <v>158</v>
      </c>
      <c r="G202" s="178">
        <f>F202-D201</f>
        <v>34</v>
      </c>
      <c r="H202" s="178"/>
      <c r="I202" s="178">
        <f>G202*10</f>
        <v>340</v>
      </c>
      <c r="J202" s="178">
        <f>I202*20</f>
        <v>6800</v>
      </c>
    </row>
    <row r="203" spans="2:10">
      <c r="B203" s="223"/>
      <c r="C203" s="178"/>
      <c r="D203" s="178"/>
      <c r="E203" s="178"/>
      <c r="F203" s="178"/>
      <c r="G203" s="178"/>
      <c r="H203" s="178"/>
      <c r="I203" s="178"/>
      <c r="J203" s="178"/>
    </row>
    <row r="204" spans="2:10">
      <c r="B204" s="223"/>
      <c r="C204" s="178" t="s">
        <v>1052</v>
      </c>
      <c r="D204" s="178">
        <v>120</v>
      </c>
      <c r="E204" s="178"/>
      <c r="F204" s="178"/>
      <c r="G204" s="178"/>
      <c r="H204" s="178"/>
      <c r="I204" s="178"/>
      <c r="J204" s="178"/>
    </row>
    <row r="205" spans="2:10">
      <c r="B205" s="223"/>
      <c r="C205" s="178" t="s">
        <v>1003</v>
      </c>
      <c r="D205" s="178"/>
      <c r="E205" s="178">
        <v>115</v>
      </c>
      <c r="F205" s="178"/>
      <c r="G205" s="178">
        <f>E205-D204</f>
        <v>-5</v>
      </c>
      <c r="H205" s="178"/>
      <c r="I205" s="178">
        <f>G205*10</f>
        <v>-50</v>
      </c>
      <c r="J205" s="178">
        <f>I205*20</f>
        <v>-1000</v>
      </c>
    </row>
    <row r="206" spans="2:10">
      <c r="B206" s="223"/>
      <c r="C206" s="178"/>
      <c r="D206" s="178"/>
      <c r="E206" s="178"/>
      <c r="F206" s="178"/>
      <c r="G206" s="178"/>
      <c r="H206" s="178"/>
      <c r="I206" s="178"/>
      <c r="J206" s="178"/>
    </row>
    <row r="207" spans="2:10">
      <c r="B207" s="223"/>
      <c r="C207" s="178" t="s">
        <v>1053</v>
      </c>
      <c r="D207" s="178">
        <v>115</v>
      </c>
      <c r="E207" s="178"/>
      <c r="F207" s="178"/>
      <c r="G207" s="178"/>
      <c r="H207" s="178"/>
      <c r="I207" s="178"/>
      <c r="J207" s="178"/>
    </row>
    <row r="208" spans="2:10">
      <c r="B208" s="223"/>
      <c r="C208" s="178" t="s">
        <v>1003</v>
      </c>
      <c r="D208" s="178"/>
      <c r="E208" s="178"/>
      <c r="F208" s="178">
        <v>140</v>
      </c>
      <c r="G208" s="178">
        <f>F208-D207</f>
        <v>25</v>
      </c>
      <c r="H208" s="178"/>
      <c r="I208" s="178">
        <f>G208*10</f>
        <v>250</v>
      </c>
      <c r="J208" s="178">
        <f>I208*20</f>
        <v>5000</v>
      </c>
    </row>
    <row r="209" spans="2:10">
      <c r="B209" s="223"/>
      <c r="C209" s="178"/>
      <c r="D209" s="178"/>
      <c r="E209" s="178"/>
      <c r="F209" s="178"/>
      <c r="G209" s="178"/>
      <c r="H209" s="178"/>
      <c r="I209" s="178"/>
      <c r="J209" s="178"/>
    </row>
    <row r="210" spans="2:10">
      <c r="B210" s="223"/>
      <c r="C210" s="178" t="s">
        <v>1054</v>
      </c>
      <c r="D210" s="178">
        <v>109</v>
      </c>
      <c r="E210" s="178"/>
      <c r="F210" s="178"/>
      <c r="G210" s="178"/>
      <c r="H210" s="178"/>
      <c r="I210" s="178"/>
      <c r="J210" s="178"/>
    </row>
    <row r="211" spans="2:10">
      <c r="B211" s="223"/>
      <c r="C211" s="178" t="s">
        <v>1055</v>
      </c>
      <c r="D211" s="178"/>
      <c r="E211" s="178"/>
      <c r="F211" s="178">
        <v>146</v>
      </c>
      <c r="G211" s="178">
        <f>F211-D210</f>
        <v>37</v>
      </c>
      <c r="H211" s="178"/>
      <c r="I211" s="178">
        <f>G211*20</f>
        <v>740</v>
      </c>
      <c r="J211" s="178">
        <f>I211*20</f>
        <v>14800</v>
      </c>
    </row>
    <row r="212" spans="2:10">
      <c r="B212" s="223"/>
      <c r="C212" s="178"/>
      <c r="D212" s="178"/>
      <c r="E212" s="178"/>
      <c r="F212" s="178"/>
      <c r="G212" s="178"/>
      <c r="H212" s="178"/>
      <c r="I212" s="178"/>
      <c r="J212" s="178"/>
    </row>
    <row r="213" spans="2:10">
      <c r="B213" s="223"/>
      <c r="C213" s="178" t="s">
        <v>1056</v>
      </c>
      <c r="D213" s="178">
        <v>105</v>
      </c>
      <c r="E213" s="178"/>
      <c r="F213" s="178"/>
      <c r="G213" s="178"/>
      <c r="H213" s="178"/>
      <c r="I213" s="178"/>
      <c r="J213" s="178"/>
    </row>
    <row r="214" spans="2:10">
      <c r="B214" s="223"/>
      <c r="C214" s="178" t="s">
        <v>1055</v>
      </c>
      <c r="D214" s="178"/>
      <c r="E214" s="178"/>
      <c r="F214" s="178">
        <v>160</v>
      </c>
      <c r="G214" s="178">
        <f>F214-D213</f>
        <v>55</v>
      </c>
      <c r="H214" s="178"/>
      <c r="I214" s="178">
        <f>G214*20</f>
        <v>1100</v>
      </c>
      <c r="J214" s="178">
        <f>I214*20</f>
        <v>22000</v>
      </c>
    </row>
    <row r="215" spans="2:10">
      <c r="B215" s="223"/>
      <c r="C215" s="178"/>
      <c r="D215" s="178"/>
      <c r="E215" s="178"/>
      <c r="F215" s="178"/>
      <c r="G215" s="178"/>
      <c r="H215" s="178"/>
      <c r="I215" s="178"/>
      <c r="J215" s="178"/>
    </row>
    <row r="216" spans="2:10">
      <c r="B216" s="224"/>
      <c r="C216" s="178" t="s">
        <v>1057</v>
      </c>
      <c r="D216" s="178">
        <v>113</v>
      </c>
      <c r="E216" s="178"/>
      <c r="F216" s="178"/>
      <c r="G216" s="178"/>
      <c r="H216" s="178" t="s">
        <v>1049</v>
      </c>
      <c r="I216" s="178"/>
      <c r="J216" s="178"/>
    </row>
    <row r="217" spans="2:10">
      <c r="B217" s="179"/>
      <c r="C217" s="178"/>
      <c r="D217" s="178"/>
      <c r="E217" s="178"/>
      <c r="F217" s="178"/>
      <c r="G217" s="233" t="s">
        <v>638</v>
      </c>
      <c r="H217" s="234"/>
      <c r="I217" s="178">
        <f>SUM(I199:I216)</f>
        <v>2260</v>
      </c>
      <c r="J217" s="178">
        <f>SUM(J199:J216)</f>
        <v>45200</v>
      </c>
    </row>
    <row r="220" spans="2:10">
      <c r="B220" s="177" t="s">
        <v>61</v>
      </c>
      <c r="C220" s="178">
        <v>2019</v>
      </c>
      <c r="D220" s="178" t="s">
        <v>969</v>
      </c>
      <c r="E220" s="178" t="s">
        <v>991</v>
      </c>
      <c r="F220" s="179"/>
      <c r="G220" s="179"/>
      <c r="H220" s="179"/>
      <c r="I220" s="226" t="s">
        <v>527</v>
      </c>
      <c r="J220" s="227"/>
    </row>
    <row r="221" spans="2:10">
      <c r="B221" s="181"/>
      <c r="C221" s="181"/>
      <c r="D221" s="181"/>
      <c r="E221" s="182"/>
      <c r="F221" s="182"/>
      <c r="G221" s="182" t="s">
        <v>4</v>
      </c>
      <c r="H221" s="183" t="s">
        <v>9</v>
      </c>
      <c r="I221" s="228"/>
      <c r="J221" s="229"/>
    </row>
    <row r="222" spans="2:10">
      <c r="B222" s="184" t="s">
        <v>0</v>
      </c>
      <c r="C222" s="207" t="s">
        <v>1</v>
      </c>
      <c r="D222" s="184" t="s">
        <v>10</v>
      </c>
      <c r="E222" s="184" t="s">
        <v>7</v>
      </c>
      <c r="F222" s="184" t="s">
        <v>11</v>
      </c>
      <c r="G222" s="184" t="s">
        <v>12</v>
      </c>
      <c r="H222" s="185"/>
      <c r="I222" s="186" t="s">
        <v>525</v>
      </c>
      <c r="J222" s="187" t="s">
        <v>526</v>
      </c>
    </row>
    <row r="223" spans="2:10">
      <c r="B223" s="222" t="s">
        <v>1058</v>
      </c>
      <c r="C223" s="178" t="s">
        <v>1057</v>
      </c>
      <c r="D223" s="178">
        <v>88</v>
      </c>
      <c r="E223" s="178">
        <v>75</v>
      </c>
      <c r="F223" s="178"/>
      <c r="G223" s="178">
        <f>E223-D223</f>
        <v>-13</v>
      </c>
      <c r="H223" s="178"/>
      <c r="I223" s="178"/>
      <c r="J223" s="178"/>
    </row>
    <row r="224" spans="2:10">
      <c r="B224" s="223"/>
      <c r="C224" s="178"/>
      <c r="D224" s="178"/>
      <c r="E224" s="178">
        <v>75</v>
      </c>
      <c r="F224" s="178"/>
      <c r="G224" s="178">
        <f>75-113</f>
        <v>-38</v>
      </c>
      <c r="H224" s="178" t="s">
        <v>1059</v>
      </c>
      <c r="I224" s="178">
        <f>G223+G224</f>
        <v>-51</v>
      </c>
      <c r="J224" s="178">
        <f>I224*20</f>
        <v>-1020</v>
      </c>
    </row>
    <row r="225" spans="2:10">
      <c r="B225" s="223"/>
      <c r="C225" s="178"/>
      <c r="D225" s="178"/>
      <c r="E225" s="178"/>
      <c r="F225" s="178"/>
      <c r="G225" s="178"/>
      <c r="H225" s="178"/>
      <c r="I225" s="178"/>
      <c r="J225" s="178"/>
    </row>
    <row r="226" spans="2:10">
      <c r="B226" s="223"/>
      <c r="C226" s="178" t="s">
        <v>1060</v>
      </c>
      <c r="D226" s="178">
        <v>180</v>
      </c>
      <c r="E226" s="178"/>
      <c r="F226" s="178"/>
      <c r="G226" s="178"/>
      <c r="H226" s="178"/>
      <c r="I226" s="178"/>
      <c r="J226" s="178"/>
    </row>
    <row r="227" spans="2:10">
      <c r="B227" s="223"/>
      <c r="C227" s="178" t="s">
        <v>1003</v>
      </c>
      <c r="D227" s="178"/>
      <c r="E227" s="178">
        <v>160</v>
      </c>
      <c r="F227" s="178"/>
      <c r="G227" s="178">
        <f>-20</f>
        <v>-20</v>
      </c>
      <c r="H227" s="178"/>
      <c r="I227" s="178">
        <f>G227*10</f>
        <v>-200</v>
      </c>
      <c r="J227" s="178">
        <f>I227*20</f>
        <v>-4000</v>
      </c>
    </row>
    <row r="228" spans="2:10">
      <c r="B228" s="223"/>
      <c r="C228" s="178"/>
      <c r="D228" s="178"/>
      <c r="E228" s="178"/>
      <c r="F228" s="178"/>
      <c r="G228" s="178"/>
      <c r="H228" s="178"/>
      <c r="I228" s="178"/>
      <c r="J228" s="178"/>
    </row>
    <row r="229" spans="2:10">
      <c r="B229" s="223"/>
      <c r="C229" s="178" t="s">
        <v>1057</v>
      </c>
      <c r="D229" s="178">
        <v>96</v>
      </c>
      <c r="E229" s="178"/>
      <c r="F229" s="178">
        <v>115</v>
      </c>
      <c r="G229" s="178">
        <f>F229-D229</f>
        <v>19</v>
      </c>
      <c r="H229" s="178"/>
      <c r="I229" s="178">
        <v>190</v>
      </c>
      <c r="J229" s="178">
        <f>I229*20</f>
        <v>3800</v>
      </c>
    </row>
    <row r="230" spans="2:10">
      <c r="B230" s="223"/>
      <c r="C230" s="178" t="s">
        <v>1003</v>
      </c>
      <c r="D230" s="178"/>
      <c r="E230" s="178"/>
      <c r="F230" s="178"/>
      <c r="G230" s="178"/>
      <c r="H230" s="178"/>
      <c r="I230" s="178"/>
      <c r="J230" s="178"/>
    </row>
    <row r="231" spans="2:10">
      <c r="B231" s="223"/>
      <c r="C231" s="178" t="s">
        <v>1003</v>
      </c>
      <c r="D231" s="178">
        <v>80</v>
      </c>
      <c r="E231" s="178"/>
      <c r="F231" s="178">
        <v>110</v>
      </c>
      <c r="G231" s="178">
        <f>F231-D231</f>
        <v>30</v>
      </c>
      <c r="H231" s="178"/>
      <c r="I231" s="178">
        <f>G231*10</f>
        <v>300</v>
      </c>
      <c r="J231" s="178">
        <f>I231*20</f>
        <v>6000</v>
      </c>
    </row>
    <row r="232" spans="2:10">
      <c r="B232" s="223"/>
      <c r="C232" s="178"/>
      <c r="D232" s="178"/>
      <c r="E232" s="178"/>
      <c r="F232" s="178"/>
      <c r="G232" s="178"/>
      <c r="H232" s="178"/>
      <c r="I232" s="178"/>
      <c r="J232" s="178"/>
    </row>
    <row r="233" spans="2:10">
      <c r="B233" s="223"/>
      <c r="C233" s="178" t="s">
        <v>1061</v>
      </c>
      <c r="D233" s="178">
        <v>16</v>
      </c>
      <c r="E233" s="178">
        <v>9</v>
      </c>
      <c r="F233" s="178"/>
      <c r="G233" s="178">
        <f>E233-D233</f>
        <v>-7</v>
      </c>
      <c r="H233" s="178"/>
      <c r="I233" s="178">
        <v>-70</v>
      </c>
      <c r="J233" s="178">
        <f>I233*20</f>
        <v>-1400</v>
      </c>
    </row>
    <row r="234" spans="2:10">
      <c r="B234" s="223"/>
      <c r="C234" s="178" t="s">
        <v>1003</v>
      </c>
      <c r="D234" s="178"/>
      <c r="E234" s="178"/>
      <c r="F234" s="178"/>
      <c r="G234" s="178"/>
      <c r="H234" s="178"/>
      <c r="I234" s="178"/>
      <c r="J234" s="178"/>
    </row>
    <row r="235" spans="2:10">
      <c r="B235" s="223"/>
      <c r="C235" s="178"/>
      <c r="D235" s="178"/>
      <c r="E235" s="178"/>
      <c r="F235" s="178"/>
      <c r="G235" s="178"/>
      <c r="H235" s="178"/>
      <c r="I235" s="178"/>
      <c r="J235" s="178"/>
    </row>
    <row r="236" spans="2:10">
      <c r="B236" s="223"/>
      <c r="C236" s="178" t="s">
        <v>1057</v>
      </c>
      <c r="D236" s="178">
        <v>95</v>
      </c>
      <c r="E236" s="178">
        <v>88</v>
      </c>
      <c r="F236" s="178"/>
      <c r="G236" s="178">
        <f>E236-D236</f>
        <v>-7</v>
      </c>
      <c r="H236" s="178"/>
      <c r="I236" s="178">
        <v>-70</v>
      </c>
      <c r="J236" s="178">
        <v>-1400</v>
      </c>
    </row>
    <row r="237" spans="2:10">
      <c r="B237" s="223"/>
      <c r="C237" s="178" t="s">
        <v>1003</v>
      </c>
      <c r="D237" s="178"/>
      <c r="E237" s="178"/>
      <c r="F237" s="178"/>
      <c r="G237" s="178"/>
      <c r="H237" s="178"/>
      <c r="I237" s="178"/>
      <c r="J237" s="178"/>
    </row>
    <row r="238" spans="2:10">
      <c r="B238" s="223"/>
      <c r="C238" s="178"/>
      <c r="D238" s="178"/>
      <c r="E238" s="178"/>
      <c r="F238" s="178"/>
      <c r="G238" s="178"/>
      <c r="H238" s="178"/>
      <c r="I238" s="178"/>
      <c r="J238" s="178"/>
    </row>
    <row r="239" spans="2:10">
      <c r="B239" s="223"/>
      <c r="C239" s="178" t="s">
        <v>1056</v>
      </c>
      <c r="D239" s="178">
        <v>186</v>
      </c>
      <c r="E239" s="178"/>
      <c r="F239" s="178">
        <v>222</v>
      </c>
      <c r="G239" s="178">
        <f>F239-D239</f>
        <v>36</v>
      </c>
      <c r="H239" s="178"/>
      <c r="I239" s="178">
        <v>360</v>
      </c>
      <c r="J239" s="178">
        <f>I239*20</f>
        <v>7200</v>
      </c>
    </row>
    <row r="240" spans="2:10">
      <c r="B240" s="223"/>
      <c r="C240" s="178" t="s">
        <v>1003</v>
      </c>
      <c r="D240" s="178"/>
      <c r="E240" s="178"/>
      <c r="F240" s="178"/>
      <c r="G240" s="178"/>
      <c r="H240" s="178"/>
      <c r="I240" s="178"/>
      <c r="J240" s="178"/>
    </row>
    <row r="241" spans="2:10">
      <c r="B241" s="223"/>
      <c r="C241" s="178"/>
      <c r="D241" s="178"/>
      <c r="E241" s="178"/>
      <c r="F241" s="178"/>
      <c r="G241" s="178"/>
      <c r="H241" s="178"/>
      <c r="I241" s="178"/>
      <c r="J241" s="178"/>
    </row>
    <row r="242" spans="2:10">
      <c r="B242" s="223"/>
      <c r="C242" s="178" t="s">
        <v>1062</v>
      </c>
      <c r="D242" s="178">
        <v>180</v>
      </c>
      <c r="E242" s="178"/>
      <c r="F242" s="178"/>
      <c r="G242" s="178"/>
      <c r="H242" s="178" t="s">
        <v>1064</v>
      </c>
      <c r="I242" s="178"/>
      <c r="J242" s="178"/>
    </row>
    <row r="243" spans="2:10">
      <c r="B243" s="224"/>
      <c r="C243" s="178" t="s">
        <v>1063</v>
      </c>
      <c r="D243" s="178"/>
      <c r="E243" s="178"/>
      <c r="F243" s="178"/>
      <c r="G243" s="178"/>
      <c r="H243" s="178"/>
      <c r="I243" s="178"/>
      <c r="J243" s="178"/>
    </row>
    <row r="244" spans="2:10">
      <c r="B244" s="179"/>
      <c r="C244" s="179"/>
      <c r="D244" s="179"/>
      <c r="E244" s="179"/>
      <c r="F244" s="179"/>
      <c r="G244" s="239" t="s">
        <v>638</v>
      </c>
      <c r="H244" s="240"/>
      <c r="I244" s="178">
        <f>SUM(I224:I243)</f>
        <v>459</v>
      </c>
      <c r="J244" s="178">
        <f>SUM(J224:J243)</f>
        <v>9180</v>
      </c>
    </row>
    <row r="247" spans="2:10">
      <c r="B247" s="177" t="s">
        <v>61</v>
      </c>
      <c r="C247" s="178">
        <v>2019</v>
      </c>
      <c r="D247" s="178" t="s">
        <v>969</v>
      </c>
      <c r="E247" s="178" t="s">
        <v>991</v>
      </c>
      <c r="F247" s="179"/>
      <c r="G247" s="179"/>
      <c r="H247" s="179"/>
      <c r="I247" s="226" t="s">
        <v>527</v>
      </c>
      <c r="J247" s="227"/>
    </row>
    <row r="248" spans="2:10">
      <c r="B248" s="181"/>
      <c r="C248" s="181"/>
      <c r="D248" s="181"/>
      <c r="E248" s="182"/>
      <c r="F248" s="182"/>
      <c r="G248" s="182" t="s">
        <v>4</v>
      </c>
      <c r="H248" s="183" t="s">
        <v>9</v>
      </c>
      <c r="I248" s="228"/>
      <c r="J248" s="229"/>
    </row>
    <row r="249" spans="2:10">
      <c r="B249" s="184" t="s">
        <v>0</v>
      </c>
      <c r="C249" s="207" t="s">
        <v>1</v>
      </c>
      <c r="D249" s="184" t="s">
        <v>10</v>
      </c>
      <c r="E249" s="184" t="s">
        <v>7</v>
      </c>
      <c r="F249" s="184" t="s">
        <v>11</v>
      </c>
      <c r="G249" s="184" t="s">
        <v>12</v>
      </c>
      <c r="H249" s="185"/>
      <c r="I249" s="186" t="s">
        <v>525</v>
      </c>
      <c r="J249" s="187" t="s">
        <v>526</v>
      </c>
    </row>
    <row r="250" spans="2:10">
      <c r="B250" s="222" t="s">
        <v>1071</v>
      </c>
      <c r="C250" s="178" t="s">
        <v>1062</v>
      </c>
      <c r="D250" s="178">
        <v>175</v>
      </c>
      <c r="E250" s="178"/>
      <c r="F250" s="178"/>
      <c r="G250" s="178"/>
      <c r="H250" s="178"/>
      <c r="I250" s="178"/>
      <c r="J250" s="178"/>
    </row>
    <row r="251" spans="2:10">
      <c r="B251" s="223"/>
      <c r="C251" s="178" t="s">
        <v>1078</v>
      </c>
      <c r="D251" s="178"/>
      <c r="E251" s="178">
        <v>160</v>
      </c>
      <c r="F251" s="178"/>
      <c r="G251" s="178">
        <f>E251-D250</f>
        <v>-15</v>
      </c>
      <c r="H251" s="178"/>
      <c r="I251" s="178">
        <f>G251*8</f>
        <v>-120</v>
      </c>
      <c r="J251" s="178">
        <f>I251*20</f>
        <v>-2400</v>
      </c>
    </row>
    <row r="252" spans="2:10">
      <c r="B252" s="223"/>
      <c r="C252" s="178"/>
      <c r="D252" s="178"/>
      <c r="E252" s="178">
        <v>150</v>
      </c>
      <c r="F252" s="178"/>
      <c r="G252" s="178">
        <f>E252-D242</f>
        <v>-30</v>
      </c>
      <c r="H252" s="178" t="s">
        <v>1079</v>
      </c>
      <c r="I252" s="178">
        <f>G252*2</f>
        <v>-60</v>
      </c>
      <c r="J252" s="178">
        <f>I252*20</f>
        <v>-1200</v>
      </c>
    </row>
    <row r="253" spans="2:10">
      <c r="B253" s="223"/>
      <c r="C253" s="178"/>
      <c r="D253" s="178"/>
      <c r="E253" s="178"/>
      <c r="F253" s="178"/>
      <c r="G253" s="178"/>
      <c r="H253" s="178"/>
      <c r="I253" s="178"/>
      <c r="J253" s="178"/>
    </row>
    <row r="254" spans="2:10">
      <c r="B254" s="223"/>
      <c r="C254" s="178"/>
      <c r="D254" s="178"/>
      <c r="E254" s="178"/>
      <c r="F254" s="178"/>
      <c r="G254" s="178"/>
      <c r="H254" s="178"/>
      <c r="I254" s="178"/>
      <c r="J254" s="178"/>
    </row>
    <row r="255" spans="2:10">
      <c r="B255" s="223"/>
      <c r="C255" s="178" t="s">
        <v>1075</v>
      </c>
      <c r="D255" s="178">
        <v>105</v>
      </c>
      <c r="E255" s="178">
        <v>95</v>
      </c>
      <c r="F255" s="178"/>
      <c r="G255" s="178">
        <v>-10</v>
      </c>
      <c r="H255" s="178"/>
      <c r="I255" s="178">
        <v>-100</v>
      </c>
      <c r="J255" s="178">
        <f>I255*20</f>
        <v>-2000</v>
      </c>
    </row>
    <row r="256" spans="2:10">
      <c r="B256" s="223"/>
      <c r="C256" s="178" t="s">
        <v>1003</v>
      </c>
      <c r="D256" s="178"/>
      <c r="E256" s="178"/>
      <c r="F256" s="178"/>
      <c r="G256" s="178"/>
      <c r="H256" s="178"/>
      <c r="I256" s="178"/>
      <c r="J256" s="178"/>
    </row>
    <row r="257" spans="2:10">
      <c r="B257" s="223"/>
      <c r="C257" s="178"/>
      <c r="D257" s="178"/>
      <c r="E257" s="178"/>
      <c r="F257" s="178"/>
      <c r="G257" s="178"/>
      <c r="H257" s="178"/>
      <c r="I257" s="178"/>
      <c r="J257" s="178"/>
    </row>
    <row r="258" spans="2:10">
      <c r="B258" s="223"/>
      <c r="C258" s="178" t="s">
        <v>1076</v>
      </c>
      <c r="D258" s="178">
        <v>151</v>
      </c>
      <c r="E258" s="178"/>
      <c r="F258" s="178"/>
      <c r="G258" s="178"/>
      <c r="H258" s="178"/>
      <c r="I258" s="178"/>
      <c r="J258" s="178"/>
    </row>
    <row r="259" spans="2:10">
      <c r="B259" s="223"/>
      <c r="C259" s="178" t="s">
        <v>1063</v>
      </c>
      <c r="D259" s="178"/>
      <c r="E259" s="178"/>
      <c r="F259" s="178">
        <v>180</v>
      </c>
      <c r="G259" s="178">
        <f>F259-D258</f>
        <v>29</v>
      </c>
      <c r="H259" s="178"/>
      <c r="I259" s="178">
        <f>G259*2</f>
        <v>58</v>
      </c>
      <c r="J259" s="178">
        <f>I259*20</f>
        <v>1160</v>
      </c>
    </row>
    <row r="260" spans="2:10">
      <c r="B260" s="223"/>
      <c r="C260" s="178" t="s">
        <v>1077</v>
      </c>
      <c r="D260" s="178">
        <v>140</v>
      </c>
      <c r="E260" s="178"/>
      <c r="F260" s="178">
        <v>197</v>
      </c>
      <c r="G260" s="178">
        <f>F260-D260</f>
        <v>57</v>
      </c>
      <c r="H260" s="178"/>
      <c r="I260" s="178">
        <f>G260*15</f>
        <v>855</v>
      </c>
      <c r="J260" s="178">
        <f t="shared" ref="J260:J262" si="9">I260*20</f>
        <v>17100</v>
      </c>
    </row>
    <row r="261" spans="2:10">
      <c r="B261" s="223"/>
      <c r="C261" s="178" t="s">
        <v>1003</v>
      </c>
      <c r="D261" s="178">
        <v>190</v>
      </c>
      <c r="E261" s="178"/>
      <c r="F261" s="178">
        <v>238</v>
      </c>
      <c r="G261" s="178">
        <f t="shared" ref="G261:G262" si="10">F261-D261</f>
        <v>48</v>
      </c>
      <c r="H261" s="178"/>
      <c r="I261" s="178">
        <f>G261*10</f>
        <v>480</v>
      </c>
      <c r="J261" s="178">
        <f t="shared" si="9"/>
        <v>9600</v>
      </c>
    </row>
    <row r="262" spans="2:10">
      <c r="B262" s="224"/>
      <c r="C262" s="178" t="s">
        <v>1003</v>
      </c>
      <c r="D262" s="178">
        <v>235</v>
      </c>
      <c r="E262" s="178"/>
      <c r="F262" s="178">
        <v>265</v>
      </c>
      <c r="G262" s="178">
        <f t="shared" si="10"/>
        <v>30</v>
      </c>
      <c r="H262" s="178"/>
      <c r="I262" s="178">
        <f>G262*10</f>
        <v>300</v>
      </c>
      <c r="J262" s="178">
        <f t="shared" si="9"/>
        <v>6000</v>
      </c>
    </row>
    <row r="263" spans="2:10">
      <c r="B263" s="179"/>
      <c r="C263" s="179"/>
      <c r="D263" s="179"/>
      <c r="E263" s="179"/>
      <c r="F263" s="179"/>
      <c r="G263" s="239" t="s">
        <v>638</v>
      </c>
      <c r="H263" s="240"/>
      <c r="I263" s="178">
        <f>SUM(I250:I262)</f>
        <v>1413</v>
      </c>
      <c r="J263" s="178">
        <f>SUM(J250:J262)</f>
        <v>28260</v>
      </c>
    </row>
    <row r="266" spans="2:10">
      <c r="B266" s="177" t="s">
        <v>61</v>
      </c>
      <c r="C266" s="178">
        <v>2019</v>
      </c>
      <c r="D266" s="178" t="s">
        <v>969</v>
      </c>
      <c r="E266" s="178" t="s">
        <v>991</v>
      </c>
      <c r="F266" s="179"/>
      <c r="G266" s="179"/>
      <c r="H266" s="179"/>
      <c r="I266" s="226" t="s">
        <v>527</v>
      </c>
      <c r="J266" s="227"/>
    </row>
    <row r="267" spans="2:10">
      <c r="B267" s="181"/>
      <c r="C267" s="181"/>
      <c r="D267" s="181"/>
      <c r="E267" s="182"/>
      <c r="F267" s="182"/>
      <c r="G267" s="182" t="s">
        <v>4</v>
      </c>
      <c r="H267" s="183" t="s">
        <v>9</v>
      </c>
      <c r="I267" s="228"/>
      <c r="J267" s="229"/>
    </row>
    <row r="268" spans="2:10">
      <c r="B268" s="184" t="s">
        <v>0</v>
      </c>
      <c r="C268" s="207" t="s">
        <v>1</v>
      </c>
      <c r="D268" s="184" t="s">
        <v>10</v>
      </c>
      <c r="E268" s="184" t="s">
        <v>7</v>
      </c>
      <c r="F268" s="184" t="s">
        <v>11</v>
      </c>
      <c r="G268" s="184" t="s">
        <v>12</v>
      </c>
      <c r="H268" s="185"/>
      <c r="I268" s="186" t="s">
        <v>525</v>
      </c>
      <c r="J268" s="187" t="s">
        <v>526</v>
      </c>
    </row>
    <row r="269" spans="2:10">
      <c r="B269" s="222" t="s">
        <v>1080</v>
      </c>
      <c r="C269" s="178" t="s">
        <v>1081</v>
      </c>
      <c r="D269" s="178">
        <v>142</v>
      </c>
      <c r="E269" s="178"/>
      <c r="F269" s="178"/>
      <c r="G269" s="178"/>
      <c r="H269" s="178"/>
      <c r="I269" s="178"/>
      <c r="J269" s="178"/>
    </row>
    <row r="270" spans="2:10">
      <c r="B270" s="223"/>
      <c r="C270" s="178" t="s">
        <v>1003</v>
      </c>
      <c r="D270" s="178"/>
      <c r="E270" s="178"/>
      <c r="F270" s="178">
        <v>165</v>
      </c>
      <c r="G270" s="178">
        <f>F270-D269</f>
        <v>23</v>
      </c>
      <c r="H270" s="178"/>
      <c r="I270" s="178">
        <v>230</v>
      </c>
      <c r="J270" s="178">
        <f>I270*20</f>
        <v>4600</v>
      </c>
    </row>
    <row r="271" spans="2:10">
      <c r="B271" s="223"/>
      <c r="C271" s="178" t="s">
        <v>1003</v>
      </c>
      <c r="D271" s="178">
        <v>146</v>
      </c>
      <c r="E271" s="178">
        <v>139</v>
      </c>
      <c r="F271" s="178"/>
      <c r="G271" s="178">
        <f>E271-D271</f>
        <v>-7</v>
      </c>
      <c r="H271" s="178"/>
      <c r="I271" s="178">
        <v>-70</v>
      </c>
      <c r="J271" s="178">
        <f>I271*20</f>
        <v>-1400</v>
      </c>
    </row>
    <row r="272" spans="2:10">
      <c r="B272" s="223"/>
      <c r="C272" s="178"/>
      <c r="D272" s="178"/>
      <c r="E272" s="178"/>
      <c r="F272" s="178"/>
      <c r="G272" s="178"/>
      <c r="H272" s="178"/>
      <c r="I272" s="178"/>
      <c r="J272" s="178"/>
    </row>
    <row r="273" spans="2:10">
      <c r="B273" s="223"/>
      <c r="C273" s="178" t="s">
        <v>1082</v>
      </c>
      <c r="D273" s="178">
        <v>55</v>
      </c>
      <c r="E273" s="178"/>
      <c r="F273" s="178"/>
      <c r="G273" s="178"/>
      <c r="H273" s="178"/>
      <c r="I273" s="178"/>
      <c r="J273" s="178"/>
    </row>
    <row r="274" spans="2:10">
      <c r="B274" s="223"/>
      <c r="C274" s="178" t="s">
        <v>1083</v>
      </c>
      <c r="D274" s="178"/>
      <c r="E274" s="178"/>
      <c r="F274" s="178">
        <v>90</v>
      </c>
      <c r="G274" s="178">
        <f>F274-D273</f>
        <v>35</v>
      </c>
      <c r="H274" s="178"/>
      <c r="I274" s="178">
        <f>G274*30</f>
        <v>1050</v>
      </c>
      <c r="J274" s="178">
        <f>I274*20</f>
        <v>21000</v>
      </c>
    </row>
    <row r="275" spans="2:10">
      <c r="B275" s="223"/>
      <c r="C275" s="178" t="s">
        <v>1003</v>
      </c>
      <c r="D275" s="178">
        <v>88</v>
      </c>
      <c r="E275" s="178">
        <v>75</v>
      </c>
      <c r="F275" s="178"/>
      <c r="G275" s="178">
        <f>E275-D275</f>
        <v>-13</v>
      </c>
      <c r="H275" s="178"/>
      <c r="I275" s="178">
        <v>-130</v>
      </c>
      <c r="J275" s="178">
        <f>I275*20</f>
        <v>-2600</v>
      </c>
    </row>
    <row r="276" spans="2:10">
      <c r="B276" s="223"/>
      <c r="C276" s="178"/>
      <c r="D276" s="178"/>
      <c r="E276" s="178"/>
      <c r="F276" s="178"/>
      <c r="G276" s="178"/>
      <c r="H276" s="178"/>
      <c r="I276" s="178"/>
      <c r="J276" s="178"/>
    </row>
    <row r="277" spans="2:10">
      <c r="B277" s="223"/>
      <c r="C277" s="178" t="s">
        <v>1081</v>
      </c>
      <c r="D277" s="178">
        <v>132</v>
      </c>
      <c r="E277" s="178"/>
      <c r="F277" s="178"/>
      <c r="G277" s="178"/>
      <c r="H277" s="178"/>
      <c r="I277" s="178"/>
      <c r="J277" s="178"/>
    </row>
    <row r="278" spans="2:10">
      <c r="B278" s="223"/>
      <c r="C278" s="178" t="s">
        <v>1003</v>
      </c>
      <c r="D278" s="178"/>
      <c r="E278" s="178"/>
      <c r="F278" s="178">
        <v>150</v>
      </c>
      <c r="G278" s="178">
        <f>F278-D277</f>
        <v>18</v>
      </c>
      <c r="H278" s="178"/>
      <c r="I278" s="178">
        <v>180</v>
      </c>
      <c r="J278" s="178">
        <f>I278*20</f>
        <v>3600</v>
      </c>
    </row>
    <row r="279" spans="2:10">
      <c r="B279" s="224"/>
      <c r="C279" s="178" t="s">
        <v>1003</v>
      </c>
      <c r="D279" s="178">
        <v>130</v>
      </c>
      <c r="E279" s="178">
        <v>119</v>
      </c>
      <c r="F279" s="178"/>
      <c r="G279" s="178">
        <f>E279-D279</f>
        <v>-11</v>
      </c>
      <c r="H279" s="178"/>
      <c r="I279" s="178">
        <f>G279*10</f>
        <v>-110</v>
      </c>
      <c r="J279" s="178">
        <f>I279*20</f>
        <v>-2200</v>
      </c>
    </row>
    <row r="280" spans="2:10">
      <c r="B280" s="178"/>
      <c r="C280" s="178"/>
      <c r="D280" s="178"/>
      <c r="E280" s="178"/>
      <c r="F280" s="178"/>
      <c r="G280" s="239" t="s">
        <v>638</v>
      </c>
      <c r="H280" s="240"/>
      <c r="I280" s="178">
        <f>SUM(I270:I279)</f>
        <v>1150</v>
      </c>
      <c r="J280" s="178">
        <f>SUM(J270:J279)</f>
        <v>23000</v>
      </c>
    </row>
    <row r="283" spans="2:10">
      <c r="B283" s="177" t="s">
        <v>61</v>
      </c>
      <c r="C283" s="178">
        <v>2019</v>
      </c>
      <c r="D283" s="178" t="s">
        <v>969</v>
      </c>
      <c r="E283" s="178" t="s">
        <v>991</v>
      </c>
      <c r="F283" s="178"/>
      <c r="G283" s="178"/>
      <c r="H283" s="178"/>
      <c r="I283" s="260" t="s">
        <v>527</v>
      </c>
      <c r="J283" s="260"/>
    </row>
    <row r="284" spans="2:10">
      <c r="B284" s="208"/>
      <c r="C284" s="208"/>
      <c r="D284" s="208"/>
      <c r="E284" s="209"/>
      <c r="F284" s="209"/>
      <c r="G284" s="209" t="s">
        <v>4</v>
      </c>
      <c r="H284" s="210" t="s">
        <v>9</v>
      </c>
      <c r="I284" s="260"/>
      <c r="J284" s="260"/>
    </row>
    <row r="285" spans="2:10">
      <c r="B285" s="184" t="s">
        <v>0</v>
      </c>
      <c r="C285" s="207" t="s">
        <v>1</v>
      </c>
      <c r="D285" s="184" t="s">
        <v>10</v>
      </c>
      <c r="E285" s="184" t="s">
        <v>7</v>
      </c>
      <c r="F285" s="184" t="s">
        <v>11</v>
      </c>
      <c r="G285" s="184" t="s">
        <v>12</v>
      </c>
      <c r="H285" s="211"/>
      <c r="I285" s="208" t="s">
        <v>525</v>
      </c>
      <c r="J285" s="208" t="s">
        <v>526</v>
      </c>
    </row>
    <row r="286" spans="2:10">
      <c r="B286" s="222" t="s">
        <v>1085</v>
      </c>
      <c r="C286" s="178" t="s">
        <v>1091</v>
      </c>
      <c r="D286" s="178">
        <v>192</v>
      </c>
      <c r="E286" s="178"/>
      <c r="F286" s="178"/>
      <c r="G286" s="178"/>
      <c r="H286" s="178"/>
      <c r="I286" s="178"/>
      <c r="J286" s="178"/>
    </row>
    <row r="287" spans="2:10">
      <c r="B287" s="223"/>
      <c r="C287" s="178" t="s">
        <v>1003</v>
      </c>
      <c r="D287" s="178"/>
      <c r="E287" s="178"/>
      <c r="F287" s="178">
        <v>248</v>
      </c>
      <c r="G287" s="178">
        <f>F287-D286</f>
        <v>56</v>
      </c>
      <c r="H287" s="178"/>
      <c r="I287" s="178">
        <f>G287*10</f>
        <v>560</v>
      </c>
      <c r="J287" s="178">
        <f>I287*20</f>
        <v>11200</v>
      </c>
    </row>
    <row r="288" spans="2:10">
      <c r="B288" s="223"/>
      <c r="C288" s="178"/>
      <c r="D288" s="178"/>
      <c r="E288" s="178"/>
      <c r="F288" s="178"/>
      <c r="G288" s="178"/>
      <c r="H288" s="178"/>
      <c r="I288" s="178"/>
      <c r="J288" s="178"/>
    </row>
    <row r="289" spans="2:10">
      <c r="B289" s="223"/>
      <c r="C289" s="178" t="s">
        <v>1003</v>
      </c>
      <c r="D289" s="178">
        <v>230</v>
      </c>
      <c r="E289" s="178"/>
      <c r="F289" s="178"/>
      <c r="G289" s="178"/>
      <c r="H289" s="178"/>
      <c r="I289" s="178"/>
      <c r="J289" s="178"/>
    </row>
    <row r="290" spans="2:10">
      <c r="B290" s="223"/>
      <c r="C290" s="178"/>
      <c r="D290" s="178"/>
      <c r="E290" s="178"/>
      <c r="F290" s="178">
        <v>285</v>
      </c>
      <c r="G290" s="178">
        <f>F290-D289</f>
        <v>55</v>
      </c>
      <c r="H290" s="178"/>
      <c r="I290" s="178">
        <f>G290*10</f>
        <v>550</v>
      </c>
      <c r="J290" s="178">
        <f>I290*20</f>
        <v>11000</v>
      </c>
    </row>
    <row r="291" spans="2:10">
      <c r="B291" s="223"/>
      <c r="C291" s="178"/>
      <c r="D291" s="178"/>
      <c r="E291" s="178"/>
      <c r="F291" s="178"/>
      <c r="G291" s="178"/>
      <c r="H291" s="178"/>
      <c r="I291" s="178"/>
      <c r="J291" s="178"/>
    </row>
    <row r="292" spans="2:10">
      <c r="B292" s="223"/>
      <c r="C292" s="178" t="s">
        <v>1092</v>
      </c>
      <c r="D292" s="178">
        <v>90</v>
      </c>
      <c r="E292" s="178"/>
      <c r="F292" s="178"/>
      <c r="G292" s="178"/>
      <c r="H292" s="178"/>
      <c r="I292" s="178"/>
      <c r="J292" s="178"/>
    </row>
    <row r="293" spans="2:10">
      <c r="B293" s="223"/>
      <c r="C293" s="178" t="s">
        <v>1003</v>
      </c>
      <c r="D293" s="178"/>
      <c r="E293" s="178"/>
      <c r="F293" s="178">
        <v>115</v>
      </c>
      <c r="G293" s="178">
        <f>F293-D292</f>
        <v>25</v>
      </c>
      <c r="H293" s="178"/>
      <c r="I293" s="178">
        <v>250</v>
      </c>
      <c r="J293" s="178">
        <f>I293*20</f>
        <v>5000</v>
      </c>
    </row>
    <row r="294" spans="2:10">
      <c r="B294" s="223"/>
      <c r="C294" s="178"/>
      <c r="D294" s="178"/>
      <c r="E294" s="178"/>
      <c r="F294" s="178"/>
      <c r="G294" s="178"/>
      <c r="H294" s="178"/>
      <c r="I294" s="178"/>
      <c r="J294" s="178"/>
    </row>
    <row r="295" spans="2:10">
      <c r="B295" s="223"/>
      <c r="C295" s="178" t="s">
        <v>1094</v>
      </c>
      <c r="D295" s="178">
        <v>160</v>
      </c>
      <c r="E295" s="178"/>
      <c r="F295" s="178"/>
      <c r="G295" s="178"/>
      <c r="H295" s="178"/>
      <c r="I295" s="178"/>
      <c r="J295" s="178"/>
    </row>
    <row r="296" spans="2:10">
      <c r="B296" s="223"/>
      <c r="C296" s="178" t="s">
        <v>1003</v>
      </c>
      <c r="D296" s="178"/>
      <c r="E296" s="178"/>
      <c r="F296" s="178">
        <v>187</v>
      </c>
      <c r="G296" s="178">
        <f>F296-D295</f>
        <v>27</v>
      </c>
      <c r="H296" s="178"/>
      <c r="I296" s="178">
        <v>270</v>
      </c>
      <c r="J296" s="178">
        <f>I296*20</f>
        <v>5400</v>
      </c>
    </row>
    <row r="297" spans="2:10">
      <c r="B297" s="223"/>
      <c r="C297" s="178"/>
      <c r="D297" s="178"/>
      <c r="E297" s="178"/>
      <c r="F297" s="178"/>
      <c r="G297" s="178"/>
      <c r="H297" s="178"/>
      <c r="I297" s="178"/>
      <c r="J297" s="178"/>
    </row>
    <row r="298" spans="2:10">
      <c r="B298" s="223"/>
      <c r="C298" s="178" t="s">
        <v>1082</v>
      </c>
      <c r="D298" s="178">
        <v>155</v>
      </c>
      <c r="E298" s="178"/>
      <c r="F298" s="178"/>
      <c r="G298" s="178"/>
      <c r="H298" s="178"/>
      <c r="I298" s="178"/>
      <c r="J298" s="178"/>
    </row>
    <row r="299" spans="2:10">
      <c r="B299" s="223"/>
      <c r="C299" s="178" t="s">
        <v>1003</v>
      </c>
      <c r="D299" s="178"/>
      <c r="E299" s="178"/>
      <c r="F299" s="178">
        <v>174</v>
      </c>
      <c r="G299" s="178">
        <f>F299-D298</f>
        <v>19</v>
      </c>
      <c r="H299" s="178"/>
      <c r="I299" s="178">
        <v>190</v>
      </c>
      <c r="J299" s="178">
        <f>I299*20</f>
        <v>3800</v>
      </c>
    </row>
    <row r="300" spans="2:10">
      <c r="B300" s="223"/>
      <c r="C300" s="178"/>
      <c r="D300" s="178"/>
      <c r="E300" s="178"/>
      <c r="F300" s="178"/>
      <c r="G300" s="178"/>
      <c r="H300" s="178"/>
      <c r="I300" s="178"/>
      <c r="J300" s="178"/>
    </row>
    <row r="301" spans="2:10">
      <c r="B301" s="223"/>
      <c r="C301" s="178" t="s">
        <v>1093</v>
      </c>
      <c r="D301" s="178">
        <v>109</v>
      </c>
      <c r="E301" s="178"/>
      <c r="F301" s="178"/>
      <c r="G301" s="178"/>
      <c r="H301" s="178"/>
      <c r="I301" s="178"/>
      <c r="J301" s="178"/>
    </row>
    <row r="302" spans="2:10">
      <c r="B302" s="223"/>
      <c r="C302" s="178" t="s">
        <v>1003</v>
      </c>
      <c r="D302" s="178"/>
      <c r="E302" s="178">
        <v>97</v>
      </c>
      <c r="F302" s="178"/>
      <c r="G302" s="178">
        <f>E302-D301</f>
        <v>-12</v>
      </c>
      <c r="H302" s="178" t="s">
        <v>1095</v>
      </c>
      <c r="I302" s="178">
        <f>G302*9</f>
        <v>-108</v>
      </c>
      <c r="J302" s="178">
        <f>I302*20</f>
        <v>-2160</v>
      </c>
    </row>
    <row r="303" spans="2:10">
      <c r="B303" s="224"/>
      <c r="C303" s="178"/>
      <c r="D303" s="178"/>
      <c r="E303" s="178"/>
      <c r="F303" s="178"/>
      <c r="G303" s="178"/>
      <c r="H303" s="178" t="s">
        <v>1096</v>
      </c>
      <c r="I303" s="178"/>
      <c r="J303" s="178"/>
    </row>
    <row r="304" spans="2:10">
      <c r="B304" s="178"/>
      <c r="C304" s="178"/>
      <c r="D304" s="178"/>
      <c r="E304" s="178"/>
      <c r="F304" s="178"/>
      <c r="G304" s="239" t="s">
        <v>638</v>
      </c>
      <c r="H304" s="240"/>
      <c r="I304" s="178">
        <f>SUM(I287:I303)</f>
        <v>1712</v>
      </c>
      <c r="J304" s="178">
        <f>SUM(J287:J303)</f>
        <v>34240</v>
      </c>
    </row>
    <row r="307" spans="2:10">
      <c r="B307" s="177" t="s">
        <v>61</v>
      </c>
      <c r="C307" s="178">
        <v>2019</v>
      </c>
      <c r="D307" s="178" t="s">
        <v>969</v>
      </c>
      <c r="E307" s="178" t="s">
        <v>991</v>
      </c>
      <c r="F307" s="178"/>
      <c r="G307" s="178"/>
      <c r="H307" s="178"/>
      <c r="I307" s="260" t="s">
        <v>527</v>
      </c>
      <c r="J307" s="260"/>
    </row>
    <row r="308" spans="2:10">
      <c r="B308" s="208"/>
      <c r="C308" s="208"/>
      <c r="D308" s="208"/>
      <c r="E308" s="209"/>
      <c r="F308" s="209"/>
      <c r="G308" s="209" t="s">
        <v>4</v>
      </c>
      <c r="H308" s="210" t="s">
        <v>9</v>
      </c>
      <c r="I308" s="260"/>
      <c r="J308" s="260"/>
    </row>
    <row r="309" spans="2:10">
      <c r="B309" s="184" t="s">
        <v>0</v>
      </c>
      <c r="C309" s="207" t="s">
        <v>1</v>
      </c>
      <c r="D309" s="184" t="s">
        <v>10</v>
      </c>
      <c r="E309" s="184" t="s">
        <v>7</v>
      </c>
      <c r="F309" s="184" t="s">
        <v>11</v>
      </c>
      <c r="G309" s="184" t="s">
        <v>12</v>
      </c>
      <c r="H309" s="211"/>
      <c r="I309" s="208" t="s">
        <v>525</v>
      </c>
      <c r="J309" s="208" t="s">
        <v>526</v>
      </c>
    </row>
    <row r="310" spans="2:10">
      <c r="B310" s="222" t="s">
        <v>1097</v>
      </c>
      <c r="C310" s="178" t="s">
        <v>1082</v>
      </c>
      <c r="D310" s="178">
        <v>225</v>
      </c>
      <c r="E310" s="178"/>
      <c r="F310" s="178"/>
      <c r="G310" s="178"/>
      <c r="H310" s="178"/>
      <c r="I310" s="178"/>
      <c r="J310" s="178"/>
    </row>
    <row r="311" spans="2:10">
      <c r="B311" s="223"/>
      <c r="C311" s="178" t="s">
        <v>1003</v>
      </c>
      <c r="D311" s="178"/>
      <c r="E311" s="178"/>
      <c r="F311" s="178">
        <v>250</v>
      </c>
      <c r="G311" s="178">
        <v>25</v>
      </c>
      <c r="H311" s="178"/>
      <c r="I311" s="178">
        <f>G311*10</f>
        <v>250</v>
      </c>
      <c r="J311" s="178">
        <f>I311*20</f>
        <v>5000</v>
      </c>
    </row>
    <row r="312" spans="2:10">
      <c r="B312" s="223"/>
      <c r="C312" s="178"/>
      <c r="D312" s="178"/>
      <c r="E312" s="178"/>
      <c r="F312" s="178"/>
      <c r="G312" s="178"/>
      <c r="H312" s="178"/>
      <c r="I312" s="178"/>
      <c r="J312" s="178"/>
    </row>
    <row r="313" spans="2:10">
      <c r="B313" s="223"/>
      <c r="C313" s="178" t="s">
        <v>1093</v>
      </c>
      <c r="D313" s="178"/>
      <c r="E313" s="178">
        <v>77</v>
      </c>
      <c r="F313" s="178"/>
      <c r="G313" s="178">
        <f>E313-D301</f>
        <v>-32</v>
      </c>
      <c r="H313" s="178" t="s">
        <v>1098</v>
      </c>
      <c r="I313" s="178">
        <v>-32</v>
      </c>
      <c r="J313" s="178">
        <f>I313*20</f>
        <v>-640</v>
      </c>
    </row>
    <row r="314" spans="2:10">
      <c r="B314" s="223"/>
      <c r="C314" s="178"/>
      <c r="D314" s="178"/>
      <c r="E314" s="178"/>
      <c r="F314" s="178"/>
      <c r="G314" s="178"/>
      <c r="H314" s="178"/>
      <c r="I314" s="178"/>
      <c r="J314" s="178"/>
    </row>
    <row r="315" spans="2:10">
      <c r="B315" s="223"/>
      <c r="C315" s="178" t="s">
        <v>1099</v>
      </c>
      <c r="D315" s="178">
        <v>151</v>
      </c>
      <c r="E315" s="178"/>
      <c r="F315" s="178"/>
      <c r="G315" s="178"/>
      <c r="H315" s="178"/>
      <c r="I315" s="178"/>
      <c r="J315" s="178"/>
    </row>
    <row r="316" spans="2:10">
      <c r="B316" s="223"/>
      <c r="C316" s="178" t="s">
        <v>1101</v>
      </c>
      <c r="D316" s="178"/>
      <c r="E316" s="178"/>
      <c r="F316" s="178">
        <v>184</v>
      </c>
      <c r="G316" s="178">
        <f>F316-D315</f>
        <v>33</v>
      </c>
      <c r="H316" s="178" t="s">
        <v>1047</v>
      </c>
      <c r="I316" s="178">
        <f>G316*5</f>
        <v>165</v>
      </c>
      <c r="J316" s="178">
        <f>I316*20</f>
        <v>3300</v>
      </c>
    </row>
    <row r="317" spans="2:10">
      <c r="B317" s="223"/>
      <c r="C317" s="178"/>
      <c r="D317" s="178"/>
      <c r="E317" s="178"/>
      <c r="F317" s="178">
        <v>210</v>
      </c>
      <c r="G317" s="178">
        <f>F317-D315</f>
        <v>59</v>
      </c>
      <c r="H317" s="178" t="s">
        <v>1047</v>
      </c>
      <c r="I317" s="178">
        <f t="shared" ref="I317:I318" si="11">G317*5</f>
        <v>295</v>
      </c>
      <c r="J317" s="178">
        <f>I317*20</f>
        <v>5900</v>
      </c>
    </row>
    <row r="318" spans="2:10">
      <c r="B318" s="223"/>
      <c r="C318" s="178"/>
      <c r="D318" s="178"/>
      <c r="E318" s="178"/>
      <c r="F318" s="178">
        <v>240</v>
      </c>
      <c r="G318" s="178">
        <f>F318-D315</f>
        <v>89</v>
      </c>
      <c r="H318" s="178" t="s">
        <v>1047</v>
      </c>
      <c r="I318" s="178">
        <f t="shared" si="11"/>
        <v>445</v>
      </c>
      <c r="J318" s="178">
        <f>I318*20</f>
        <v>8900</v>
      </c>
    </row>
    <row r="319" spans="2:10">
      <c r="B319" s="223"/>
      <c r="C319" s="178" t="s">
        <v>1102</v>
      </c>
      <c r="D319" s="178">
        <v>219</v>
      </c>
      <c r="E319" s="178"/>
      <c r="F319" s="178"/>
      <c r="G319" s="178"/>
      <c r="H319" s="178"/>
      <c r="I319" s="178"/>
      <c r="J319" s="178"/>
    </row>
    <row r="320" spans="2:10">
      <c r="B320" s="223"/>
      <c r="C320" s="178" t="s">
        <v>1100</v>
      </c>
      <c r="D320" s="178"/>
      <c r="E320" s="178">
        <v>200</v>
      </c>
      <c r="F320" s="178"/>
      <c r="G320" s="178">
        <f>E320-D319</f>
        <v>-19</v>
      </c>
      <c r="H320" s="178"/>
      <c r="I320" s="178">
        <f>G320*10</f>
        <v>-190</v>
      </c>
      <c r="J320" s="178">
        <f>I320*20</f>
        <v>-3800</v>
      </c>
    </row>
    <row r="321" spans="2:10">
      <c r="B321" s="223"/>
      <c r="C321" s="178"/>
      <c r="D321" s="178"/>
      <c r="E321" s="178"/>
      <c r="F321" s="178"/>
      <c r="G321" s="178"/>
      <c r="H321" s="178"/>
      <c r="I321" s="178"/>
      <c r="J321" s="178"/>
    </row>
    <row r="322" spans="2:10">
      <c r="B322" s="223"/>
      <c r="C322" s="178" t="s">
        <v>1103</v>
      </c>
      <c r="D322" s="178">
        <v>125</v>
      </c>
      <c r="E322" s="178"/>
      <c r="F322" s="178"/>
      <c r="G322" s="178"/>
      <c r="H322" s="178"/>
      <c r="I322" s="178"/>
      <c r="J322" s="178"/>
    </row>
    <row r="323" spans="2:10">
      <c r="B323" s="223"/>
      <c r="C323" s="178" t="s">
        <v>1100</v>
      </c>
      <c r="D323" s="178"/>
      <c r="E323" s="178"/>
      <c r="F323" s="178">
        <v>192</v>
      </c>
      <c r="G323" s="178">
        <f>F323-D322</f>
        <v>67</v>
      </c>
      <c r="H323" s="178"/>
      <c r="I323" s="178">
        <f>G323*10</f>
        <v>670</v>
      </c>
      <c r="J323" s="178">
        <f>I323*20</f>
        <v>13400</v>
      </c>
    </row>
    <row r="324" spans="2:10">
      <c r="B324" s="224"/>
      <c r="C324" s="178" t="s">
        <v>1100</v>
      </c>
      <c r="D324" s="178">
        <v>135</v>
      </c>
      <c r="E324" s="178"/>
      <c r="F324" s="178">
        <v>165</v>
      </c>
      <c r="G324" s="178">
        <f>F324-D324</f>
        <v>30</v>
      </c>
      <c r="H324" s="178"/>
      <c r="I324" s="178">
        <f>G324*10</f>
        <v>300</v>
      </c>
      <c r="J324" s="178">
        <f>I324*20</f>
        <v>6000</v>
      </c>
    </row>
    <row r="325" spans="2:10">
      <c r="B325" s="178"/>
      <c r="C325" s="178"/>
      <c r="D325" s="178"/>
      <c r="E325" s="178"/>
      <c r="F325" s="178"/>
      <c r="G325" s="239" t="s">
        <v>638</v>
      </c>
      <c r="H325" s="240"/>
      <c r="I325" s="178">
        <f>SUM(I311:I324)</f>
        <v>1903</v>
      </c>
      <c r="J325" s="178">
        <f>SUM(J311:J324)</f>
        <v>38060</v>
      </c>
    </row>
    <row r="328" spans="2:10">
      <c r="B328" s="177" t="s">
        <v>61</v>
      </c>
      <c r="C328" s="178">
        <v>2019</v>
      </c>
      <c r="D328" s="178" t="s">
        <v>969</v>
      </c>
      <c r="E328" s="178" t="s">
        <v>991</v>
      </c>
      <c r="F328" s="178"/>
      <c r="G328" s="178"/>
      <c r="H328" s="178"/>
      <c r="I328" s="260" t="s">
        <v>527</v>
      </c>
      <c r="J328" s="260"/>
    </row>
    <row r="329" spans="2:10">
      <c r="B329" s="208"/>
      <c r="C329" s="208"/>
      <c r="D329" s="208"/>
      <c r="E329" s="209"/>
      <c r="F329" s="209"/>
      <c r="G329" s="209" t="s">
        <v>4</v>
      </c>
      <c r="H329" s="210" t="s">
        <v>9</v>
      </c>
      <c r="I329" s="260"/>
      <c r="J329" s="260"/>
    </row>
    <row r="330" spans="2:10">
      <c r="B330" s="184" t="s">
        <v>0</v>
      </c>
      <c r="C330" s="207" t="s">
        <v>1</v>
      </c>
      <c r="D330" s="184" t="s">
        <v>10</v>
      </c>
      <c r="E330" s="184" t="s">
        <v>7</v>
      </c>
      <c r="F330" s="184" t="s">
        <v>11</v>
      </c>
      <c r="G330" s="184" t="s">
        <v>12</v>
      </c>
      <c r="H330" s="211"/>
      <c r="I330" s="208" t="s">
        <v>525</v>
      </c>
      <c r="J330" s="208" t="s">
        <v>526</v>
      </c>
    </row>
    <row r="331" spans="2:10">
      <c r="B331" s="222" t="s">
        <v>1107</v>
      </c>
      <c r="C331" s="178" t="s">
        <v>1108</v>
      </c>
      <c r="D331" s="178">
        <v>240</v>
      </c>
      <c r="E331" s="178"/>
      <c r="F331" s="178"/>
      <c r="G331" s="178"/>
      <c r="H331" s="178"/>
      <c r="I331" s="178"/>
      <c r="J331" s="178"/>
    </row>
    <row r="332" spans="2:10">
      <c r="B332" s="223"/>
      <c r="C332" s="178" t="s">
        <v>1003</v>
      </c>
      <c r="D332" s="178"/>
      <c r="E332" s="178"/>
      <c r="F332" s="178">
        <v>260</v>
      </c>
      <c r="G332" s="178">
        <f>F332-D331</f>
        <v>20</v>
      </c>
      <c r="H332" s="178"/>
      <c r="I332" s="178">
        <f>G332*10</f>
        <v>200</v>
      </c>
      <c r="J332" s="178">
        <f>I332*20</f>
        <v>4000</v>
      </c>
    </row>
    <row r="333" spans="2:10">
      <c r="B333" s="223"/>
      <c r="C333" s="178"/>
      <c r="D333" s="178"/>
      <c r="E333" s="178"/>
      <c r="F333" s="178"/>
      <c r="G333" s="178"/>
      <c r="H333" s="178"/>
      <c r="I333" s="178"/>
      <c r="J333" s="178"/>
    </row>
    <row r="334" spans="2:10">
      <c r="B334" s="223"/>
      <c r="C334" s="178" t="s">
        <v>1103</v>
      </c>
      <c r="D334" s="178">
        <v>208</v>
      </c>
      <c r="E334" s="178"/>
      <c r="F334" s="178"/>
      <c r="G334" s="178"/>
      <c r="H334" s="178"/>
      <c r="I334" s="178"/>
      <c r="J334" s="178"/>
    </row>
    <row r="335" spans="2:10">
      <c r="B335" s="223"/>
      <c r="C335" s="178" t="s">
        <v>1003</v>
      </c>
      <c r="D335" s="178"/>
      <c r="E335" s="178"/>
      <c r="F335" s="178">
        <v>294</v>
      </c>
      <c r="G335" s="178">
        <f>F335-D334</f>
        <v>86</v>
      </c>
      <c r="H335" s="178"/>
      <c r="I335" s="178">
        <f t="shared" ref="I335:I342" si="12">G335*10</f>
        <v>860</v>
      </c>
      <c r="J335" s="178">
        <f t="shared" ref="J335:J342" si="13">I335*20</f>
        <v>17200</v>
      </c>
    </row>
    <row r="336" spans="2:10">
      <c r="B336" s="223"/>
      <c r="C336" s="178" t="s">
        <v>1003</v>
      </c>
      <c r="D336" s="178">
        <v>240</v>
      </c>
      <c r="E336" s="178"/>
      <c r="F336" s="178"/>
      <c r="G336" s="178"/>
      <c r="H336" s="178"/>
      <c r="I336" s="178"/>
      <c r="J336" s="178"/>
    </row>
    <row r="337" spans="2:10">
      <c r="B337" s="223"/>
      <c r="C337" s="178"/>
      <c r="D337" s="178"/>
      <c r="E337" s="178"/>
      <c r="F337" s="178">
        <v>300</v>
      </c>
      <c r="G337" s="178">
        <f>F337-D336</f>
        <v>60</v>
      </c>
      <c r="H337" s="178"/>
      <c r="I337" s="178">
        <f t="shared" si="12"/>
        <v>600</v>
      </c>
      <c r="J337" s="178">
        <f t="shared" si="13"/>
        <v>12000</v>
      </c>
    </row>
    <row r="338" spans="2:10">
      <c r="B338" s="223"/>
      <c r="C338" s="178" t="s">
        <v>1003</v>
      </c>
      <c r="D338" s="178">
        <v>325</v>
      </c>
      <c r="E338" s="178"/>
      <c r="F338" s="178">
        <v>385</v>
      </c>
      <c r="G338" s="178">
        <f>F338-D338</f>
        <v>60</v>
      </c>
      <c r="H338" s="178"/>
      <c r="I338" s="178">
        <f t="shared" si="12"/>
        <v>600</v>
      </c>
      <c r="J338" s="178">
        <f t="shared" si="13"/>
        <v>12000</v>
      </c>
    </row>
    <row r="339" spans="2:10">
      <c r="B339" s="223"/>
      <c r="C339" s="178"/>
      <c r="D339" s="178"/>
      <c r="E339" s="178"/>
      <c r="F339" s="178"/>
      <c r="G339" s="178"/>
      <c r="H339" s="178"/>
      <c r="I339" s="178"/>
      <c r="J339" s="178"/>
    </row>
    <row r="340" spans="2:10">
      <c r="B340" s="223"/>
      <c r="C340" s="178" t="s">
        <v>1109</v>
      </c>
      <c r="D340" s="178">
        <v>135</v>
      </c>
      <c r="E340" s="178"/>
      <c r="F340" s="178"/>
      <c r="G340" s="178"/>
      <c r="H340" s="178"/>
      <c r="I340" s="178"/>
      <c r="J340" s="178"/>
    </row>
    <row r="341" spans="2:10">
      <c r="B341" s="223"/>
      <c r="C341" s="178" t="s">
        <v>1110</v>
      </c>
      <c r="D341" s="178"/>
      <c r="E341" s="178"/>
      <c r="F341" s="178">
        <v>185</v>
      </c>
      <c r="G341" s="178">
        <f>F341-D340</f>
        <v>50</v>
      </c>
      <c r="H341" s="178"/>
      <c r="I341" s="178">
        <f t="shared" si="12"/>
        <v>500</v>
      </c>
      <c r="J341" s="178">
        <f t="shared" si="13"/>
        <v>10000</v>
      </c>
    </row>
    <row r="342" spans="2:10">
      <c r="B342" s="224"/>
      <c r="C342" s="178" t="s">
        <v>1110</v>
      </c>
      <c r="D342" s="178">
        <v>165</v>
      </c>
      <c r="E342" s="178"/>
      <c r="F342" s="178">
        <v>195</v>
      </c>
      <c r="G342" s="178">
        <f>F342-D342</f>
        <v>30</v>
      </c>
      <c r="H342" s="178"/>
      <c r="I342" s="178">
        <f t="shared" si="12"/>
        <v>300</v>
      </c>
      <c r="J342" s="178">
        <f t="shared" si="13"/>
        <v>6000</v>
      </c>
    </row>
    <row r="343" spans="2:10">
      <c r="B343" s="178"/>
      <c r="C343" s="178"/>
      <c r="D343" s="178"/>
      <c r="E343" s="178"/>
      <c r="F343" s="178"/>
      <c r="G343" s="239" t="s">
        <v>638</v>
      </c>
      <c r="H343" s="240"/>
      <c r="I343" s="178">
        <f>SUM(I332:I342)</f>
        <v>3060</v>
      </c>
      <c r="J343" s="178">
        <f>SUM(J332:J342)</f>
        <v>61200</v>
      </c>
    </row>
    <row r="346" spans="2:10">
      <c r="B346" s="177" t="s">
        <v>61</v>
      </c>
      <c r="C346" s="178">
        <v>2019</v>
      </c>
      <c r="D346" s="178" t="s">
        <v>969</v>
      </c>
      <c r="E346" s="178" t="s">
        <v>991</v>
      </c>
      <c r="F346" s="178"/>
      <c r="G346" s="178"/>
      <c r="H346" s="178"/>
      <c r="I346" s="260" t="s">
        <v>527</v>
      </c>
      <c r="J346" s="260"/>
    </row>
    <row r="347" spans="2:10">
      <c r="B347" s="208"/>
      <c r="C347" s="208"/>
      <c r="D347" s="208"/>
      <c r="E347" s="209"/>
      <c r="F347" s="209"/>
      <c r="G347" s="209" t="s">
        <v>4</v>
      </c>
      <c r="H347" s="210" t="s">
        <v>9</v>
      </c>
      <c r="I347" s="260"/>
      <c r="J347" s="260"/>
    </row>
    <row r="348" spans="2:10">
      <c r="B348" s="184" t="s">
        <v>0</v>
      </c>
      <c r="C348" s="207" t="s">
        <v>1</v>
      </c>
      <c r="D348" s="184" t="s">
        <v>10</v>
      </c>
      <c r="E348" s="184" t="s">
        <v>7</v>
      </c>
      <c r="F348" s="184" t="s">
        <v>11</v>
      </c>
      <c r="G348" s="184" t="s">
        <v>12</v>
      </c>
      <c r="H348" s="211"/>
      <c r="I348" s="208" t="s">
        <v>525</v>
      </c>
      <c r="J348" s="208" t="s">
        <v>526</v>
      </c>
    </row>
    <row r="349" spans="2:10">
      <c r="B349" s="178" t="s">
        <v>1111</v>
      </c>
      <c r="C349" s="178" t="s">
        <v>1112</v>
      </c>
      <c r="D349" s="178">
        <v>290</v>
      </c>
      <c r="E349" s="178"/>
      <c r="F349" s="178"/>
      <c r="G349" s="178"/>
      <c r="H349" s="178"/>
      <c r="I349" s="178"/>
      <c r="J349" s="178"/>
    </row>
    <row r="350" spans="2:10">
      <c r="B350" s="178"/>
      <c r="C350" s="178" t="s">
        <v>1003</v>
      </c>
      <c r="D350" s="178"/>
      <c r="E350" s="178"/>
      <c r="F350" s="178">
        <v>336</v>
      </c>
      <c r="G350" s="178">
        <f>F350-D349</f>
        <v>46</v>
      </c>
      <c r="H350" s="178"/>
      <c r="I350" s="178">
        <v>460</v>
      </c>
      <c r="J350" s="178">
        <f>I350*20</f>
        <v>9200</v>
      </c>
    </row>
    <row r="351" spans="2:10">
      <c r="B351" s="178"/>
      <c r="C351" s="178"/>
      <c r="D351" s="178"/>
      <c r="E351" s="178"/>
      <c r="F351" s="178"/>
      <c r="G351" s="178"/>
      <c r="H351" s="178"/>
      <c r="I351" s="178"/>
      <c r="J351" s="178"/>
    </row>
    <row r="352" spans="2:10">
      <c r="B352" s="178"/>
      <c r="C352" s="178" t="s">
        <v>1113</v>
      </c>
      <c r="D352" s="178">
        <v>232</v>
      </c>
      <c r="E352" s="178"/>
      <c r="F352" s="178"/>
      <c r="G352" s="178"/>
      <c r="H352" s="178"/>
      <c r="I352" s="178"/>
      <c r="J352" s="178"/>
    </row>
    <row r="353" spans="2:10">
      <c r="B353" s="178"/>
      <c r="C353" s="178" t="s">
        <v>1003</v>
      </c>
      <c r="D353" s="178"/>
      <c r="E353" s="178"/>
      <c r="F353" s="178">
        <v>330</v>
      </c>
      <c r="G353" s="178">
        <f>F353-D352</f>
        <v>98</v>
      </c>
      <c r="H353" s="178"/>
      <c r="I353" s="178">
        <v>980</v>
      </c>
      <c r="J353" s="178">
        <f>I353*20</f>
        <v>19600</v>
      </c>
    </row>
    <row r="354" spans="2:10">
      <c r="B354" s="178"/>
      <c r="C354" s="178" t="s">
        <v>1003</v>
      </c>
      <c r="D354" s="178">
        <v>258</v>
      </c>
      <c r="E354" s="178"/>
      <c r="F354" s="178"/>
      <c r="G354" s="178"/>
      <c r="H354" s="178"/>
      <c r="I354" s="178"/>
      <c r="J354" s="178"/>
    </row>
    <row r="355" spans="2:10">
      <c r="B355" s="178"/>
      <c r="C355" s="178"/>
      <c r="D355" s="178"/>
      <c r="E355" s="178"/>
      <c r="F355" s="178">
        <v>360</v>
      </c>
      <c r="G355" s="178">
        <v>102</v>
      </c>
      <c r="H355" s="178"/>
      <c r="I355" s="178">
        <v>1020</v>
      </c>
      <c r="J355" s="178">
        <f>I355*20</f>
        <v>20400</v>
      </c>
    </row>
    <row r="356" spans="2:10">
      <c r="B356" s="178"/>
      <c r="C356" s="178" t="s">
        <v>1109</v>
      </c>
      <c r="D356" s="178">
        <v>135</v>
      </c>
      <c r="E356" s="178"/>
      <c r="F356" s="178"/>
      <c r="G356" s="178"/>
      <c r="H356" s="178"/>
      <c r="I356" s="178"/>
      <c r="J356" s="178"/>
    </row>
    <row r="357" spans="2:10">
      <c r="B357" s="178"/>
      <c r="C357" s="178" t="s">
        <v>1003</v>
      </c>
      <c r="D357" s="178"/>
      <c r="E357" s="178"/>
      <c r="F357" s="178">
        <v>195</v>
      </c>
      <c r="G357" s="178">
        <f>F357-D356</f>
        <v>60</v>
      </c>
      <c r="H357" s="178"/>
      <c r="I357" s="178">
        <v>600</v>
      </c>
      <c r="J357" s="178">
        <f>I357*20</f>
        <v>12000</v>
      </c>
    </row>
    <row r="358" spans="2:10">
      <c r="B358" s="178"/>
      <c r="C358" s="178"/>
      <c r="D358" s="178"/>
      <c r="E358" s="178"/>
      <c r="F358" s="178"/>
      <c r="G358" s="239" t="s">
        <v>638</v>
      </c>
      <c r="H358" s="240"/>
      <c r="I358" s="178">
        <f>SUM(I350:I357)</f>
        <v>3060</v>
      </c>
      <c r="J358" s="178">
        <f>SUM(J350:J357)</f>
        <v>61200</v>
      </c>
    </row>
    <row r="360" spans="2:10">
      <c r="B360" s="177" t="s">
        <v>61</v>
      </c>
      <c r="C360" s="178">
        <v>2019</v>
      </c>
      <c r="D360" s="178" t="s">
        <v>969</v>
      </c>
      <c r="E360" s="178" t="s">
        <v>991</v>
      </c>
      <c r="F360" s="178"/>
      <c r="G360" s="178"/>
      <c r="H360" s="178"/>
      <c r="I360" s="260" t="s">
        <v>527</v>
      </c>
      <c r="J360" s="260"/>
    </row>
    <row r="361" spans="2:10">
      <c r="B361" s="208"/>
      <c r="C361" s="208"/>
      <c r="D361" s="208"/>
      <c r="E361" s="209"/>
      <c r="F361" s="209"/>
      <c r="G361" s="209" t="s">
        <v>4</v>
      </c>
      <c r="H361" s="210" t="s">
        <v>9</v>
      </c>
      <c r="I361" s="260"/>
      <c r="J361" s="260"/>
    </row>
    <row r="362" spans="2:10">
      <c r="B362" s="184" t="s">
        <v>0</v>
      </c>
      <c r="C362" s="207" t="s">
        <v>1</v>
      </c>
      <c r="D362" s="184" t="s">
        <v>10</v>
      </c>
      <c r="E362" s="184" t="s">
        <v>7</v>
      </c>
      <c r="F362" s="184" t="s">
        <v>11</v>
      </c>
      <c r="G362" s="184" t="s">
        <v>12</v>
      </c>
      <c r="H362" s="211"/>
      <c r="I362" s="208" t="s">
        <v>525</v>
      </c>
      <c r="J362" s="208" t="s">
        <v>526</v>
      </c>
    </row>
    <row r="363" spans="2:10">
      <c r="B363" s="222" t="s">
        <v>1119</v>
      </c>
      <c r="C363" s="178" t="s">
        <v>1121</v>
      </c>
      <c r="D363" s="178">
        <v>220</v>
      </c>
      <c r="E363" s="178"/>
      <c r="F363" s="178"/>
      <c r="G363" s="178"/>
      <c r="H363" s="178"/>
      <c r="I363" s="178"/>
      <c r="J363" s="178"/>
    </row>
    <row r="364" spans="2:10">
      <c r="B364" s="223"/>
      <c r="C364" s="178" t="s">
        <v>1003</v>
      </c>
      <c r="D364" s="178"/>
      <c r="E364" s="178"/>
      <c r="F364" s="178">
        <v>320</v>
      </c>
      <c r="G364" s="178">
        <f>F364-D363</f>
        <v>100</v>
      </c>
      <c r="H364" s="178" t="s">
        <v>1047</v>
      </c>
      <c r="I364" s="178">
        <f>G364*5</f>
        <v>500</v>
      </c>
      <c r="J364" s="178">
        <f>I364*20</f>
        <v>10000</v>
      </c>
    </row>
    <row r="365" spans="2:10">
      <c r="B365" s="223"/>
      <c r="C365" s="178"/>
      <c r="D365" s="178"/>
      <c r="E365" s="178"/>
      <c r="F365" s="178">
        <v>360</v>
      </c>
      <c r="G365" s="178">
        <f>F365-D363</f>
        <v>140</v>
      </c>
      <c r="H365" s="178" t="s">
        <v>1047</v>
      </c>
      <c r="I365" s="178">
        <f>G365*5</f>
        <v>700</v>
      </c>
      <c r="J365" s="178">
        <f>I365*20</f>
        <v>14000</v>
      </c>
    </row>
    <row r="366" spans="2:10">
      <c r="B366" s="223"/>
      <c r="C366" s="178" t="s">
        <v>1122</v>
      </c>
      <c r="D366" s="178">
        <v>170</v>
      </c>
      <c r="E366" s="178"/>
      <c r="F366" s="178"/>
      <c r="G366" s="178"/>
      <c r="H366" s="178"/>
      <c r="I366" s="178"/>
      <c r="J366" s="178"/>
    </row>
    <row r="367" spans="2:10">
      <c r="B367" s="223"/>
      <c r="C367" s="178" t="s">
        <v>1067</v>
      </c>
      <c r="D367" s="178"/>
      <c r="E367" s="178">
        <v>155</v>
      </c>
      <c r="F367" s="178"/>
      <c r="G367" s="178">
        <f>E367-D366</f>
        <v>-15</v>
      </c>
      <c r="H367" s="178"/>
      <c r="I367" s="178">
        <f>G367*5</f>
        <v>-75</v>
      </c>
      <c r="J367" s="178">
        <f>I367*20</f>
        <v>-1500</v>
      </c>
    </row>
    <row r="368" spans="2:10">
      <c r="B368" s="223"/>
      <c r="C368" s="178" t="s">
        <v>1067</v>
      </c>
      <c r="D368" s="178">
        <v>182</v>
      </c>
      <c r="E368" s="178"/>
      <c r="F368" s="178">
        <v>221</v>
      </c>
      <c r="G368" s="178">
        <f>F368-D368</f>
        <v>39</v>
      </c>
      <c r="H368" s="178"/>
      <c r="I368" s="178">
        <f>G368*5</f>
        <v>195</v>
      </c>
      <c r="J368" s="178">
        <f>I368*20</f>
        <v>3900</v>
      </c>
    </row>
    <row r="369" spans="2:10">
      <c r="B369" s="223"/>
      <c r="C369" s="178"/>
      <c r="D369" s="178"/>
      <c r="E369" s="178"/>
      <c r="F369" s="178"/>
      <c r="G369" s="178"/>
      <c r="H369" s="178"/>
      <c r="I369" s="178"/>
      <c r="J369" s="178"/>
    </row>
    <row r="370" spans="2:10">
      <c r="B370" s="223"/>
      <c r="C370" s="178" t="s">
        <v>1126</v>
      </c>
      <c r="D370" s="178">
        <v>335</v>
      </c>
      <c r="E370" s="178"/>
      <c r="F370" s="178"/>
      <c r="G370" s="178"/>
      <c r="H370" s="178"/>
      <c r="I370" s="178"/>
      <c r="J370" s="178"/>
    </row>
    <row r="371" spans="2:10">
      <c r="B371" s="223"/>
      <c r="C371" s="178" t="s">
        <v>1067</v>
      </c>
      <c r="D371" s="178"/>
      <c r="E371" s="178">
        <v>300</v>
      </c>
      <c r="F371" s="178"/>
      <c r="G371" s="178">
        <f>E371-D370</f>
        <v>-35</v>
      </c>
      <c r="H371" s="178"/>
      <c r="I371" s="178">
        <f>G371*5</f>
        <v>-175</v>
      </c>
      <c r="J371" s="178">
        <f>I371*20</f>
        <v>-3500</v>
      </c>
    </row>
    <row r="372" spans="2:10">
      <c r="B372" s="223"/>
      <c r="C372" s="178"/>
      <c r="D372" s="178"/>
      <c r="E372" s="178"/>
      <c r="F372" s="178"/>
      <c r="G372" s="178"/>
      <c r="H372" s="178"/>
      <c r="I372" s="178"/>
      <c r="J372" s="178"/>
    </row>
    <row r="373" spans="2:10">
      <c r="B373" s="223"/>
      <c r="C373" s="178" t="s">
        <v>1123</v>
      </c>
      <c r="D373" s="178">
        <v>91</v>
      </c>
      <c r="E373" s="178"/>
      <c r="F373" s="178"/>
      <c r="G373" s="178"/>
      <c r="H373" s="178"/>
      <c r="I373" s="178"/>
      <c r="J373" s="178"/>
    </row>
    <row r="374" spans="2:10">
      <c r="B374" s="223"/>
      <c r="C374" s="178" t="s">
        <v>1067</v>
      </c>
      <c r="D374" s="178"/>
      <c r="E374" s="178">
        <v>80</v>
      </c>
      <c r="F374" s="178"/>
      <c r="G374" s="178">
        <f>E374-D373</f>
        <v>-11</v>
      </c>
      <c r="H374" s="178"/>
      <c r="I374" s="178">
        <f>G374*5</f>
        <v>-55</v>
      </c>
      <c r="J374" s="178">
        <f>I374*20</f>
        <v>-1100</v>
      </c>
    </row>
    <row r="375" spans="2:10">
      <c r="B375" s="223"/>
      <c r="C375" s="178"/>
      <c r="D375" s="178"/>
      <c r="E375" s="178"/>
      <c r="F375" s="178"/>
      <c r="G375" s="178"/>
      <c r="H375" s="178"/>
      <c r="I375" s="178"/>
      <c r="J375" s="178"/>
    </row>
    <row r="376" spans="2:10">
      <c r="B376" s="223"/>
      <c r="C376" s="178" t="s">
        <v>1124</v>
      </c>
      <c r="D376" s="178">
        <v>110</v>
      </c>
      <c r="E376" s="178"/>
      <c r="F376" s="178"/>
      <c r="G376" s="178"/>
      <c r="H376" s="178"/>
      <c r="I376" s="178"/>
      <c r="J376" s="178"/>
    </row>
    <row r="377" spans="2:10">
      <c r="B377" s="223"/>
      <c r="C377" s="178" t="s">
        <v>1063</v>
      </c>
      <c r="D377" s="178"/>
      <c r="E377" s="178"/>
      <c r="F377" s="178">
        <v>150</v>
      </c>
      <c r="G377" s="178">
        <f>F377-D376</f>
        <v>40</v>
      </c>
      <c r="H377" s="178"/>
      <c r="I377" s="178">
        <f>G377*2</f>
        <v>80</v>
      </c>
      <c r="J377" s="178">
        <f>I377*20</f>
        <v>1600</v>
      </c>
    </row>
    <row r="378" spans="2:10">
      <c r="B378" s="223"/>
      <c r="C378" s="178"/>
      <c r="D378" s="178"/>
      <c r="E378" s="178"/>
      <c r="F378" s="178"/>
      <c r="G378" s="178"/>
      <c r="H378" s="178"/>
      <c r="I378" s="178"/>
      <c r="J378" s="178"/>
    </row>
    <row r="379" spans="2:10">
      <c r="B379" s="223"/>
      <c r="C379" s="178" t="s">
        <v>1125</v>
      </c>
      <c r="D379" s="178">
        <v>83</v>
      </c>
      <c r="E379" s="178"/>
      <c r="F379" s="178"/>
      <c r="G379" s="178"/>
      <c r="H379" s="178"/>
      <c r="I379" s="178"/>
      <c r="J379" s="178"/>
    </row>
    <row r="380" spans="2:10">
      <c r="B380" s="224"/>
      <c r="C380" s="178" t="s">
        <v>1063</v>
      </c>
      <c r="D380" s="178"/>
      <c r="E380" s="178">
        <v>69</v>
      </c>
      <c r="F380" s="178"/>
      <c r="G380" s="178">
        <f>E380-D379</f>
        <v>-14</v>
      </c>
      <c r="H380" s="178"/>
      <c r="I380" s="178">
        <f>G380*2</f>
        <v>-28</v>
      </c>
      <c r="J380" s="178">
        <f>I380*20</f>
        <v>-560</v>
      </c>
    </row>
    <row r="381" spans="2:10">
      <c r="B381" s="178"/>
      <c r="C381" s="178"/>
      <c r="D381" s="178"/>
      <c r="E381" s="178"/>
      <c r="F381" s="178"/>
      <c r="G381" s="239" t="s">
        <v>638</v>
      </c>
      <c r="H381" s="240"/>
      <c r="I381" s="178">
        <f>SUM(I364:I380)</f>
        <v>1142</v>
      </c>
      <c r="J381" s="178">
        <f>SUM(J364:J380)</f>
        <v>22840</v>
      </c>
    </row>
    <row r="384" spans="2:10">
      <c r="B384" s="177" t="s">
        <v>61</v>
      </c>
      <c r="C384" s="178">
        <v>2019</v>
      </c>
      <c r="D384" s="178" t="s">
        <v>969</v>
      </c>
      <c r="E384" s="178" t="s">
        <v>991</v>
      </c>
      <c r="F384" s="178"/>
      <c r="G384" s="178"/>
      <c r="H384" s="178"/>
      <c r="I384" s="260" t="s">
        <v>527</v>
      </c>
      <c r="J384" s="260"/>
    </row>
    <row r="385" spans="2:10">
      <c r="B385" s="208"/>
      <c r="C385" s="208"/>
      <c r="D385" s="208"/>
      <c r="E385" s="209"/>
      <c r="F385" s="209"/>
      <c r="G385" s="209" t="s">
        <v>4</v>
      </c>
      <c r="H385" s="210" t="s">
        <v>9</v>
      </c>
      <c r="I385" s="260"/>
      <c r="J385" s="260"/>
    </row>
    <row r="386" spans="2:10">
      <c r="B386" s="184" t="s">
        <v>0</v>
      </c>
      <c r="C386" s="207" t="s">
        <v>1</v>
      </c>
      <c r="D386" s="184" t="s">
        <v>10</v>
      </c>
      <c r="E386" s="184" t="s">
        <v>7</v>
      </c>
      <c r="F386" s="184" t="s">
        <v>11</v>
      </c>
      <c r="G386" s="184" t="s">
        <v>12</v>
      </c>
      <c r="H386" s="211"/>
      <c r="I386" s="208" t="s">
        <v>525</v>
      </c>
      <c r="J386" s="208" t="s">
        <v>526</v>
      </c>
    </row>
    <row r="387" spans="2:10">
      <c r="B387" s="222" t="s">
        <v>1147</v>
      </c>
      <c r="C387" s="178" t="s">
        <v>1151</v>
      </c>
      <c r="D387" s="178">
        <v>240</v>
      </c>
      <c r="E387" s="178"/>
      <c r="F387" s="178"/>
      <c r="G387" s="178"/>
      <c r="H387" s="178"/>
      <c r="I387" s="178"/>
      <c r="J387" s="178"/>
    </row>
    <row r="388" spans="2:10">
      <c r="B388" s="223"/>
      <c r="C388" s="178" t="s">
        <v>1003</v>
      </c>
      <c r="D388" s="178"/>
      <c r="E388" s="178"/>
      <c r="F388" s="178">
        <v>293</v>
      </c>
      <c r="G388" s="178">
        <f>F388-D387</f>
        <v>53</v>
      </c>
      <c r="H388" s="178" t="s">
        <v>1047</v>
      </c>
      <c r="I388" s="178">
        <f>G388*5</f>
        <v>265</v>
      </c>
      <c r="J388" s="178">
        <f>I388*20</f>
        <v>5300</v>
      </c>
    </row>
    <row r="389" spans="2:10">
      <c r="B389" s="223"/>
      <c r="C389" s="178"/>
      <c r="D389" s="178"/>
      <c r="E389" s="178">
        <v>220</v>
      </c>
      <c r="F389" s="178"/>
      <c r="G389" s="178">
        <f>E389-D387</f>
        <v>-20</v>
      </c>
      <c r="H389" s="178" t="s">
        <v>1106</v>
      </c>
      <c r="I389" s="178">
        <f>G389*5</f>
        <v>-100</v>
      </c>
      <c r="J389" s="178">
        <f>I389*20</f>
        <v>-2000</v>
      </c>
    </row>
    <row r="390" spans="2:10">
      <c r="B390" s="223"/>
      <c r="C390" s="178" t="s">
        <v>1152</v>
      </c>
      <c r="D390" s="178">
        <v>125</v>
      </c>
      <c r="E390" s="178"/>
      <c r="F390" s="178"/>
      <c r="G390" s="178"/>
      <c r="H390" s="178"/>
      <c r="I390" s="178"/>
      <c r="J390" s="178"/>
    </row>
    <row r="391" spans="2:10">
      <c r="B391" s="223"/>
      <c r="C391" s="178" t="s">
        <v>1055</v>
      </c>
      <c r="D391" s="178"/>
      <c r="E391" s="178"/>
      <c r="F391" s="178">
        <v>195</v>
      </c>
      <c r="G391" s="178">
        <f>F391-D390</f>
        <v>70</v>
      </c>
      <c r="H391" s="178" t="s">
        <v>1153</v>
      </c>
      <c r="I391" s="178">
        <f>G391*10</f>
        <v>700</v>
      </c>
      <c r="J391" s="178">
        <f>I391*20</f>
        <v>14000</v>
      </c>
    </row>
    <row r="392" spans="2:10">
      <c r="B392" s="223"/>
      <c r="C392" s="178"/>
      <c r="D392" s="178"/>
      <c r="E392" s="178"/>
      <c r="F392" s="178">
        <v>255</v>
      </c>
      <c r="G392" s="178">
        <f>F392-D390</f>
        <v>130</v>
      </c>
      <c r="H392" s="178" t="s">
        <v>1153</v>
      </c>
      <c r="I392" s="178">
        <f>G392*10</f>
        <v>1300</v>
      </c>
      <c r="J392" s="178">
        <f>I392*20</f>
        <v>26000</v>
      </c>
    </row>
    <row r="393" spans="2:10">
      <c r="B393" s="223"/>
      <c r="C393" s="178"/>
      <c r="D393" s="178"/>
      <c r="E393" s="178"/>
      <c r="F393" s="178"/>
      <c r="G393" s="178"/>
      <c r="H393" s="178"/>
      <c r="I393" s="178"/>
      <c r="J393" s="178"/>
    </row>
    <row r="394" spans="2:10">
      <c r="B394" s="223"/>
      <c r="C394" s="178" t="s">
        <v>1154</v>
      </c>
      <c r="D394" s="178">
        <v>75</v>
      </c>
      <c r="E394" s="178"/>
      <c r="F394" s="178"/>
      <c r="G394" s="178"/>
      <c r="H394" s="178"/>
      <c r="I394" s="178"/>
      <c r="J394" s="178"/>
    </row>
    <row r="395" spans="2:10">
      <c r="B395" s="223"/>
      <c r="C395" s="178" t="s">
        <v>1067</v>
      </c>
      <c r="D395" s="178"/>
      <c r="E395" s="178">
        <v>50</v>
      </c>
      <c r="F395" s="178"/>
      <c r="G395" s="178">
        <f>E395-D394</f>
        <v>-25</v>
      </c>
      <c r="H395" s="178"/>
      <c r="I395" s="178">
        <f>G395*5</f>
        <v>-125</v>
      </c>
      <c r="J395" s="178">
        <f>I395*20</f>
        <v>-2500</v>
      </c>
    </row>
    <row r="396" spans="2:10">
      <c r="B396" s="224"/>
      <c r="C396" s="178" t="s">
        <v>1067</v>
      </c>
      <c r="D396" s="178">
        <v>30</v>
      </c>
      <c r="E396" s="178"/>
      <c r="F396" s="178"/>
      <c r="G396" s="178"/>
      <c r="H396" s="178" t="s">
        <v>1142</v>
      </c>
      <c r="I396" s="178"/>
      <c r="J396" s="178"/>
    </row>
    <row r="397" spans="2:10">
      <c r="B397" s="178"/>
      <c r="C397" s="178"/>
      <c r="D397" s="178"/>
      <c r="E397" s="178"/>
      <c r="F397" s="178"/>
      <c r="G397" s="239" t="s">
        <v>638</v>
      </c>
      <c r="H397" s="240"/>
      <c r="I397" s="178">
        <f>SUM(I388:I396)</f>
        <v>2040</v>
      </c>
      <c r="J397" s="178">
        <f>SUM(J388:J396)</f>
        <v>40800</v>
      </c>
    </row>
    <row r="399" spans="2:10">
      <c r="B399" s="177" t="s">
        <v>61</v>
      </c>
      <c r="C399" s="178">
        <v>2019</v>
      </c>
      <c r="D399" s="178" t="s">
        <v>969</v>
      </c>
      <c r="E399" s="178" t="s">
        <v>991</v>
      </c>
      <c r="F399" s="178"/>
      <c r="G399" s="178"/>
      <c r="H399" s="178"/>
      <c r="I399" s="260" t="s">
        <v>527</v>
      </c>
      <c r="J399" s="260"/>
    </row>
    <row r="400" spans="2:10">
      <c r="B400" s="208"/>
      <c r="C400" s="208"/>
      <c r="D400" s="208"/>
      <c r="E400" s="209"/>
      <c r="F400" s="209"/>
      <c r="G400" s="209" t="s">
        <v>4</v>
      </c>
      <c r="H400" s="210" t="s">
        <v>9</v>
      </c>
      <c r="I400" s="260"/>
      <c r="J400" s="260"/>
    </row>
    <row r="401" spans="2:10">
      <c r="B401" s="184" t="s">
        <v>0</v>
      </c>
      <c r="C401" s="207" t="s">
        <v>1</v>
      </c>
      <c r="D401" s="184" t="s">
        <v>10</v>
      </c>
      <c r="E401" s="184" t="s">
        <v>7</v>
      </c>
      <c r="F401" s="184" t="s">
        <v>11</v>
      </c>
      <c r="G401" s="184" t="s">
        <v>12</v>
      </c>
      <c r="H401" s="211"/>
      <c r="I401" s="208" t="s">
        <v>525</v>
      </c>
      <c r="J401" s="208" t="s">
        <v>526</v>
      </c>
    </row>
    <row r="402" spans="2:10">
      <c r="B402" s="222" t="s">
        <v>1156</v>
      </c>
      <c r="C402" s="178" t="s">
        <v>1154</v>
      </c>
      <c r="D402" s="178"/>
      <c r="E402" s="178"/>
      <c r="F402" s="178"/>
      <c r="G402" s="178"/>
      <c r="H402" s="178"/>
      <c r="I402" s="178"/>
      <c r="J402" s="178"/>
    </row>
    <row r="403" spans="2:10">
      <c r="B403" s="223"/>
      <c r="C403" s="178" t="s">
        <v>1159</v>
      </c>
      <c r="D403" s="178"/>
      <c r="E403" s="178">
        <v>11</v>
      </c>
      <c r="F403" s="178"/>
      <c r="G403" s="178">
        <v>-19</v>
      </c>
      <c r="H403" s="178"/>
      <c r="I403" s="178">
        <f>G403*5</f>
        <v>-95</v>
      </c>
      <c r="J403" s="178">
        <f>I403*20</f>
        <v>-1900</v>
      </c>
    </row>
    <row r="404" spans="2:10">
      <c r="B404" s="223"/>
      <c r="C404" s="178"/>
      <c r="D404" s="178"/>
      <c r="E404" s="178"/>
      <c r="F404" s="178"/>
      <c r="G404" s="178"/>
      <c r="H404" s="178"/>
      <c r="I404" s="178"/>
      <c r="J404" s="178"/>
    </row>
    <row r="405" spans="2:10">
      <c r="B405" s="223"/>
      <c r="C405" s="178" t="s">
        <v>1160</v>
      </c>
      <c r="D405" s="178">
        <v>55</v>
      </c>
      <c r="E405" s="178"/>
      <c r="F405" s="178"/>
      <c r="G405" s="178"/>
      <c r="H405" s="178"/>
      <c r="I405" s="178"/>
      <c r="J405" s="178"/>
    </row>
    <row r="406" spans="2:10">
      <c r="B406" s="223"/>
      <c r="C406" s="178" t="s">
        <v>1055</v>
      </c>
      <c r="D406" s="178"/>
      <c r="E406" s="178">
        <v>50</v>
      </c>
      <c r="F406" s="178"/>
      <c r="G406" s="178">
        <f>E406-D405</f>
        <v>-5</v>
      </c>
      <c r="H406" s="178"/>
      <c r="I406" s="178">
        <f>G406*20</f>
        <v>-100</v>
      </c>
      <c r="J406" s="178">
        <f>I406*20</f>
        <v>-2000</v>
      </c>
    </row>
    <row r="407" spans="2:10">
      <c r="B407" s="223"/>
      <c r="C407" s="178"/>
      <c r="D407" s="178"/>
      <c r="E407" s="178"/>
      <c r="F407" s="178"/>
      <c r="G407" s="178"/>
      <c r="H407" s="178"/>
      <c r="I407" s="178"/>
      <c r="J407" s="178"/>
    </row>
    <row r="408" spans="2:10">
      <c r="B408" s="223"/>
      <c r="C408" s="178" t="s">
        <v>1151</v>
      </c>
      <c r="D408" s="178">
        <v>188</v>
      </c>
      <c r="E408" s="178"/>
      <c r="F408" s="178"/>
      <c r="G408" s="178"/>
      <c r="H408" s="178"/>
      <c r="I408" s="178"/>
      <c r="J408" s="178"/>
    </row>
    <row r="409" spans="2:10">
      <c r="B409" s="223"/>
      <c r="C409" s="178" t="s">
        <v>1003</v>
      </c>
      <c r="D409" s="178"/>
      <c r="E409" s="178"/>
      <c r="F409" s="178">
        <v>222</v>
      </c>
      <c r="G409" s="178">
        <f>F409-D408</f>
        <v>34</v>
      </c>
      <c r="H409" s="178" t="s">
        <v>1047</v>
      </c>
      <c r="I409" s="178">
        <f>G409*5</f>
        <v>170</v>
      </c>
      <c r="J409" s="178">
        <f>I409*20</f>
        <v>3400</v>
      </c>
    </row>
    <row r="410" spans="2:10">
      <c r="B410" s="223"/>
      <c r="C410" s="178"/>
      <c r="D410" s="178"/>
      <c r="E410" s="178">
        <v>175</v>
      </c>
      <c r="F410" s="178"/>
      <c r="G410" s="178">
        <f>E410-D408</f>
        <v>-13</v>
      </c>
      <c r="H410" s="178" t="s">
        <v>1106</v>
      </c>
      <c r="I410" s="178">
        <f>G410*5</f>
        <v>-65</v>
      </c>
      <c r="J410" s="178">
        <f>I410*20</f>
        <v>-1300</v>
      </c>
    </row>
    <row r="411" spans="2:10">
      <c r="B411" s="223"/>
      <c r="C411" s="178"/>
      <c r="D411" s="178"/>
      <c r="E411" s="178"/>
      <c r="F411" s="178"/>
      <c r="G411" s="178"/>
      <c r="H411" s="178"/>
      <c r="I411" s="178"/>
      <c r="J411" s="178"/>
    </row>
    <row r="412" spans="2:10">
      <c r="B412" s="223"/>
      <c r="C412" s="178"/>
      <c r="D412" s="178"/>
      <c r="E412" s="178"/>
      <c r="F412" s="178"/>
      <c r="G412" s="178"/>
      <c r="H412" s="178"/>
      <c r="I412" s="178"/>
      <c r="J412" s="178"/>
    </row>
    <row r="413" spans="2:10">
      <c r="B413" s="223"/>
      <c r="C413" s="178" t="s">
        <v>1161</v>
      </c>
      <c r="D413" s="178">
        <v>160</v>
      </c>
      <c r="E413" s="178"/>
      <c r="F413" s="178"/>
      <c r="G413" s="178"/>
      <c r="H413" s="178"/>
      <c r="I413" s="178"/>
      <c r="J413" s="178"/>
    </row>
    <row r="414" spans="2:10">
      <c r="B414" s="223"/>
      <c r="C414" s="178" t="s">
        <v>1003</v>
      </c>
      <c r="D414" s="178"/>
      <c r="E414" s="178"/>
      <c r="F414" s="178">
        <v>190</v>
      </c>
      <c r="G414" s="178">
        <f>F414-D413</f>
        <v>30</v>
      </c>
      <c r="H414" s="178" t="s">
        <v>1047</v>
      </c>
      <c r="I414" s="178">
        <f>G414*5</f>
        <v>150</v>
      </c>
      <c r="J414" s="178">
        <f>I414*20</f>
        <v>3000</v>
      </c>
    </row>
    <row r="415" spans="2:10">
      <c r="B415" s="224"/>
      <c r="C415" s="178"/>
      <c r="D415" s="178"/>
      <c r="E415" s="178">
        <v>130</v>
      </c>
      <c r="F415" s="178"/>
      <c r="G415" s="178">
        <f>E415-D413</f>
        <v>-30</v>
      </c>
      <c r="H415" s="178" t="s">
        <v>1106</v>
      </c>
      <c r="I415" s="178">
        <v>-150</v>
      </c>
      <c r="J415" s="178">
        <f>I415*20</f>
        <v>-3000</v>
      </c>
    </row>
    <row r="416" spans="2:10">
      <c r="B416" s="178"/>
      <c r="C416" s="178"/>
      <c r="D416" s="178"/>
      <c r="E416" s="178"/>
      <c r="F416" s="178"/>
      <c r="G416" s="233" t="s">
        <v>1162</v>
      </c>
      <c r="H416" s="234"/>
      <c r="I416" s="178">
        <f>SUM(I403:I415)</f>
        <v>-90</v>
      </c>
      <c r="J416" s="178">
        <f>SUM(J403:J415)</f>
        <v>-1800</v>
      </c>
    </row>
    <row r="418" spans="2:10">
      <c r="B418" s="177" t="s">
        <v>61</v>
      </c>
      <c r="C418" s="178">
        <v>2019</v>
      </c>
      <c r="D418" s="178" t="s">
        <v>969</v>
      </c>
      <c r="E418" s="178" t="s">
        <v>991</v>
      </c>
      <c r="F418" s="178"/>
      <c r="G418" s="178"/>
      <c r="H418" s="178"/>
      <c r="I418" s="260" t="s">
        <v>527</v>
      </c>
      <c r="J418" s="260"/>
    </row>
    <row r="419" spans="2:10">
      <c r="B419" s="208"/>
      <c r="C419" s="208"/>
      <c r="D419" s="208"/>
      <c r="E419" s="209"/>
      <c r="F419" s="209"/>
      <c r="G419" s="209" t="s">
        <v>4</v>
      </c>
      <c r="H419" s="210" t="s">
        <v>9</v>
      </c>
      <c r="I419" s="260"/>
      <c r="J419" s="260"/>
    </row>
    <row r="420" spans="2:10">
      <c r="B420" s="184" t="s">
        <v>0</v>
      </c>
      <c r="C420" s="207" t="s">
        <v>1</v>
      </c>
      <c r="D420" s="184" t="s">
        <v>10</v>
      </c>
      <c r="E420" s="184" t="s">
        <v>7</v>
      </c>
      <c r="F420" s="184" t="s">
        <v>11</v>
      </c>
      <c r="G420" s="184" t="s">
        <v>12</v>
      </c>
      <c r="H420" s="211"/>
      <c r="I420" s="208" t="s">
        <v>525</v>
      </c>
      <c r="J420" s="208" t="s">
        <v>526</v>
      </c>
    </row>
    <row r="421" spans="2:10">
      <c r="B421" s="178" t="s">
        <v>1163</v>
      </c>
      <c r="C421" s="178" t="s">
        <v>1168</v>
      </c>
      <c r="D421" s="178">
        <v>296</v>
      </c>
      <c r="E421" s="178"/>
      <c r="F421" s="178"/>
      <c r="G421" s="178"/>
      <c r="H421" s="178"/>
      <c r="I421" s="178"/>
      <c r="J421" s="178"/>
    </row>
    <row r="422" spans="2:10">
      <c r="B422" s="178"/>
      <c r="C422" s="178" t="s">
        <v>1003</v>
      </c>
      <c r="D422" s="178"/>
      <c r="E422" s="178">
        <v>265</v>
      </c>
      <c r="F422" s="178"/>
      <c r="G422" s="178">
        <f>E422-D421</f>
        <v>-31</v>
      </c>
      <c r="H422" s="178"/>
      <c r="I422" s="178">
        <f>G422*10</f>
        <v>-310</v>
      </c>
      <c r="J422" s="178">
        <f>I422*20</f>
        <v>-6200</v>
      </c>
    </row>
    <row r="423" spans="2:10">
      <c r="B423" s="178"/>
      <c r="C423" s="178"/>
      <c r="D423" s="178"/>
      <c r="E423" s="178"/>
      <c r="F423" s="178"/>
      <c r="G423" s="178"/>
      <c r="H423" s="178"/>
      <c r="I423" s="178"/>
      <c r="J423" s="178"/>
    </row>
    <row r="424" spans="2:10">
      <c r="B424" s="178"/>
      <c r="C424" s="178" t="s">
        <v>1169</v>
      </c>
      <c r="D424" s="178">
        <v>162</v>
      </c>
      <c r="E424" s="178"/>
      <c r="F424" s="178"/>
      <c r="G424" s="178"/>
      <c r="H424" s="178"/>
      <c r="I424" s="178"/>
      <c r="J424" s="178"/>
    </row>
    <row r="425" spans="2:10">
      <c r="B425" s="178"/>
      <c r="C425" s="178" t="s">
        <v>1003</v>
      </c>
      <c r="D425" s="178"/>
      <c r="E425" s="178"/>
      <c r="F425" s="178">
        <v>188</v>
      </c>
      <c r="G425" s="178">
        <f>F425-D424</f>
        <v>26</v>
      </c>
      <c r="H425" s="178" t="s">
        <v>1047</v>
      </c>
      <c r="I425" s="178">
        <f>G425*5</f>
        <v>130</v>
      </c>
      <c r="J425" s="178">
        <f t="shared" ref="J425:J427" si="14">I425*20</f>
        <v>2600</v>
      </c>
    </row>
    <row r="426" spans="2:10">
      <c r="B426" s="178"/>
      <c r="C426" s="178"/>
      <c r="D426" s="178"/>
      <c r="E426" s="178"/>
      <c r="F426" s="178">
        <v>208</v>
      </c>
      <c r="G426" s="178">
        <f>F426-D424</f>
        <v>46</v>
      </c>
      <c r="H426" s="178" t="s">
        <v>1047</v>
      </c>
      <c r="I426" s="178">
        <f>G426*5</f>
        <v>230</v>
      </c>
      <c r="J426" s="178">
        <f t="shared" si="14"/>
        <v>4600</v>
      </c>
    </row>
    <row r="427" spans="2:10">
      <c r="B427" s="178"/>
      <c r="C427" s="178" t="s">
        <v>1003</v>
      </c>
      <c r="D427" s="178">
        <v>185</v>
      </c>
      <c r="E427" s="178">
        <v>170</v>
      </c>
      <c r="F427" s="178"/>
      <c r="G427" s="178">
        <f>E427-D427</f>
        <v>-15</v>
      </c>
      <c r="H427" s="178"/>
      <c r="I427" s="178">
        <f>G427*10</f>
        <v>-150</v>
      </c>
      <c r="J427" s="178">
        <f t="shared" si="14"/>
        <v>-3000</v>
      </c>
    </row>
    <row r="428" spans="2:10">
      <c r="B428" s="178"/>
      <c r="C428" s="178"/>
      <c r="D428" s="178"/>
      <c r="E428" s="178"/>
      <c r="F428" s="178"/>
      <c r="G428" s="259" t="s">
        <v>1162</v>
      </c>
      <c r="H428" s="259"/>
      <c r="I428" s="178">
        <f>SUM(I422:I427)</f>
        <v>-100</v>
      </c>
      <c r="J428" s="178">
        <f>SUM(J422:J427)</f>
        <v>-2000</v>
      </c>
    </row>
    <row r="429" spans="2:10">
      <c r="B429" s="177" t="s">
        <v>61</v>
      </c>
      <c r="C429" s="178">
        <v>2019</v>
      </c>
      <c r="D429" s="178" t="s">
        <v>969</v>
      </c>
      <c r="E429" s="178" t="s">
        <v>991</v>
      </c>
      <c r="F429" s="178"/>
      <c r="G429" s="178"/>
      <c r="H429" s="178"/>
      <c r="I429" s="260" t="s">
        <v>527</v>
      </c>
      <c r="J429" s="260"/>
    </row>
    <row r="430" spans="2:10">
      <c r="B430" s="208"/>
      <c r="C430" s="208"/>
      <c r="D430" s="208"/>
      <c r="E430" s="209"/>
      <c r="F430" s="209"/>
      <c r="G430" s="209" t="s">
        <v>4</v>
      </c>
      <c r="H430" s="210" t="s">
        <v>9</v>
      </c>
      <c r="I430" s="260"/>
      <c r="J430" s="260"/>
    </row>
    <row r="431" spans="2:10">
      <c r="B431" s="184" t="s">
        <v>0</v>
      </c>
      <c r="C431" s="207" t="s">
        <v>1</v>
      </c>
      <c r="D431" s="184" t="s">
        <v>10</v>
      </c>
      <c r="E431" s="184" t="s">
        <v>7</v>
      </c>
      <c r="F431" s="184" t="s">
        <v>11</v>
      </c>
      <c r="G431" s="184" t="s">
        <v>12</v>
      </c>
      <c r="H431" s="211"/>
      <c r="I431" s="208" t="s">
        <v>525</v>
      </c>
      <c r="J431" s="208" t="s">
        <v>526</v>
      </c>
    </row>
    <row r="432" spans="2:10">
      <c r="B432" s="222" t="s">
        <v>1165</v>
      </c>
      <c r="C432" s="178" t="s">
        <v>1169</v>
      </c>
      <c r="D432" s="178">
        <v>219</v>
      </c>
      <c r="E432" s="178"/>
      <c r="F432" s="178"/>
      <c r="G432" s="178"/>
      <c r="H432" s="178"/>
      <c r="I432" s="178"/>
      <c r="J432" s="178"/>
    </row>
    <row r="433" spans="2:10">
      <c r="B433" s="223"/>
      <c r="C433" s="178" t="s">
        <v>1003</v>
      </c>
      <c r="D433" s="178"/>
      <c r="E433" s="178">
        <v>195</v>
      </c>
      <c r="F433" s="178"/>
      <c r="G433" s="178">
        <f>E433-D432</f>
        <v>-24</v>
      </c>
      <c r="H433" s="178"/>
      <c r="I433" s="178">
        <f>G433*10</f>
        <v>-240</v>
      </c>
      <c r="J433" s="178">
        <f>I433*20</f>
        <v>-4800</v>
      </c>
    </row>
    <row r="434" spans="2:10">
      <c r="B434" s="223"/>
      <c r="C434" s="178" t="s">
        <v>1003</v>
      </c>
      <c r="D434" s="178">
        <v>220</v>
      </c>
      <c r="E434" s="178">
        <v>160</v>
      </c>
      <c r="F434" s="178"/>
      <c r="G434" s="178">
        <f>E434-D434</f>
        <v>-60</v>
      </c>
      <c r="H434" s="178"/>
      <c r="I434" s="178">
        <f>G434*10</f>
        <v>-600</v>
      </c>
      <c r="J434" s="178">
        <f t="shared" ref="J434:J444" si="15">I434*20</f>
        <v>-12000</v>
      </c>
    </row>
    <row r="435" spans="2:10">
      <c r="B435" s="223"/>
      <c r="C435" s="178"/>
      <c r="D435" s="178"/>
      <c r="E435" s="178"/>
      <c r="F435" s="178"/>
      <c r="G435" s="178"/>
      <c r="H435" s="178"/>
      <c r="I435" s="178"/>
      <c r="J435" s="178"/>
    </row>
    <row r="436" spans="2:10">
      <c r="B436" s="223"/>
      <c r="C436" s="178" t="s">
        <v>1170</v>
      </c>
      <c r="D436" s="178">
        <v>160</v>
      </c>
      <c r="E436" s="178"/>
      <c r="F436" s="178"/>
      <c r="G436" s="178"/>
      <c r="H436" s="178"/>
      <c r="I436" s="178"/>
      <c r="J436" s="178"/>
    </row>
    <row r="437" spans="2:10">
      <c r="B437" s="223"/>
      <c r="C437" s="178" t="s">
        <v>1003</v>
      </c>
      <c r="D437" s="178"/>
      <c r="E437" s="178"/>
      <c r="F437" s="178">
        <v>230</v>
      </c>
      <c r="G437" s="178">
        <f>F437-D436</f>
        <v>70</v>
      </c>
      <c r="H437" s="178" t="s">
        <v>1047</v>
      </c>
      <c r="I437" s="178">
        <f>G437*5</f>
        <v>350</v>
      </c>
      <c r="J437" s="178">
        <f t="shared" si="15"/>
        <v>7000</v>
      </c>
    </row>
    <row r="438" spans="2:10">
      <c r="B438" s="223"/>
      <c r="C438" s="178"/>
      <c r="D438" s="178"/>
      <c r="E438" s="178"/>
      <c r="F438" s="178">
        <v>260</v>
      </c>
      <c r="G438" s="178">
        <f>F438-D436</f>
        <v>100</v>
      </c>
      <c r="H438" s="178" t="s">
        <v>1047</v>
      </c>
      <c r="I438" s="178">
        <f>G438*5</f>
        <v>500</v>
      </c>
      <c r="J438" s="178">
        <f t="shared" si="15"/>
        <v>10000</v>
      </c>
    </row>
    <row r="439" spans="2:10">
      <c r="B439" s="223"/>
      <c r="C439" s="178" t="s">
        <v>1003</v>
      </c>
      <c r="D439" s="178">
        <v>208</v>
      </c>
      <c r="E439" s="178"/>
      <c r="F439" s="178">
        <v>250</v>
      </c>
      <c r="G439" s="178">
        <f>F439-D439</f>
        <v>42</v>
      </c>
      <c r="H439" s="178"/>
      <c r="I439" s="178">
        <f>G439*10</f>
        <v>420</v>
      </c>
      <c r="J439" s="178">
        <f t="shared" si="15"/>
        <v>8400</v>
      </c>
    </row>
    <row r="440" spans="2:10">
      <c r="B440" s="223"/>
      <c r="C440" s="178" t="s">
        <v>1003</v>
      </c>
      <c r="D440" s="178">
        <v>205</v>
      </c>
      <c r="E440" s="178">
        <v>180</v>
      </c>
      <c r="F440" s="178"/>
      <c r="G440" s="178">
        <f>E440-D440</f>
        <v>-25</v>
      </c>
      <c r="H440" s="178"/>
      <c r="I440" s="178">
        <f>G440*10</f>
        <v>-250</v>
      </c>
      <c r="J440" s="178">
        <f t="shared" si="15"/>
        <v>-5000</v>
      </c>
    </row>
    <row r="441" spans="2:10">
      <c r="B441" s="223"/>
      <c r="C441" s="178" t="s">
        <v>1003</v>
      </c>
      <c r="D441" s="178">
        <v>188</v>
      </c>
      <c r="E441" s="178"/>
      <c r="F441" s="178">
        <v>236</v>
      </c>
      <c r="G441" s="178">
        <f>F441-D441</f>
        <v>48</v>
      </c>
      <c r="H441" s="178" t="s">
        <v>1045</v>
      </c>
      <c r="I441" s="178">
        <f>G441*8</f>
        <v>384</v>
      </c>
      <c r="J441" s="178">
        <f t="shared" si="15"/>
        <v>7680</v>
      </c>
    </row>
    <row r="442" spans="2:10">
      <c r="B442" s="223"/>
      <c r="C442" s="178"/>
      <c r="D442" s="178"/>
      <c r="E442" s="178"/>
      <c r="F442" s="178">
        <v>285</v>
      </c>
      <c r="G442" s="178">
        <f>F442-D441</f>
        <v>97</v>
      </c>
      <c r="H442" s="178" t="s">
        <v>1171</v>
      </c>
      <c r="I442" s="178">
        <f>G442*2</f>
        <v>194</v>
      </c>
      <c r="J442" s="178">
        <f t="shared" si="15"/>
        <v>3880</v>
      </c>
    </row>
    <row r="443" spans="2:10">
      <c r="B443" s="223"/>
      <c r="C443" s="178" t="s">
        <v>1003</v>
      </c>
      <c r="D443" s="178">
        <v>238</v>
      </c>
      <c r="E443" s="178"/>
      <c r="F443" s="178">
        <v>300</v>
      </c>
      <c r="G443" s="178">
        <f>F443-D443</f>
        <v>62</v>
      </c>
      <c r="H443" s="178" t="s">
        <v>1047</v>
      </c>
      <c r="I443" s="178">
        <f>G443*5</f>
        <v>310</v>
      </c>
      <c r="J443" s="178">
        <f t="shared" si="15"/>
        <v>6200</v>
      </c>
    </row>
    <row r="444" spans="2:10">
      <c r="B444" s="223"/>
      <c r="C444" s="178"/>
      <c r="D444" s="178"/>
      <c r="E444" s="178"/>
      <c r="F444" s="178">
        <v>342</v>
      </c>
      <c r="G444" s="178">
        <f>F444-D443</f>
        <v>104</v>
      </c>
      <c r="H444" s="178" t="s">
        <v>1047</v>
      </c>
      <c r="I444" s="178">
        <f>G444*5</f>
        <v>520</v>
      </c>
      <c r="J444" s="178">
        <f t="shared" si="15"/>
        <v>10400</v>
      </c>
    </row>
    <row r="445" spans="2:10">
      <c r="B445" s="224"/>
      <c r="C445" s="178" t="s">
        <v>1172</v>
      </c>
      <c r="D445" s="178">
        <v>276</v>
      </c>
      <c r="E445" s="178"/>
      <c r="F445" s="178"/>
      <c r="G445" s="178"/>
      <c r="H445" s="178" t="s">
        <v>1173</v>
      </c>
      <c r="I445" s="178"/>
      <c r="J445" s="178"/>
    </row>
    <row r="446" spans="2:10">
      <c r="B446" s="178"/>
      <c r="C446" s="178"/>
      <c r="D446" s="178"/>
      <c r="E446" s="178"/>
      <c r="F446" s="178"/>
      <c r="G446" s="239" t="s">
        <v>638</v>
      </c>
      <c r="H446" s="240"/>
      <c r="I446" s="178">
        <f>SUM(I433:I445)</f>
        <v>1588</v>
      </c>
      <c r="J446" s="178">
        <f>SUM(J433:J445)</f>
        <v>31760</v>
      </c>
    </row>
    <row r="448" spans="2:10">
      <c r="B448" s="177" t="s">
        <v>61</v>
      </c>
      <c r="C448" s="178">
        <v>2019</v>
      </c>
      <c r="D448" s="178" t="s">
        <v>969</v>
      </c>
      <c r="E448" s="178" t="s">
        <v>991</v>
      </c>
      <c r="F448" s="178"/>
      <c r="G448" s="178"/>
      <c r="H448" s="178"/>
      <c r="I448" s="260" t="s">
        <v>527</v>
      </c>
      <c r="J448" s="260"/>
    </row>
    <row r="449" spans="2:10">
      <c r="B449" s="208"/>
      <c r="C449" s="208"/>
      <c r="D449" s="208"/>
      <c r="E449" s="209"/>
      <c r="F449" s="209"/>
      <c r="G449" s="209" t="s">
        <v>4</v>
      </c>
      <c r="H449" s="210" t="s">
        <v>9</v>
      </c>
      <c r="I449" s="260"/>
      <c r="J449" s="260"/>
    </row>
    <row r="450" spans="2:10">
      <c r="B450" s="184" t="s">
        <v>0</v>
      </c>
      <c r="C450" s="207" t="s">
        <v>1</v>
      </c>
      <c r="D450" s="184" t="s">
        <v>10</v>
      </c>
      <c r="E450" s="184" t="s">
        <v>7</v>
      </c>
      <c r="F450" s="184" t="s">
        <v>11</v>
      </c>
      <c r="G450" s="184" t="s">
        <v>12</v>
      </c>
      <c r="H450" s="211"/>
      <c r="I450" s="208" t="s">
        <v>525</v>
      </c>
      <c r="J450" s="208" t="s">
        <v>526</v>
      </c>
    </row>
    <row r="451" spans="2:10">
      <c r="B451" s="222" t="s">
        <v>1174</v>
      </c>
      <c r="C451" s="178" t="s">
        <v>1170</v>
      </c>
      <c r="D451" s="178"/>
      <c r="E451" s="178"/>
      <c r="F451" s="178"/>
      <c r="G451" s="178"/>
      <c r="H451" s="178"/>
      <c r="I451" s="178"/>
      <c r="J451" s="178"/>
    </row>
    <row r="452" spans="2:10">
      <c r="B452" s="223"/>
      <c r="C452" s="178" t="s">
        <v>19</v>
      </c>
      <c r="D452" s="178"/>
      <c r="E452" s="178"/>
      <c r="F452" s="178">
        <v>522</v>
      </c>
      <c r="G452" s="178">
        <f>F452-D445</f>
        <v>246</v>
      </c>
      <c r="H452" s="178"/>
      <c r="I452" s="178">
        <v>246</v>
      </c>
      <c r="J452" s="178">
        <f>I452*20</f>
        <v>4920</v>
      </c>
    </row>
    <row r="453" spans="2:10">
      <c r="B453" s="223"/>
      <c r="C453" s="178"/>
      <c r="D453" s="178"/>
      <c r="E453" s="178"/>
      <c r="F453" s="178"/>
      <c r="G453" s="178"/>
      <c r="H453" s="178"/>
      <c r="I453" s="178"/>
      <c r="J453" s="178"/>
    </row>
    <row r="454" spans="2:10">
      <c r="B454" s="223"/>
      <c r="C454" s="178" t="s">
        <v>1176</v>
      </c>
      <c r="D454" s="178">
        <v>285</v>
      </c>
      <c r="E454" s="178"/>
      <c r="F454" s="178"/>
      <c r="G454" s="178"/>
      <c r="H454" s="178"/>
      <c r="I454" s="178"/>
      <c r="J454" s="178"/>
    </row>
    <row r="455" spans="2:10">
      <c r="B455" s="223"/>
      <c r="C455" s="178" t="s">
        <v>1003</v>
      </c>
      <c r="D455" s="178"/>
      <c r="E455" s="178"/>
      <c r="F455" s="178">
        <v>322</v>
      </c>
      <c r="G455" s="178">
        <f>F455-D454</f>
        <v>37</v>
      </c>
      <c r="H455" s="178"/>
      <c r="I455" s="178">
        <f>G455*10</f>
        <v>370</v>
      </c>
      <c r="J455" s="178">
        <f>I455*20</f>
        <v>7400</v>
      </c>
    </row>
    <row r="456" spans="2:10">
      <c r="B456" s="223"/>
      <c r="C456" s="178" t="s">
        <v>1003</v>
      </c>
      <c r="D456" s="178">
        <v>280</v>
      </c>
      <c r="E456" s="178"/>
      <c r="F456" s="178">
        <v>315</v>
      </c>
      <c r="G456" s="178">
        <f>F456-D456</f>
        <v>35</v>
      </c>
      <c r="H456" s="178"/>
      <c r="I456" s="178">
        <f t="shared" ref="I456:I457" si="16">G456*10</f>
        <v>350</v>
      </c>
      <c r="J456" s="178">
        <f t="shared" ref="J456:J461" si="17">I456*20</f>
        <v>7000</v>
      </c>
    </row>
    <row r="457" spans="2:10">
      <c r="B457" s="223"/>
      <c r="C457" s="178" t="s">
        <v>1003</v>
      </c>
      <c r="D457" s="178">
        <v>276</v>
      </c>
      <c r="E457" s="178"/>
      <c r="F457" s="178">
        <v>322</v>
      </c>
      <c r="G457" s="178">
        <f t="shared" ref="G457:G458" si="18">F457-D457</f>
        <v>46</v>
      </c>
      <c r="H457" s="178"/>
      <c r="I457" s="178">
        <f t="shared" si="16"/>
        <v>460</v>
      </c>
      <c r="J457" s="178">
        <f t="shared" si="17"/>
        <v>9200</v>
      </c>
    </row>
    <row r="458" spans="2:10">
      <c r="B458" s="223"/>
      <c r="C458" s="178" t="s">
        <v>1003</v>
      </c>
      <c r="D458" s="178">
        <v>260</v>
      </c>
      <c r="E458" s="178"/>
      <c r="F458" s="178">
        <v>362</v>
      </c>
      <c r="G458" s="178">
        <f t="shared" si="18"/>
        <v>102</v>
      </c>
      <c r="H458" s="178" t="s">
        <v>1047</v>
      </c>
      <c r="I458" s="178">
        <f>G458*5</f>
        <v>510</v>
      </c>
      <c r="J458" s="178">
        <f t="shared" si="17"/>
        <v>10200</v>
      </c>
    </row>
    <row r="459" spans="2:10">
      <c r="B459" s="223"/>
      <c r="C459" s="178"/>
      <c r="D459" s="178"/>
      <c r="E459" s="178"/>
      <c r="F459" s="178">
        <v>300</v>
      </c>
      <c r="G459" s="178">
        <f>F459-D458</f>
        <v>40</v>
      </c>
      <c r="H459" s="178" t="s">
        <v>1047</v>
      </c>
      <c r="I459" s="178">
        <f>G459*5</f>
        <v>200</v>
      </c>
      <c r="J459" s="178">
        <f t="shared" si="17"/>
        <v>4000</v>
      </c>
    </row>
    <row r="460" spans="2:10">
      <c r="B460" s="223"/>
      <c r="C460" s="178" t="s">
        <v>1177</v>
      </c>
      <c r="D460" s="178">
        <v>180</v>
      </c>
      <c r="E460" s="178"/>
      <c r="F460" s="178"/>
      <c r="G460" s="178"/>
      <c r="H460" s="178"/>
      <c r="I460" s="178"/>
      <c r="J460" s="178"/>
    </row>
    <row r="461" spans="2:10">
      <c r="B461" s="224"/>
      <c r="C461" s="178" t="s">
        <v>1003</v>
      </c>
      <c r="D461" s="178"/>
      <c r="E461" s="178"/>
      <c r="F461" s="178">
        <v>225</v>
      </c>
      <c r="G461" s="178"/>
      <c r="H461" s="178"/>
      <c r="I461" s="178">
        <f>F461*10</f>
        <v>2250</v>
      </c>
      <c r="J461" s="178">
        <f t="shared" si="17"/>
        <v>45000</v>
      </c>
    </row>
    <row r="462" spans="2:10">
      <c r="B462" s="178"/>
      <c r="C462" s="178"/>
      <c r="D462" s="178"/>
      <c r="E462" s="178"/>
      <c r="F462" s="178"/>
      <c r="G462" s="239" t="s">
        <v>638</v>
      </c>
      <c r="H462" s="240"/>
      <c r="I462" s="178">
        <f>SUM(I452:I461)</f>
        <v>4386</v>
      </c>
      <c r="J462" s="178">
        <f>SUM(J452:J461)</f>
        <v>87720</v>
      </c>
    </row>
    <row r="464" spans="2:10">
      <c r="B464" s="177" t="s">
        <v>61</v>
      </c>
      <c r="C464" s="178">
        <v>2019</v>
      </c>
      <c r="D464" s="178" t="s">
        <v>969</v>
      </c>
      <c r="E464" s="178" t="s">
        <v>994</v>
      </c>
      <c r="F464" s="178"/>
      <c r="G464" s="178"/>
      <c r="H464" s="178"/>
      <c r="I464" s="260" t="s">
        <v>527</v>
      </c>
      <c r="J464" s="260"/>
    </row>
    <row r="465" spans="2:10">
      <c r="B465" s="208"/>
      <c r="C465" s="208"/>
      <c r="D465" s="208"/>
      <c r="E465" s="209"/>
      <c r="F465" s="209"/>
      <c r="G465" s="209" t="s">
        <v>4</v>
      </c>
      <c r="H465" s="210" t="s">
        <v>9</v>
      </c>
      <c r="I465" s="260"/>
      <c r="J465" s="260"/>
    </row>
    <row r="466" spans="2:10">
      <c r="B466" s="184" t="s">
        <v>0</v>
      </c>
      <c r="C466" s="207" t="s">
        <v>1</v>
      </c>
      <c r="D466" s="184" t="s">
        <v>10</v>
      </c>
      <c r="E466" s="184" t="s">
        <v>7</v>
      </c>
      <c r="F466" s="184" t="s">
        <v>11</v>
      </c>
      <c r="G466" s="184" t="s">
        <v>12</v>
      </c>
      <c r="H466" s="211"/>
      <c r="I466" s="208" t="s">
        <v>525</v>
      </c>
      <c r="J466" s="208" t="s">
        <v>526</v>
      </c>
    </row>
    <row r="467" spans="2:10">
      <c r="B467" s="222" t="s">
        <v>1178</v>
      </c>
      <c r="C467" s="178" t="s">
        <v>1181</v>
      </c>
      <c r="D467" s="178">
        <v>230</v>
      </c>
      <c r="E467" s="178"/>
      <c r="F467" s="178"/>
      <c r="G467" s="178"/>
      <c r="H467" s="178"/>
      <c r="I467" s="178"/>
      <c r="J467" s="178"/>
    </row>
    <row r="468" spans="2:10">
      <c r="B468" s="223"/>
      <c r="C468" s="178" t="s">
        <v>1055</v>
      </c>
      <c r="D468" s="178"/>
      <c r="E468" s="178"/>
      <c r="F468" s="178">
        <v>255</v>
      </c>
      <c r="G468" s="178">
        <f>F468-D467</f>
        <v>25</v>
      </c>
      <c r="H468" s="178" t="s">
        <v>1153</v>
      </c>
      <c r="I468" s="178">
        <f>G468*10</f>
        <v>250</v>
      </c>
      <c r="J468" s="178">
        <f>I468*20</f>
        <v>5000</v>
      </c>
    </row>
    <row r="469" spans="2:10">
      <c r="B469" s="223"/>
      <c r="C469" s="178"/>
      <c r="D469" s="178"/>
      <c r="E469" s="178"/>
      <c r="F469" s="178">
        <v>270</v>
      </c>
      <c r="G469" s="178">
        <f>F469-D467</f>
        <v>40</v>
      </c>
      <c r="H469" s="178" t="s">
        <v>1153</v>
      </c>
      <c r="I469" s="178">
        <f t="shared" ref="I469:I471" si="19">G469*10</f>
        <v>400</v>
      </c>
      <c r="J469" s="178">
        <f t="shared" ref="J469:J480" si="20">I469*20</f>
        <v>8000</v>
      </c>
    </row>
    <row r="470" spans="2:10">
      <c r="B470" s="223"/>
      <c r="C470" s="178" t="s">
        <v>1055</v>
      </c>
      <c r="D470" s="178">
        <v>255</v>
      </c>
      <c r="E470" s="178"/>
      <c r="F470" s="178">
        <v>299</v>
      </c>
      <c r="G470" s="178">
        <f>F470-D470</f>
        <v>44</v>
      </c>
      <c r="H470" s="178" t="s">
        <v>1153</v>
      </c>
      <c r="I470" s="178">
        <f t="shared" si="19"/>
        <v>440</v>
      </c>
      <c r="J470" s="178">
        <f t="shared" si="20"/>
        <v>8800</v>
      </c>
    </row>
    <row r="471" spans="2:10">
      <c r="B471" s="223"/>
      <c r="C471" s="178"/>
      <c r="D471" s="178"/>
      <c r="E471" s="178"/>
      <c r="F471" s="178">
        <v>315</v>
      </c>
      <c r="G471" s="178">
        <f>F471-D470</f>
        <v>60</v>
      </c>
      <c r="H471" s="178" t="s">
        <v>1153</v>
      </c>
      <c r="I471" s="178">
        <f t="shared" si="19"/>
        <v>600</v>
      </c>
      <c r="J471" s="178">
        <f t="shared" si="20"/>
        <v>12000</v>
      </c>
    </row>
    <row r="472" spans="2:10">
      <c r="B472" s="223"/>
      <c r="C472" s="178" t="s">
        <v>1182</v>
      </c>
      <c r="D472" s="178">
        <v>145</v>
      </c>
      <c r="E472" s="178"/>
      <c r="F472" s="178"/>
      <c r="G472" s="178"/>
      <c r="H472" s="178"/>
      <c r="I472" s="178"/>
      <c r="J472" s="178"/>
    </row>
    <row r="473" spans="2:10">
      <c r="B473" s="223"/>
      <c r="C473" s="178" t="s">
        <v>1055</v>
      </c>
      <c r="D473" s="178"/>
      <c r="E473" s="178"/>
      <c r="F473" s="178">
        <v>175</v>
      </c>
      <c r="G473" s="178">
        <f>F473-D472</f>
        <v>30</v>
      </c>
      <c r="H473" s="178" t="s">
        <v>1153</v>
      </c>
      <c r="I473" s="178">
        <f>G473*10</f>
        <v>300</v>
      </c>
      <c r="J473" s="178">
        <f t="shared" si="20"/>
        <v>6000</v>
      </c>
    </row>
    <row r="474" spans="2:10">
      <c r="B474" s="223"/>
      <c r="C474" s="178"/>
      <c r="D474" s="178"/>
      <c r="E474" s="178"/>
      <c r="F474" s="178">
        <v>158</v>
      </c>
      <c r="G474" s="178">
        <f>F474-D472</f>
        <v>13</v>
      </c>
      <c r="H474" s="178" t="s">
        <v>1153</v>
      </c>
      <c r="I474" s="178">
        <f>G474*10</f>
        <v>130</v>
      </c>
      <c r="J474" s="178">
        <f t="shared" si="20"/>
        <v>2600</v>
      </c>
    </row>
    <row r="475" spans="2:10">
      <c r="B475" s="223"/>
      <c r="C475" s="178" t="s">
        <v>1183</v>
      </c>
      <c r="D475" s="178">
        <v>275</v>
      </c>
      <c r="E475" s="178"/>
      <c r="F475" s="178"/>
      <c r="G475" s="178"/>
      <c r="H475" s="178"/>
      <c r="I475" s="178"/>
      <c r="J475" s="178"/>
    </row>
    <row r="476" spans="2:10">
      <c r="B476" s="223"/>
      <c r="C476" s="178" t="s">
        <v>1055</v>
      </c>
      <c r="D476" s="178"/>
      <c r="E476" s="178"/>
      <c r="F476" s="178">
        <v>320</v>
      </c>
      <c r="G476" s="178">
        <f>F476-D475</f>
        <v>45</v>
      </c>
      <c r="H476" s="178" t="s">
        <v>1153</v>
      </c>
      <c r="I476" s="178">
        <f>G476*10</f>
        <v>450</v>
      </c>
      <c r="J476" s="178">
        <f t="shared" si="20"/>
        <v>9000</v>
      </c>
    </row>
    <row r="477" spans="2:10">
      <c r="B477" s="223"/>
      <c r="C477" s="178"/>
      <c r="D477" s="178"/>
      <c r="E477" s="178"/>
      <c r="F477" s="178">
        <v>380</v>
      </c>
      <c r="G477" s="178">
        <f>F477-D475</f>
        <v>105</v>
      </c>
      <c r="H477" s="178" t="s">
        <v>1047</v>
      </c>
      <c r="I477" s="178">
        <f>G477*5</f>
        <v>525</v>
      </c>
      <c r="J477" s="178">
        <f t="shared" si="20"/>
        <v>10500</v>
      </c>
    </row>
    <row r="478" spans="2:10">
      <c r="B478" s="223"/>
      <c r="C478" s="178"/>
      <c r="D478" s="178"/>
      <c r="E478" s="178"/>
      <c r="F478" s="178">
        <v>530</v>
      </c>
      <c r="G478" s="178">
        <f>F478-D475</f>
        <v>255</v>
      </c>
      <c r="H478" s="178" t="s">
        <v>1047</v>
      </c>
      <c r="I478" s="178">
        <f>G478*5</f>
        <v>1275</v>
      </c>
      <c r="J478" s="178">
        <f t="shared" si="20"/>
        <v>25500</v>
      </c>
    </row>
    <row r="479" spans="2:10">
      <c r="B479" s="223"/>
      <c r="C479" s="178"/>
      <c r="D479" s="178"/>
      <c r="E479" s="178"/>
      <c r="F479" s="178"/>
      <c r="G479" s="178"/>
      <c r="H479" s="178"/>
      <c r="I479" s="178"/>
      <c r="J479" s="178"/>
    </row>
    <row r="480" spans="2:10">
      <c r="B480" s="223"/>
      <c r="C480" s="178" t="s">
        <v>1184</v>
      </c>
      <c r="D480" s="178">
        <v>160</v>
      </c>
      <c r="E480" s="178"/>
      <c r="F480" s="178">
        <v>230</v>
      </c>
      <c r="G480" s="178">
        <f>F480-D480</f>
        <v>70</v>
      </c>
      <c r="H480" s="178" t="s">
        <v>1185</v>
      </c>
      <c r="I480" s="178">
        <f>G480*10</f>
        <v>700</v>
      </c>
      <c r="J480" s="178">
        <f t="shared" si="20"/>
        <v>14000</v>
      </c>
    </row>
    <row r="481" spans="2:10">
      <c r="B481" s="224"/>
      <c r="C481" s="178" t="s">
        <v>1055</v>
      </c>
      <c r="D481" s="178"/>
      <c r="E481" s="178"/>
      <c r="F481" s="178"/>
      <c r="G481" s="178"/>
      <c r="H481" s="178" t="s">
        <v>1186</v>
      </c>
      <c r="I481" s="178"/>
      <c r="J481" s="178"/>
    </row>
    <row r="482" spans="2:10">
      <c r="B482" s="178"/>
      <c r="C482" s="178"/>
      <c r="D482" s="178"/>
      <c r="E482" s="178"/>
      <c r="F482" s="178"/>
      <c r="G482" s="239" t="s">
        <v>638</v>
      </c>
      <c r="H482" s="240"/>
      <c r="I482" s="178">
        <f>SUM(I468:I481)</f>
        <v>5070</v>
      </c>
      <c r="J482" s="178">
        <f>SUM(J468:J481)</f>
        <v>101400</v>
      </c>
    </row>
    <row r="484" spans="2:10">
      <c r="B484" s="177" t="s">
        <v>61</v>
      </c>
      <c r="C484" s="178">
        <v>2019</v>
      </c>
      <c r="D484" s="178" t="s">
        <v>969</v>
      </c>
      <c r="E484" s="178" t="s">
        <v>994</v>
      </c>
      <c r="F484" s="178"/>
      <c r="G484" s="178"/>
      <c r="H484" s="178"/>
      <c r="I484" s="260" t="s">
        <v>527</v>
      </c>
      <c r="J484" s="260"/>
    </row>
    <row r="485" spans="2:10">
      <c r="B485" s="208"/>
      <c r="C485" s="208"/>
      <c r="D485" s="208"/>
      <c r="E485" s="209"/>
      <c r="F485" s="209"/>
      <c r="G485" s="209" t="s">
        <v>4</v>
      </c>
      <c r="H485" s="210" t="s">
        <v>9</v>
      </c>
      <c r="I485" s="260"/>
      <c r="J485" s="260"/>
    </row>
    <row r="486" spans="2:10">
      <c r="B486" s="184" t="s">
        <v>0</v>
      </c>
      <c r="C486" s="207" t="s">
        <v>1</v>
      </c>
      <c r="D486" s="184" t="s">
        <v>10</v>
      </c>
      <c r="E486" s="184" t="s">
        <v>7</v>
      </c>
      <c r="F486" s="184" t="s">
        <v>11</v>
      </c>
      <c r="G486" s="184" t="s">
        <v>12</v>
      </c>
      <c r="H486" s="211"/>
      <c r="I486" s="208" t="s">
        <v>525</v>
      </c>
      <c r="J486" s="208" t="s">
        <v>526</v>
      </c>
    </row>
    <row r="487" spans="2:10">
      <c r="B487" s="222" t="s">
        <v>1188</v>
      </c>
      <c r="C487" s="178" t="s">
        <v>1169</v>
      </c>
      <c r="D487" s="178">
        <v>165</v>
      </c>
      <c r="E487" s="178"/>
      <c r="F487" s="178"/>
      <c r="G487" s="178"/>
      <c r="H487" s="178"/>
      <c r="I487" s="178"/>
      <c r="J487" s="178"/>
    </row>
    <row r="488" spans="2:10">
      <c r="B488" s="223"/>
      <c r="C488" s="178" t="s">
        <v>1003</v>
      </c>
      <c r="D488" s="178"/>
      <c r="E488" s="178"/>
      <c r="F488" s="178">
        <v>217</v>
      </c>
      <c r="G488" s="178">
        <f>F488-D487</f>
        <v>52</v>
      </c>
      <c r="H488" s="178"/>
      <c r="I488" s="178">
        <f>G488*10</f>
        <v>520</v>
      </c>
      <c r="J488" s="178">
        <f>I488*20</f>
        <v>10400</v>
      </c>
    </row>
    <row r="489" spans="2:10">
      <c r="B489" s="223"/>
      <c r="C489" s="178" t="s">
        <v>1003</v>
      </c>
      <c r="D489" s="178">
        <v>130</v>
      </c>
      <c r="E489" s="178"/>
      <c r="F489" s="178">
        <v>245</v>
      </c>
      <c r="G489" s="178">
        <f>F489-D489</f>
        <v>115</v>
      </c>
      <c r="H489" s="178"/>
      <c r="I489" s="178">
        <f>G489*10</f>
        <v>1150</v>
      </c>
      <c r="J489" s="178">
        <f t="shared" ref="J489:J504" si="21">I489*20</f>
        <v>23000</v>
      </c>
    </row>
    <row r="490" spans="2:10">
      <c r="B490" s="223"/>
      <c r="C490" s="178"/>
      <c r="D490" s="178"/>
      <c r="E490" s="178"/>
      <c r="F490" s="178"/>
      <c r="G490" s="178"/>
      <c r="H490" s="178"/>
      <c r="I490" s="178"/>
      <c r="J490" s="178"/>
    </row>
    <row r="491" spans="2:10">
      <c r="B491" s="223"/>
      <c r="C491" s="178" t="s">
        <v>1184</v>
      </c>
      <c r="D491" s="178"/>
      <c r="E491" s="178"/>
      <c r="F491" s="178"/>
      <c r="G491" s="178"/>
      <c r="H491" s="178"/>
      <c r="I491" s="178"/>
      <c r="J491" s="178"/>
    </row>
    <row r="492" spans="2:10">
      <c r="B492" s="223"/>
      <c r="C492" s="178" t="s">
        <v>1197</v>
      </c>
      <c r="D492" s="178"/>
      <c r="E492" s="178"/>
      <c r="F492" s="178">
        <v>340</v>
      </c>
      <c r="G492" s="178">
        <f>F492-160</f>
        <v>180</v>
      </c>
      <c r="H492" s="178"/>
      <c r="I492" s="178">
        <f>G492*10</f>
        <v>1800</v>
      </c>
      <c r="J492" s="178">
        <f>I492*20</f>
        <v>36000</v>
      </c>
    </row>
    <row r="493" spans="2:10">
      <c r="B493" s="223"/>
      <c r="C493" s="178"/>
      <c r="D493" s="178"/>
      <c r="E493" s="178"/>
      <c r="F493" s="178"/>
      <c r="G493" s="178"/>
      <c r="H493" s="178"/>
      <c r="I493" s="178"/>
      <c r="J493" s="178"/>
    </row>
    <row r="494" spans="2:10">
      <c r="B494" s="223"/>
      <c r="C494" s="178" t="s">
        <v>1192</v>
      </c>
      <c r="D494" s="178">
        <v>115</v>
      </c>
      <c r="E494" s="178"/>
      <c r="F494" s="178"/>
      <c r="G494" s="178"/>
      <c r="H494" s="178"/>
      <c r="I494" s="178"/>
      <c r="J494" s="178"/>
    </row>
    <row r="495" spans="2:10">
      <c r="B495" s="223"/>
      <c r="C495" s="178" t="s">
        <v>1003</v>
      </c>
      <c r="D495" s="178"/>
      <c r="E495" s="178"/>
      <c r="F495" s="178">
        <v>150</v>
      </c>
      <c r="G495" s="178">
        <f>F495-D494</f>
        <v>35</v>
      </c>
      <c r="H495" s="178"/>
      <c r="I495" s="178">
        <f>G495*10</f>
        <v>350</v>
      </c>
      <c r="J495" s="178">
        <f t="shared" si="21"/>
        <v>7000</v>
      </c>
    </row>
    <row r="496" spans="2:10">
      <c r="B496" s="223"/>
      <c r="C496" s="178" t="s">
        <v>1003</v>
      </c>
      <c r="D496" s="178">
        <v>87</v>
      </c>
      <c r="E496" s="178"/>
      <c r="F496" s="178">
        <v>120</v>
      </c>
      <c r="G496" s="178">
        <f>F496-D496</f>
        <v>33</v>
      </c>
      <c r="H496" s="178"/>
      <c r="I496" s="178">
        <f>G496*10</f>
        <v>330</v>
      </c>
      <c r="J496" s="178">
        <f t="shared" si="21"/>
        <v>6600</v>
      </c>
    </row>
    <row r="497" spans="2:10">
      <c r="B497" s="223"/>
      <c r="C497" s="178"/>
      <c r="D497" s="178"/>
      <c r="E497" s="178"/>
      <c r="F497" s="178"/>
      <c r="G497" s="178"/>
      <c r="H497" s="178"/>
      <c r="I497" s="178"/>
      <c r="J497" s="178"/>
    </row>
    <row r="498" spans="2:10">
      <c r="B498" s="223"/>
      <c r="C498" s="178" t="s">
        <v>1193</v>
      </c>
      <c r="D498" s="178">
        <v>87</v>
      </c>
      <c r="E498" s="178"/>
      <c r="F498" s="178"/>
      <c r="G498" s="178"/>
      <c r="H498" s="178"/>
      <c r="I498" s="178"/>
      <c r="J498" s="178"/>
    </row>
    <row r="499" spans="2:10">
      <c r="B499" s="223"/>
      <c r="C499" s="178" t="s">
        <v>1055</v>
      </c>
      <c r="D499" s="178"/>
      <c r="E499" s="178"/>
      <c r="F499" s="178">
        <v>120</v>
      </c>
      <c r="G499" s="178">
        <f>F499-D498</f>
        <v>33</v>
      </c>
      <c r="H499" s="178" t="s">
        <v>1153</v>
      </c>
      <c r="I499" s="178">
        <f>G499*10</f>
        <v>330</v>
      </c>
      <c r="J499" s="178">
        <f t="shared" si="21"/>
        <v>6600</v>
      </c>
    </row>
    <row r="500" spans="2:10">
      <c r="B500" s="223"/>
      <c r="C500" s="178"/>
      <c r="D500" s="178"/>
      <c r="E500" s="178"/>
      <c r="F500" s="178">
        <v>130</v>
      </c>
      <c r="G500" s="178">
        <f>F500-D498</f>
        <v>43</v>
      </c>
      <c r="H500" s="178" t="s">
        <v>1047</v>
      </c>
      <c r="I500" s="178">
        <f>G500*5</f>
        <v>215</v>
      </c>
      <c r="J500" s="178">
        <f t="shared" si="21"/>
        <v>4300</v>
      </c>
    </row>
    <row r="501" spans="2:10">
      <c r="B501" s="223"/>
      <c r="C501" s="178"/>
      <c r="D501" s="178"/>
      <c r="E501" s="178"/>
      <c r="F501" s="178"/>
      <c r="G501" s="178"/>
      <c r="H501" s="178" t="s">
        <v>1194</v>
      </c>
      <c r="I501" s="178"/>
      <c r="J501" s="178"/>
    </row>
    <row r="502" spans="2:10">
      <c r="B502" s="223"/>
      <c r="C502" s="178" t="s">
        <v>1195</v>
      </c>
      <c r="D502" s="178">
        <v>340</v>
      </c>
      <c r="E502" s="178"/>
      <c r="F502" s="178"/>
      <c r="G502" s="178"/>
      <c r="H502" s="178"/>
      <c r="I502" s="178"/>
      <c r="J502" s="178"/>
    </row>
    <row r="503" spans="2:10">
      <c r="B503" s="223"/>
      <c r="C503" s="178" t="s">
        <v>1003</v>
      </c>
      <c r="D503" s="178"/>
      <c r="E503" s="178"/>
      <c r="F503" s="178">
        <v>408</v>
      </c>
      <c r="G503" s="178">
        <f>F503-D502</f>
        <v>68</v>
      </c>
      <c r="H503" s="178" t="s">
        <v>1047</v>
      </c>
      <c r="I503" s="178">
        <f>G503*5</f>
        <v>340</v>
      </c>
      <c r="J503" s="178">
        <f t="shared" si="21"/>
        <v>6800</v>
      </c>
    </row>
    <row r="504" spans="2:10">
      <c r="B504" s="223"/>
      <c r="C504" s="178"/>
      <c r="D504" s="178"/>
      <c r="E504" s="178"/>
      <c r="F504" s="178">
        <v>520</v>
      </c>
      <c r="G504" s="178">
        <f>F504-D502</f>
        <v>180</v>
      </c>
      <c r="H504" s="178" t="s">
        <v>1047</v>
      </c>
      <c r="I504" s="178">
        <f>G504*5</f>
        <v>900</v>
      </c>
      <c r="J504" s="178">
        <f t="shared" si="21"/>
        <v>18000</v>
      </c>
    </row>
    <row r="505" spans="2:10">
      <c r="B505" s="223"/>
      <c r="C505" s="178" t="s">
        <v>1003</v>
      </c>
      <c r="D505" s="178">
        <v>405</v>
      </c>
      <c r="E505" s="178">
        <v>375</v>
      </c>
      <c r="F505" s="178"/>
      <c r="G505" s="178">
        <f>E505-D505</f>
        <v>-30</v>
      </c>
      <c r="H505" s="178"/>
      <c r="I505" s="178">
        <f>G505*10</f>
        <v>-300</v>
      </c>
      <c r="J505" s="178">
        <f>I505*20</f>
        <v>-6000</v>
      </c>
    </row>
    <row r="506" spans="2:10">
      <c r="B506" s="223"/>
      <c r="C506" s="178"/>
      <c r="D506" s="178"/>
      <c r="E506" s="178"/>
      <c r="F506" s="178"/>
      <c r="G506" s="178"/>
      <c r="H506" s="178"/>
      <c r="I506" s="178"/>
      <c r="J506" s="178"/>
    </row>
    <row r="507" spans="2:10">
      <c r="B507" s="223"/>
      <c r="C507" s="178" t="s">
        <v>1196</v>
      </c>
      <c r="D507" s="178">
        <v>89</v>
      </c>
      <c r="E507" s="178"/>
      <c r="F507" s="178"/>
      <c r="G507" s="178"/>
      <c r="H507" s="178" t="s">
        <v>1064</v>
      </c>
      <c r="I507" s="178"/>
      <c r="J507" s="178"/>
    </row>
    <row r="508" spans="2:10">
      <c r="B508" s="224"/>
      <c r="C508" s="178" t="s">
        <v>1063</v>
      </c>
      <c r="D508" s="178"/>
      <c r="E508" s="178"/>
      <c r="F508" s="178"/>
      <c r="G508" s="178"/>
      <c r="H508" s="178"/>
      <c r="I508" s="178"/>
      <c r="J508" s="178"/>
    </row>
    <row r="509" spans="2:10">
      <c r="B509" s="178"/>
      <c r="C509" s="178"/>
      <c r="D509" s="178"/>
      <c r="E509" s="178"/>
      <c r="F509" s="178"/>
      <c r="G509" s="239" t="s">
        <v>638</v>
      </c>
      <c r="H509" s="240"/>
      <c r="I509" s="178">
        <f>SUM(I488:I508)</f>
        <v>5635</v>
      </c>
      <c r="J509" s="178">
        <f>SUM(J488:J508)</f>
        <v>112700</v>
      </c>
    </row>
    <row r="512" spans="2:10">
      <c r="B512" s="177" t="s">
        <v>61</v>
      </c>
      <c r="C512" s="178">
        <v>2019</v>
      </c>
      <c r="D512" s="178" t="s">
        <v>969</v>
      </c>
      <c r="E512" s="178" t="s">
        <v>994</v>
      </c>
      <c r="F512" s="178"/>
      <c r="G512" s="178"/>
      <c r="H512" s="178"/>
      <c r="I512" s="260" t="s">
        <v>527</v>
      </c>
      <c r="J512" s="260"/>
    </row>
    <row r="513" spans="2:10">
      <c r="B513" s="208"/>
      <c r="C513" s="208"/>
      <c r="D513" s="208"/>
      <c r="E513" s="209"/>
      <c r="F513" s="209"/>
      <c r="G513" s="209" t="s">
        <v>4</v>
      </c>
      <c r="H513" s="210" t="s">
        <v>9</v>
      </c>
      <c r="I513" s="260"/>
      <c r="J513" s="260"/>
    </row>
    <row r="514" spans="2:10">
      <c r="B514" s="184" t="s">
        <v>0</v>
      </c>
      <c r="C514" s="207" t="s">
        <v>1</v>
      </c>
      <c r="D514" s="184" t="s">
        <v>10</v>
      </c>
      <c r="E514" s="184" t="s">
        <v>7</v>
      </c>
      <c r="F514" s="184" t="s">
        <v>11</v>
      </c>
      <c r="G514" s="184" t="s">
        <v>12</v>
      </c>
      <c r="H514" s="211"/>
      <c r="I514" s="208" t="s">
        <v>525</v>
      </c>
      <c r="J514" s="208" t="s">
        <v>526</v>
      </c>
    </row>
    <row r="515" spans="2:10">
      <c r="B515" s="222" t="s">
        <v>1198</v>
      </c>
      <c r="C515" s="178" t="s">
        <v>1196</v>
      </c>
      <c r="D515" s="178"/>
      <c r="E515" s="178"/>
      <c r="F515" s="178"/>
      <c r="G515" s="178"/>
      <c r="H515" s="178"/>
      <c r="I515" s="178"/>
      <c r="J515" s="178"/>
    </row>
    <row r="516" spans="2:10">
      <c r="B516" s="223"/>
      <c r="C516" s="178" t="s">
        <v>1079</v>
      </c>
      <c r="D516" s="178"/>
      <c r="E516" s="178">
        <v>58</v>
      </c>
      <c r="F516" s="178"/>
      <c r="G516" s="178">
        <f>E516-D507</f>
        <v>-31</v>
      </c>
      <c r="H516" s="178"/>
      <c r="I516" s="178">
        <f>G516*2</f>
        <v>-62</v>
      </c>
      <c r="J516" s="178">
        <f>I516*20</f>
        <v>-1240</v>
      </c>
    </row>
    <row r="517" spans="2:10">
      <c r="B517" s="223"/>
      <c r="C517" s="178"/>
      <c r="D517" s="178"/>
      <c r="E517" s="178"/>
      <c r="F517" s="178"/>
      <c r="G517" s="178"/>
      <c r="H517" s="178"/>
      <c r="I517" s="178"/>
      <c r="J517" s="178"/>
    </row>
    <row r="518" spans="2:10">
      <c r="B518" s="223"/>
      <c r="C518" s="178" t="s">
        <v>1193</v>
      </c>
      <c r="D518" s="178">
        <v>58</v>
      </c>
      <c r="E518" s="178"/>
      <c r="F518" s="178"/>
      <c r="G518" s="178"/>
      <c r="H518" s="178"/>
      <c r="I518" s="178"/>
      <c r="J518" s="178"/>
    </row>
    <row r="519" spans="2:10">
      <c r="B519" s="223"/>
      <c r="C519" s="178" t="s">
        <v>1201</v>
      </c>
      <c r="D519" s="178"/>
      <c r="E519" s="178"/>
      <c r="F519" s="178">
        <v>129</v>
      </c>
      <c r="G519" s="178">
        <f>F519-D518</f>
        <v>71</v>
      </c>
      <c r="H519" s="178" t="s">
        <v>1047</v>
      </c>
      <c r="I519" s="178">
        <f>G519*5</f>
        <v>355</v>
      </c>
      <c r="J519" s="178"/>
    </row>
    <row r="520" spans="2:10">
      <c r="B520" s="223"/>
      <c r="C520" s="178"/>
      <c r="D520" s="178"/>
      <c r="E520" s="178"/>
      <c r="F520" s="178"/>
      <c r="G520" s="178"/>
      <c r="H520" s="178"/>
      <c r="I520" s="178"/>
      <c r="J520" s="178"/>
    </row>
    <row r="521" spans="2:10">
      <c r="B521" s="223"/>
      <c r="C521" s="178" t="s">
        <v>1199</v>
      </c>
      <c r="D521" s="178">
        <v>255</v>
      </c>
      <c r="E521" s="178"/>
      <c r="F521" s="178"/>
      <c r="G521" s="178"/>
      <c r="H521" s="178"/>
      <c r="I521" s="178"/>
      <c r="J521" s="178"/>
    </row>
    <row r="522" spans="2:10">
      <c r="B522" s="223"/>
      <c r="C522" s="178" t="s">
        <v>1077</v>
      </c>
      <c r="D522" s="178"/>
      <c r="E522" s="178"/>
      <c r="F522" s="178">
        <v>280</v>
      </c>
      <c r="G522" s="178">
        <f>F522-D521</f>
        <v>25</v>
      </c>
      <c r="H522" s="178"/>
      <c r="I522" s="178">
        <f>G522*15</f>
        <v>375</v>
      </c>
      <c r="J522" s="178">
        <f>I522*20</f>
        <v>7500</v>
      </c>
    </row>
    <row r="523" spans="2:10">
      <c r="B523" s="223"/>
      <c r="C523" s="178" t="s">
        <v>1077</v>
      </c>
      <c r="D523" s="178">
        <v>210</v>
      </c>
      <c r="E523" s="178">
        <v>195</v>
      </c>
      <c r="F523" s="178"/>
      <c r="G523" s="178">
        <f>E523-D523</f>
        <v>-15</v>
      </c>
      <c r="H523" s="178"/>
      <c r="I523" s="178">
        <f>G523*15</f>
        <v>-225</v>
      </c>
      <c r="J523" s="178">
        <f t="shared" ref="J523:J537" si="22">I523*20</f>
        <v>-4500</v>
      </c>
    </row>
    <row r="524" spans="2:10">
      <c r="B524" s="223"/>
      <c r="C524" s="178" t="s">
        <v>1077</v>
      </c>
      <c r="D524" s="178">
        <v>236</v>
      </c>
      <c r="E524" s="178"/>
      <c r="F524" s="178">
        <v>250</v>
      </c>
      <c r="G524" s="178">
        <f>F524-D524</f>
        <v>14</v>
      </c>
      <c r="H524" s="178"/>
      <c r="I524" s="178">
        <f>G524*15</f>
        <v>210</v>
      </c>
      <c r="J524" s="178">
        <f t="shared" si="22"/>
        <v>4200</v>
      </c>
    </row>
    <row r="525" spans="2:10">
      <c r="B525" s="223"/>
      <c r="C525" s="178" t="s">
        <v>1077</v>
      </c>
      <c r="D525" s="178">
        <v>226</v>
      </c>
      <c r="E525" s="178"/>
      <c r="F525" s="178">
        <v>279</v>
      </c>
      <c r="G525" s="178">
        <f>F525-D525</f>
        <v>53</v>
      </c>
      <c r="H525" s="178" t="s">
        <v>1153</v>
      </c>
      <c r="I525" s="178">
        <f>G525*10</f>
        <v>530</v>
      </c>
      <c r="J525" s="178">
        <f t="shared" si="22"/>
        <v>10600</v>
      </c>
    </row>
    <row r="526" spans="2:10">
      <c r="B526" s="223"/>
      <c r="C526" s="178"/>
      <c r="D526" s="178"/>
      <c r="E526" s="178"/>
      <c r="F526" s="178">
        <v>300</v>
      </c>
      <c r="G526" s="178">
        <f>F526-D525</f>
        <v>74</v>
      </c>
      <c r="H526" s="178" t="s">
        <v>1047</v>
      </c>
      <c r="I526" s="178">
        <f>G526*5</f>
        <v>370</v>
      </c>
      <c r="J526" s="178">
        <f t="shared" si="22"/>
        <v>7400</v>
      </c>
    </row>
    <row r="527" spans="2:10">
      <c r="B527" s="223"/>
      <c r="C527" s="178" t="s">
        <v>1077</v>
      </c>
      <c r="D527" s="178">
        <v>316</v>
      </c>
      <c r="E527" s="178"/>
      <c r="F527" s="178">
        <v>400</v>
      </c>
      <c r="G527" s="178">
        <f>F527-D527</f>
        <v>84</v>
      </c>
      <c r="H527" s="178"/>
      <c r="I527" s="178">
        <f>G527*15</f>
        <v>1260</v>
      </c>
      <c r="J527" s="178">
        <f t="shared" si="22"/>
        <v>25200</v>
      </c>
    </row>
    <row r="528" spans="2:10">
      <c r="B528" s="223"/>
      <c r="C528" s="178"/>
      <c r="D528" s="178"/>
      <c r="E528" s="178"/>
      <c r="F528" s="178"/>
      <c r="G528" s="178"/>
      <c r="H528" s="178"/>
      <c r="I528" s="178"/>
      <c r="J528" s="178"/>
    </row>
    <row r="529" spans="2:10">
      <c r="B529" s="223"/>
      <c r="C529" s="178" t="s">
        <v>1200</v>
      </c>
      <c r="D529" s="178">
        <v>201</v>
      </c>
      <c r="E529" s="178"/>
      <c r="F529" s="178"/>
      <c r="G529" s="178"/>
      <c r="H529" s="178"/>
      <c r="I529" s="178"/>
      <c r="J529" s="178"/>
    </row>
    <row r="530" spans="2:10">
      <c r="B530" s="223"/>
      <c r="C530" s="178" t="s">
        <v>1003</v>
      </c>
      <c r="D530" s="178"/>
      <c r="E530" s="178"/>
      <c r="F530" s="178">
        <v>230</v>
      </c>
      <c r="G530" s="178">
        <f>F530-D529</f>
        <v>29</v>
      </c>
      <c r="H530" s="178"/>
      <c r="I530" s="178">
        <f>G530*10</f>
        <v>290</v>
      </c>
      <c r="J530" s="178">
        <f t="shared" si="22"/>
        <v>5800</v>
      </c>
    </row>
    <row r="531" spans="2:10">
      <c r="B531" s="223"/>
      <c r="C531" s="178" t="s">
        <v>1003</v>
      </c>
      <c r="D531" s="178">
        <v>206</v>
      </c>
      <c r="E531" s="178"/>
      <c r="F531" s="178">
        <v>227</v>
      </c>
      <c r="G531" s="178">
        <f>F531-D531</f>
        <v>21</v>
      </c>
      <c r="H531" s="178" t="s">
        <v>1047</v>
      </c>
      <c r="I531" s="178">
        <f>G531*5</f>
        <v>105</v>
      </c>
      <c r="J531" s="178">
        <f t="shared" si="22"/>
        <v>2100</v>
      </c>
    </row>
    <row r="532" spans="2:10">
      <c r="B532" s="223"/>
      <c r="C532" s="178"/>
      <c r="D532" s="178"/>
      <c r="E532" s="178"/>
      <c r="F532" s="178">
        <v>245</v>
      </c>
      <c r="G532" s="178">
        <f>F532-D531</f>
        <v>39</v>
      </c>
      <c r="H532" s="178" t="s">
        <v>1047</v>
      </c>
      <c r="I532" s="178">
        <f>G532*5</f>
        <v>195</v>
      </c>
      <c r="J532" s="178">
        <f t="shared" si="22"/>
        <v>3900</v>
      </c>
    </row>
    <row r="533" spans="2:10">
      <c r="B533" s="223"/>
      <c r="C533" s="178" t="s">
        <v>1003</v>
      </c>
      <c r="D533" s="178">
        <v>210</v>
      </c>
      <c r="E533" s="178"/>
      <c r="F533" s="178">
        <v>380</v>
      </c>
      <c r="G533" s="178">
        <f>F533-D533</f>
        <v>170</v>
      </c>
      <c r="H533" s="178"/>
      <c r="I533" s="178">
        <f>G533*10</f>
        <v>1700</v>
      </c>
      <c r="J533" s="178">
        <f t="shared" si="22"/>
        <v>34000</v>
      </c>
    </row>
    <row r="534" spans="2:10">
      <c r="B534" s="223"/>
      <c r="C534" s="178"/>
      <c r="D534" s="178"/>
      <c r="E534" s="178"/>
      <c r="F534" s="178"/>
      <c r="G534" s="178"/>
      <c r="H534" s="178"/>
      <c r="I534" s="178"/>
      <c r="J534" s="178"/>
    </row>
    <row r="535" spans="2:10">
      <c r="B535" s="223"/>
      <c r="C535" s="178" t="s">
        <v>1195</v>
      </c>
      <c r="D535" s="178">
        <v>46</v>
      </c>
      <c r="E535" s="178"/>
      <c r="F535" s="178"/>
      <c r="G535" s="178"/>
      <c r="H535" s="178"/>
      <c r="I535" s="178"/>
      <c r="J535" s="178"/>
    </row>
    <row r="536" spans="2:10">
      <c r="B536" s="223"/>
      <c r="C536" s="178" t="s">
        <v>1055</v>
      </c>
      <c r="D536" s="178"/>
      <c r="E536" s="178"/>
      <c r="F536" s="178">
        <v>52</v>
      </c>
      <c r="G536" s="178">
        <f>F536-D535</f>
        <v>6</v>
      </c>
      <c r="H536" s="178"/>
      <c r="I536" s="178">
        <f>G536*20</f>
        <v>120</v>
      </c>
      <c r="J536" s="178">
        <f t="shared" si="22"/>
        <v>2400</v>
      </c>
    </row>
    <row r="537" spans="2:10">
      <c r="B537" s="224"/>
      <c r="C537" s="178" t="s">
        <v>1055</v>
      </c>
      <c r="D537" s="178">
        <v>40</v>
      </c>
      <c r="E537" s="178"/>
      <c r="F537" s="178">
        <v>56</v>
      </c>
      <c r="G537" s="178">
        <f>F537-D537</f>
        <v>16</v>
      </c>
      <c r="H537" s="178"/>
      <c r="I537" s="178">
        <f>G537*20</f>
        <v>320</v>
      </c>
      <c r="J537" s="178">
        <f t="shared" si="22"/>
        <v>6400</v>
      </c>
    </row>
    <row r="538" spans="2:10">
      <c r="B538" s="178"/>
      <c r="C538" s="178"/>
      <c r="D538" s="178"/>
      <c r="E538" s="178"/>
      <c r="F538" s="178"/>
      <c r="G538" s="239" t="s">
        <v>638</v>
      </c>
      <c r="H538" s="240"/>
      <c r="I538" s="178">
        <f>SUM(I516:I537)</f>
        <v>5543</v>
      </c>
      <c r="J538" s="178">
        <f>SUM(J516:J537)</f>
        <v>103760</v>
      </c>
    </row>
    <row r="539" spans="2:10">
      <c r="B539" s="177" t="s">
        <v>61</v>
      </c>
      <c r="C539" s="178">
        <v>2019</v>
      </c>
      <c r="D539" s="178" t="s">
        <v>969</v>
      </c>
      <c r="E539" s="178" t="s">
        <v>994</v>
      </c>
      <c r="F539" s="178"/>
      <c r="G539" s="178"/>
      <c r="H539" s="178"/>
      <c r="I539" s="260" t="s">
        <v>527</v>
      </c>
      <c r="J539" s="260"/>
    </row>
    <row r="540" spans="2:10">
      <c r="B540" s="208"/>
      <c r="C540" s="208"/>
      <c r="D540" s="208"/>
      <c r="E540" s="209"/>
      <c r="F540" s="209"/>
      <c r="G540" s="209" t="s">
        <v>4</v>
      </c>
      <c r="H540" s="210" t="s">
        <v>9</v>
      </c>
      <c r="I540" s="260"/>
      <c r="J540" s="260"/>
    </row>
    <row r="541" spans="2:10">
      <c r="B541" s="184" t="s">
        <v>0</v>
      </c>
      <c r="C541" s="207" t="s">
        <v>1</v>
      </c>
      <c r="D541" s="184" t="s">
        <v>10</v>
      </c>
      <c r="E541" s="184" t="s">
        <v>7</v>
      </c>
      <c r="F541" s="184" t="s">
        <v>11</v>
      </c>
      <c r="G541" s="184" t="s">
        <v>12</v>
      </c>
      <c r="H541" s="211"/>
      <c r="I541" s="208" t="s">
        <v>525</v>
      </c>
      <c r="J541" s="208" t="s">
        <v>526</v>
      </c>
    </row>
    <row r="542" spans="2:10">
      <c r="B542" s="178" t="s">
        <v>1205</v>
      </c>
      <c r="C542" s="178" t="s">
        <v>1193</v>
      </c>
      <c r="D542" s="178"/>
      <c r="E542" s="178"/>
      <c r="F542" s="178"/>
      <c r="G542" s="178"/>
      <c r="H542" s="178"/>
      <c r="I542" s="178"/>
      <c r="J542" s="178"/>
    </row>
    <row r="543" spans="2:10">
      <c r="B543" s="178"/>
      <c r="C543" s="178" t="s">
        <v>1210</v>
      </c>
      <c r="D543" s="178"/>
      <c r="E543" s="178"/>
      <c r="F543" s="178">
        <v>169</v>
      </c>
      <c r="G543" s="178">
        <f>F543-58</f>
        <v>111</v>
      </c>
      <c r="H543" s="178"/>
      <c r="I543" s="178">
        <f>G543*5</f>
        <v>555</v>
      </c>
      <c r="J543" s="178">
        <f>I543*20</f>
        <v>11100</v>
      </c>
    </row>
    <row r="544" spans="2:10">
      <c r="B544" s="178"/>
      <c r="C544" s="178" t="s">
        <v>1055</v>
      </c>
      <c r="D544" s="178">
        <v>122</v>
      </c>
      <c r="E544" s="178"/>
      <c r="F544" s="178">
        <v>155</v>
      </c>
      <c r="G544" s="178">
        <f>F544-D544</f>
        <v>33</v>
      </c>
      <c r="H544" s="178"/>
      <c r="I544" s="178">
        <f>G544*20</f>
        <v>660</v>
      </c>
      <c r="J544" s="178">
        <f t="shared" ref="J544:J546" si="23">I544*20</f>
        <v>13200</v>
      </c>
    </row>
    <row r="545" spans="2:10">
      <c r="B545" s="178"/>
      <c r="C545" s="178" t="s">
        <v>1055</v>
      </c>
      <c r="D545" s="178">
        <v>128</v>
      </c>
      <c r="E545" s="178"/>
      <c r="F545" s="178">
        <v>155</v>
      </c>
      <c r="G545" s="178">
        <f>F545-D545</f>
        <v>27</v>
      </c>
      <c r="H545" s="178"/>
      <c r="I545" s="178">
        <f>G545*20</f>
        <v>540</v>
      </c>
      <c r="J545" s="178">
        <f t="shared" si="23"/>
        <v>10800</v>
      </c>
    </row>
    <row r="546" spans="2:10">
      <c r="B546" s="178"/>
      <c r="C546" s="178" t="s">
        <v>1055</v>
      </c>
      <c r="D546" s="178">
        <v>115</v>
      </c>
      <c r="E546" s="178"/>
      <c r="F546" s="178">
        <v>135</v>
      </c>
      <c r="G546" s="178">
        <f>F546-D546</f>
        <v>20</v>
      </c>
      <c r="H546" s="178" t="s">
        <v>1153</v>
      </c>
      <c r="I546" s="178">
        <f>G546*10</f>
        <v>200</v>
      </c>
      <c r="J546" s="178">
        <f t="shared" si="23"/>
        <v>4000</v>
      </c>
    </row>
    <row r="547" spans="2:10">
      <c r="B547" s="178"/>
      <c r="C547" s="178"/>
      <c r="D547" s="178"/>
      <c r="E547" s="178"/>
      <c r="F547" s="178"/>
      <c r="G547" s="178"/>
      <c r="H547" s="178" t="s">
        <v>1186</v>
      </c>
      <c r="I547" s="178"/>
      <c r="J547" s="178"/>
    </row>
    <row r="548" spans="2:10">
      <c r="B548" s="178"/>
      <c r="C548" s="178" t="s">
        <v>1211</v>
      </c>
      <c r="D548" s="178">
        <v>240</v>
      </c>
      <c r="E548" s="178"/>
      <c r="F548" s="178"/>
      <c r="G548" s="178"/>
      <c r="H548" s="178"/>
      <c r="I548" s="178"/>
      <c r="J548" s="178"/>
    </row>
    <row r="549" spans="2:10">
      <c r="B549" s="178"/>
      <c r="C549" s="178" t="s">
        <v>1003</v>
      </c>
      <c r="D549" s="178"/>
      <c r="E549" s="178"/>
      <c r="F549" s="178">
        <v>280</v>
      </c>
      <c r="G549" s="178">
        <f>F549-D548</f>
        <v>40</v>
      </c>
      <c r="H549" s="178"/>
      <c r="I549" s="178">
        <f>G549*10</f>
        <v>400</v>
      </c>
      <c r="J549" s="178">
        <f>I549*20</f>
        <v>8000</v>
      </c>
    </row>
    <row r="550" spans="2:10">
      <c r="B550" s="178"/>
      <c r="C550" s="178" t="s">
        <v>1003</v>
      </c>
      <c r="D550" s="178">
        <v>210</v>
      </c>
      <c r="E550" s="178"/>
      <c r="F550" s="178">
        <v>250</v>
      </c>
      <c r="G550" s="178">
        <f>F550-D550</f>
        <v>40</v>
      </c>
      <c r="H550" s="178"/>
      <c r="I550" s="178">
        <f t="shared" ref="I550:I551" si="24">G550*10</f>
        <v>400</v>
      </c>
      <c r="J550" s="178">
        <f t="shared" ref="J550:J551" si="25">I550*20</f>
        <v>8000</v>
      </c>
    </row>
    <row r="551" spans="2:10">
      <c r="B551" s="178"/>
      <c r="C551" s="178" t="s">
        <v>1003</v>
      </c>
      <c r="D551" s="178">
        <v>215</v>
      </c>
      <c r="E551" s="178"/>
      <c r="F551" s="178">
        <v>250</v>
      </c>
      <c r="G551" s="178">
        <f>F551-D551</f>
        <v>35</v>
      </c>
      <c r="H551" s="178"/>
      <c r="I551" s="178">
        <f t="shared" si="24"/>
        <v>350</v>
      </c>
      <c r="J551" s="178">
        <f t="shared" si="25"/>
        <v>7000</v>
      </c>
    </row>
    <row r="552" spans="2:10">
      <c r="B552" s="178"/>
      <c r="C552" s="178"/>
      <c r="D552" s="178"/>
      <c r="E552" s="178"/>
      <c r="F552" s="178"/>
      <c r="G552" s="239" t="s">
        <v>638</v>
      </c>
      <c r="H552" s="240"/>
      <c r="I552" s="178">
        <f>SUM(I543:I551)</f>
        <v>3105</v>
      </c>
      <c r="J552" s="178">
        <f>SUM(J543:J551)</f>
        <v>62100</v>
      </c>
    </row>
    <row r="553" spans="2:10">
      <c r="B553" s="178"/>
      <c r="C553" s="178"/>
      <c r="D553" s="178"/>
      <c r="E553" s="178"/>
      <c r="F553" s="236" t="s">
        <v>1213</v>
      </c>
      <c r="G553" s="237"/>
      <c r="H553" s="238"/>
      <c r="I553" s="178"/>
      <c r="J553" s="200">
        <f>J552+J538+J509+J482+J462+J446+J428+J416+J397+J381+J358+J343+J325+J304+J280+J263+J244+J217</f>
        <v>859620</v>
      </c>
    </row>
    <row r="555" spans="2:10">
      <c r="B555" s="177" t="s">
        <v>76</v>
      </c>
      <c r="C555" s="178">
        <v>2019</v>
      </c>
      <c r="D555" s="178" t="s">
        <v>969</v>
      </c>
      <c r="E555" s="178" t="s">
        <v>994</v>
      </c>
      <c r="F555" s="178"/>
      <c r="G555" s="178"/>
      <c r="H555" s="178"/>
      <c r="I555" s="260" t="s">
        <v>527</v>
      </c>
      <c r="J555" s="260"/>
    </row>
    <row r="556" spans="2:10">
      <c r="B556" s="208"/>
      <c r="C556" s="208"/>
      <c r="D556" s="208"/>
      <c r="E556" s="209"/>
      <c r="F556" s="209"/>
      <c r="G556" s="209" t="s">
        <v>4</v>
      </c>
      <c r="H556" s="210" t="s">
        <v>9</v>
      </c>
      <c r="I556" s="260"/>
      <c r="J556" s="260"/>
    </row>
    <row r="557" spans="2:10">
      <c r="B557" s="184" t="s">
        <v>0</v>
      </c>
      <c r="C557" s="207" t="s">
        <v>1</v>
      </c>
      <c r="D557" s="184" t="s">
        <v>10</v>
      </c>
      <c r="E557" s="184" t="s">
        <v>7</v>
      </c>
      <c r="F557" s="184" t="s">
        <v>11</v>
      </c>
      <c r="G557" s="184" t="s">
        <v>12</v>
      </c>
      <c r="H557" s="211"/>
      <c r="I557" s="208" t="s">
        <v>525</v>
      </c>
      <c r="J557" s="208" t="s">
        <v>526</v>
      </c>
    </row>
    <row r="558" spans="2:10">
      <c r="B558" s="222" t="s">
        <v>1215</v>
      </c>
      <c r="C558" s="178" t="s">
        <v>1193</v>
      </c>
      <c r="D558" s="178"/>
      <c r="E558" s="178"/>
      <c r="F558" s="178"/>
      <c r="G558" s="178"/>
      <c r="H558" s="178"/>
      <c r="I558" s="178"/>
      <c r="J558" s="178"/>
    </row>
    <row r="559" spans="2:10">
      <c r="B559" s="223"/>
      <c r="C559" s="178" t="s">
        <v>1216</v>
      </c>
      <c r="D559" s="178"/>
      <c r="E559" s="178"/>
      <c r="F559" s="178">
        <v>166</v>
      </c>
      <c r="G559" s="178">
        <f>F559-115</f>
        <v>51</v>
      </c>
      <c r="H559" s="178"/>
      <c r="I559" s="178">
        <f>G559*10</f>
        <v>510</v>
      </c>
      <c r="J559" s="178">
        <f>I559*20</f>
        <v>10200</v>
      </c>
    </row>
    <row r="560" spans="2:10">
      <c r="B560" s="223"/>
      <c r="C560" s="178" t="s">
        <v>1003</v>
      </c>
      <c r="D560" s="178">
        <v>145</v>
      </c>
      <c r="E560" s="178"/>
      <c r="F560" s="178"/>
      <c r="G560" s="178"/>
      <c r="H560" s="178"/>
      <c r="I560" s="178"/>
      <c r="J560" s="178"/>
    </row>
    <row r="561" spans="2:10">
      <c r="B561" s="223"/>
      <c r="C561" s="178"/>
      <c r="D561" s="178"/>
      <c r="E561" s="178">
        <v>135</v>
      </c>
      <c r="F561" s="178"/>
      <c r="G561" s="178">
        <f>E561-D560</f>
        <v>-10</v>
      </c>
      <c r="H561" s="178"/>
      <c r="I561" s="178">
        <f>G561*10</f>
        <v>-100</v>
      </c>
      <c r="J561" s="178">
        <f>I561*20</f>
        <v>-2000</v>
      </c>
    </row>
    <row r="562" spans="2:10">
      <c r="B562" s="223"/>
      <c r="C562" s="178" t="s">
        <v>1003</v>
      </c>
      <c r="D562" s="178">
        <v>130</v>
      </c>
      <c r="E562" s="178"/>
      <c r="F562" s="178">
        <v>155</v>
      </c>
      <c r="G562" s="178">
        <f>F562-D562</f>
        <v>25</v>
      </c>
      <c r="H562" s="178" t="s">
        <v>1047</v>
      </c>
      <c r="I562" s="178">
        <f>G562*5</f>
        <v>125</v>
      </c>
      <c r="J562" s="178">
        <f>I562*20</f>
        <v>2500</v>
      </c>
    </row>
    <row r="563" spans="2:10">
      <c r="B563" s="223"/>
      <c r="C563" s="178"/>
      <c r="D563" s="178"/>
      <c r="E563" s="178">
        <v>100</v>
      </c>
      <c r="F563" s="178"/>
      <c r="G563" s="178">
        <f>E563-D562</f>
        <v>-30</v>
      </c>
      <c r="H563" s="178" t="s">
        <v>1106</v>
      </c>
      <c r="I563" s="178">
        <f>G563*5</f>
        <v>-150</v>
      </c>
      <c r="J563" s="178">
        <f>I563*20</f>
        <v>-3000</v>
      </c>
    </row>
    <row r="564" spans="2:10">
      <c r="B564" s="223"/>
      <c r="C564" s="178" t="s">
        <v>1003</v>
      </c>
      <c r="D564" s="178">
        <v>116</v>
      </c>
      <c r="E564" s="178">
        <v>100</v>
      </c>
      <c r="F564" s="178"/>
      <c r="G564" s="178">
        <f>E564-D564</f>
        <v>-16</v>
      </c>
      <c r="H564" s="178"/>
      <c r="I564" s="178">
        <f>G564*10</f>
        <v>-160</v>
      </c>
      <c r="J564" s="178">
        <f>I564*20</f>
        <v>-3200</v>
      </c>
    </row>
    <row r="565" spans="2:10">
      <c r="B565" s="223"/>
      <c r="C565" s="178"/>
      <c r="D565" s="178"/>
      <c r="E565" s="178"/>
      <c r="F565" s="178"/>
      <c r="G565" s="178"/>
      <c r="H565" s="178"/>
      <c r="I565" s="178"/>
      <c r="J565" s="178"/>
    </row>
    <row r="566" spans="2:10">
      <c r="B566" s="223"/>
      <c r="C566" s="178" t="s">
        <v>1217</v>
      </c>
      <c r="D566" s="178">
        <v>130</v>
      </c>
      <c r="E566" s="178"/>
      <c r="F566" s="178"/>
      <c r="G566" s="178"/>
      <c r="H566" s="178"/>
      <c r="I566" s="178"/>
      <c r="J566" s="178"/>
    </row>
    <row r="567" spans="2:10">
      <c r="B567" s="223"/>
      <c r="C567" s="178" t="s">
        <v>1003</v>
      </c>
      <c r="D567" s="178"/>
      <c r="E567" s="178">
        <v>110</v>
      </c>
      <c r="F567" s="178"/>
      <c r="G567" s="178">
        <f>E567-D566</f>
        <v>-20</v>
      </c>
      <c r="H567" s="178"/>
      <c r="I567" s="178">
        <f>G567*10</f>
        <v>-200</v>
      </c>
      <c r="J567" s="178">
        <f>I567*20</f>
        <v>-4000</v>
      </c>
    </row>
    <row r="568" spans="2:10">
      <c r="B568" s="223"/>
      <c r="C568" s="178" t="s">
        <v>1055</v>
      </c>
      <c r="D568" s="178">
        <v>145</v>
      </c>
      <c r="E568" s="178"/>
      <c r="F568" s="178"/>
      <c r="G568" s="178"/>
      <c r="H568" s="178"/>
      <c r="I568" s="178"/>
      <c r="J568" s="178"/>
    </row>
    <row r="569" spans="2:10">
      <c r="B569" s="223"/>
      <c r="C569" s="178"/>
      <c r="D569" s="178"/>
      <c r="E569" s="178"/>
      <c r="F569" s="178">
        <v>170</v>
      </c>
      <c r="G569" s="178">
        <f>F569-D568</f>
        <v>25</v>
      </c>
      <c r="H569" s="178"/>
      <c r="I569" s="178">
        <f>G569*20</f>
        <v>500</v>
      </c>
      <c r="J569" s="178">
        <f>I569*20</f>
        <v>10000</v>
      </c>
    </row>
    <row r="570" spans="2:10">
      <c r="B570" s="223"/>
      <c r="C570" s="178" t="s">
        <v>1055</v>
      </c>
      <c r="D570" s="178">
        <v>160</v>
      </c>
      <c r="E570" s="178"/>
      <c r="F570" s="178">
        <v>196</v>
      </c>
      <c r="G570" s="178">
        <f>F570-D570</f>
        <v>36</v>
      </c>
      <c r="H570" s="178"/>
      <c r="I570" s="178">
        <f>G570*20</f>
        <v>720</v>
      </c>
      <c r="J570" s="178">
        <f>I570*20</f>
        <v>14400</v>
      </c>
    </row>
    <row r="571" spans="2:10">
      <c r="B571" s="224"/>
      <c r="C571" s="178" t="s">
        <v>1063</v>
      </c>
      <c r="D571" s="178">
        <v>172</v>
      </c>
      <c r="E571" s="178"/>
      <c r="F571" s="178"/>
      <c r="G571" s="178"/>
      <c r="H571" s="178" t="s">
        <v>1139</v>
      </c>
      <c r="I571" s="178"/>
      <c r="J571" s="178"/>
    </row>
    <row r="572" spans="2:10">
      <c r="B572" s="178"/>
      <c r="C572" s="178"/>
      <c r="D572" s="178"/>
      <c r="E572" s="178" t="str">
        <f>E818</f>
        <v>PROFIT PER LOT POINTS</v>
      </c>
      <c r="F572" s="178"/>
      <c r="G572" s="214">
        <f>SUM(G559:G571)</f>
        <v>61</v>
      </c>
      <c r="H572" s="214" t="s">
        <v>638</v>
      </c>
      <c r="I572" s="178">
        <f>SUM(I559:I571)</f>
        <v>1245</v>
      </c>
      <c r="J572" s="178">
        <f>SUM(J559:J571)</f>
        <v>24900</v>
      </c>
    </row>
    <row r="574" spans="2:10">
      <c r="B574" s="177" t="s">
        <v>76</v>
      </c>
      <c r="C574" s="178">
        <v>2019</v>
      </c>
      <c r="D574" s="178" t="s">
        <v>969</v>
      </c>
      <c r="E574" s="178" t="s">
        <v>994</v>
      </c>
      <c r="F574" s="178"/>
      <c r="G574" s="178"/>
      <c r="H574" s="178"/>
      <c r="I574" s="260" t="s">
        <v>527</v>
      </c>
      <c r="J574" s="260"/>
    </row>
    <row r="575" spans="2:10">
      <c r="B575" s="208"/>
      <c r="C575" s="208"/>
      <c r="D575" s="208"/>
      <c r="E575" s="209"/>
      <c r="F575" s="209"/>
      <c r="G575" s="209" t="s">
        <v>4</v>
      </c>
      <c r="H575" s="210" t="s">
        <v>9</v>
      </c>
      <c r="I575" s="260"/>
      <c r="J575" s="260"/>
    </row>
    <row r="576" spans="2:10">
      <c r="B576" s="184" t="s">
        <v>0</v>
      </c>
      <c r="C576" s="207" t="s">
        <v>1</v>
      </c>
      <c r="D576" s="184" t="s">
        <v>10</v>
      </c>
      <c r="E576" s="184" t="s">
        <v>7</v>
      </c>
      <c r="F576" s="184" t="s">
        <v>11</v>
      </c>
      <c r="G576" s="184" t="s">
        <v>12</v>
      </c>
      <c r="H576" s="211"/>
      <c r="I576" s="208" t="s">
        <v>525</v>
      </c>
      <c r="J576" s="208" t="s">
        <v>526</v>
      </c>
    </row>
    <row r="577" spans="2:10">
      <c r="B577" s="222" t="s">
        <v>1223</v>
      </c>
      <c r="C577" s="178" t="s">
        <v>1217</v>
      </c>
      <c r="D577" s="178"/>
      <c r="E577" s="178"/>
      <c r="F577" s="178"/>
      <c r="G577" s="178"/>
      <c r="H577" s="178"/>
      <c r="I577" s="178"/>
      <c r="J577" s="178"/>
    </row>
    <row r="578" spans="2:10">
      <c r="B578" s="223"/>
      <c r="C578" s="178" t="s">
        <v>1226</v>
      </c>
      <c r="D578" s="178"/>
      <c r="E578" s="178"/>
      <c r="F578" s="178">
        <v>230</v>
      </c>
      <c r="G578" s="178">
        <f>F578-172</f>
        <v>58</v>
      </c>
      <c r="H578" s="178"/>
      <c r="I578" s="178">
        <f>G578*2</f>
        <v>116</v>
      </c>
      <c r="J578" s="178">
        <f>I578*20</f>
        <v>2320</v>
      </c>
    </row>
    <row r="579" spans="2:10">
      <c r="B579" s="223"/>
      <c r="C579" s="178" t="s">
        <v>1077</v>
      </c>
      <c r="D579" s="178">
        <v>170</v>
      </c>
      <c r="E579" s="178"/>
      <c r="F579" s="178">
        <v>240</v>
      </c>
      <c r="G579" s="178">
        <f>F579-D579</f>
        <v>70</v>
      </c>
      <c r="H579" s="178"/>
      <c r="I579" s="178">
        <f>G579*15</f>
        <v>1050</v>
      </c>
      <c r="J579" s="178">
        <f t="shared" ref="J579:J585" si="26">I579*20</f>
        <v>21000</v>
      </c>
    </row>
    <row r="580" spans="2:10">
      <c r="B580" s="223"/>
      <c r="C580" s="178" t="s">
        <v>1067</v>
      </c>
      <c r="D580" s="178">
        <v>204</v>
      </c>
      <c r="E580" s="178">
        <v>170</v>
      </c>
      <c r="F580" s="178"/>
      <c r="G580" s="178">
        <f>E580-D580</f>
        <v>-34</v>
      </c>
      <c r="H580" s="178"/>
      <c r="I580" s="178">
        <f>G580*5</f>
        <v>-170</v>
      </c>
      <c r="J580" s="178">
        <f t="shared" si="26"/>
        <v>-3400</v>
      </c>
    </row>
    <row r="581" spans="2:10">
      <c r="B581" s="223"/>
      <c r="C581" s="178" t="s">
        <v>1063</v>
      </c>
      <c r="D581" s="178">
        <v>208</v>
      </c>
      <c r="E581" s="178">
        <v>130</v>
      </c>
      <c r="F581" s="178"/>
      <c r="G581" s="178">
        <f>E581-D581</f>
        <v>-78</v>
      </c>
      <c r="H581" s="178"/>
      <c r="I581" s="178">
        <f>G581*2</f>
        <v>-156</v>
      </c>
      <c r="J581" s="178">
        <f t="shared" si="26"/>
        <v>-3120</v>
      </c>
    </row>
    <row r="582" spans="2:10">
      <c r="B582" s="223"/>
      <c r="C582" s="178"/>
      <c r="D582" s="178"/>
      <c r="E582" s="178"/>
      <c r="F582" s="178"/>
      <c r="G582" s="178"/>
      <c r="H582" s="178"/>
      <c r="I582" s="178"/>
      <c r="J582" s="178"/>
    </row>
    <row r="583" spans="2:10">
      <c r="B583" s="223"/>
      <c r="C583" s="178" t="s">
        <v>1227</v>
      </c>
      <c r="D583" s="178">
        <v>182</v>
      </c>
      <c r="E583" s="178"/>
      <c r="F583" s="178"/>
      <c r="G583" s="178"/>
      <c r="H583" s="178"/>
      <c r="I583" s="178"/>
      <c r="J583" s="178"/>
    </row>
    <row r="584" spans="2:10">
      <c r="B584" s="223"/>
      <c r="C584" s="178" t="s">
        <v>1067</v>
      </c>
      <c r="D584" s="178"/>
      <c r="E584" s="178"/>
      <c r="F584" s="178">
        <v>220</v>
      </c>
      <c r="G584" s="178">
        <f>F584-D583</f>
        <v>38</v>
      </c>
      <c r="H584" s="178"/>
      <c r="I584" s="178">
        <f>G584*5</f>
        <v>190</v>
      </c>
      <c r="J584" s="178">
        <f t="shared" si="26"/>
        <v>3800</v>
      </c>
    </row>
    <row r="585" spans="2:10">
      <c r="B585" s="223"/>
      <c r="C585" s="178" t="s">
        <v>1067</v>
      </c>
      <c r="D585" s="178">
        <v>188</v>
      </c>
      <c r="E585" s="178"/>
      <c r="F585" s="178">
        <v>205</v>
      </c>
      <c r="G585" s="178">
        <f>F585-D585</f>
        <v>17</v>
      </c>
      <c r="H585" s="178"/>
      <c r="I585" s="178">
        <f>G585*5</f>
        <v>85</v>
      </c>
      <c r="J585" s="178">
        <f t="shared" si="26"/>
        <v>1700</v>
      </c>
    </row>
    <row r="586" spans="2:10">
      <c r="B586" s="224"/>
      <c r="C586" s="178" t="s">
        <v>1067</v>
      </c>
      <c r="D586" s="178">
        <v>195</v>
      </c>
      <c r="E586" s="178">
        <v>170</v>
      </c>
      <c r="F586" s="178"/>
      <c r="G586" s="178">
        <f>E586-D586</f>
        <v>-25</v>
      </c>
      <c r="H586" s="178"/>
      <c r="I586" s="178">
        <f>G586*5</f>
        <v>-125</v>
      </c>
      <c r="J586" s="178">
        <f>I586*20</f>
        <v>-2500</v>
      </c>
    </row>
    <row r="587" spans="2:10">
      <c r="B587" s="178"/>
      <c r="C587" s="178"/>
      <c r="D587" s="178"/>
      <c r="E587" s="178" t="str">
        <f>E572</f>
        <v>PROFIT PER LOT POINTS</v>
      </c>
      <c r="F587" s="178"/>
      <c r="G587" s="214">
        <f>SUM(G577:G586)</f>
        <v>46</v>
      </c>
      <c r="H587" s="214" t="s">
        <v>638</v>
      </c>
      <c r="I587" s="178">
        <f>SUM(I578:I586)</f>
        <v>990</v>
      </c>
      <c r="J587" s="178">
        <f>SUM(J578:J586)</f>
        <v>19800</v>
      </c>
    </row>
    <row r="589" spans="2:10">
      <c r="B589" s="177" t="s">
        <v>76</v>
      </c>
      <c r="C589" s="178">
        <v>2019</v>
      </c>
      <c r="D589" s="178" t="s">
        <v>969</v>
      </c>
      <c r="E589" s="178" t="s">
        <v>994</v>
      </c>
      <c r="F589" s="178"/>
      <c r="G589" s="178"/>
      <c r="H589" s="178"/>
      <c r="I589" s="260" t="s">
        <v>527</v>
      </c>
      <c r="J589" s="260"/>
    </row>
    <row r="590" spans="2:10">
      <c r="B590" s="208"/>
      <c r="C590" s="208"/>
      <c r="D590" s="208"/>
      <c r="E590" s="209"/>
      <c r="F590" s="209"/>
      <c r="G590" s="209" t="s">
        <v>4</v>
      </c>
      <c r="H590" s="210" t="s">
        <v>9</v>
      </c>
      <c r="I590" s="260"/>
      <c r="J590" s="260"/>
    </row>
    <row r="591" spans="2:10">
      <c r="B591" s="184" t="s">
        <v>0</v>
      </c>
      <c r="C591" s="207" t="s">
        <v>1</v>
      </c>
      <c r="D591" s="184" t="s">
        <v>10</v>
      </c>
      <c r="E591" s="184" t="s">
        <v>7</v>
      </c>
      <c r="F591" s="184" t="s">
        <v>11</v>
      </c>
      <c r="G591" s="184" t="s">
        <v>12</v>
      </c>
      <c r="H591" s="211"/>
      <c r="I591" s="208" t="s">
        <v>525</v>
      </c>
      <c r="J591" s="208" t="s">
        <v>526</v>
      </c>
    </row>
    <row r="592" spans="2:10">
      <c r="B592" s="222" t="s">
        <v>1228</v>
      </c>
      <c r="C592" s="178" t="s">
        <v>1233</v>
      </c>
      <c r="D592" s="178">
        <v>345</v>
      </c>
      <c r="E592" s="178"/>
      <c r="F592" s="178"/>
      <c r="G592" s="178"/>
      <c r="H592" s="178"/>
      <c r="I592" s="178"/>
      <c r="J592" s="178"/>
    </row>
    <row r="593" spans="2:10">
      <c r="B593" s="223"/>
      <c r="C593" s="178" t="s">
        <v>1003</v>
      </c>
      <c r="D593" s="178"/>
      <c r="E593" s="178"/>
      <c r="F593" s="178">
        <v>388</v>
      </c>
      <c r="G593" s="178">
        <f>F593-D592</f>
        <v>43</v>
      </c>
      <c r="H593" s="178"/>
      <c r="I593" s="178">
        <v>430</v>
      </c>
      <c r="J593" s="178">
        <f>I593*20</f>
        <v>8600</v>
      </c>
    </row>
    <row r="594" spans="2:10">
      <c r="B594" s="223"/>
      <c r="C594" s="178"/>
      <c r="D594" s="178"/>
      <c r="E594" s="178"/>
      <c r="F594" s="178"/>
      <c r="G594" s="178"/>
      <c r="H594" s="178"/>
      <c r="I594" s="178"/>
      <c r="J594" s="178"/>
    </row>
    <row r="595" spans="2:10">
      <c r="B595" s="223"/>
      <c r="C595" s="178" t="s">
        <v>1234</v>
      </c>
      <c r="D595" s="178">
        <v>36</v>
      </c>
      <c r="E595" s="178"/>
      <c r="F595" s="178"/>
      <c r="G595" s="178"/>
      <c r="H595" s="178"/>
      <c r="I595" s="178"/>
      <c r="J595" s="178"/>
    </row>
    <row r="596" spans="2:10">
      <c r="B596" s="223"/>
      <c r="C596" s="178" t="s">
        <v>1155</v>
      </c>
      <c r="D596" s="178"/>
      <c r="E596" s="178"/>
      <c r="F596" s="178">
        <v>50</v>
      </c>
      <c r="G596" s="178">
        <f>F596-D595</f>
        <v>14</v>
      </c>
      <c r="H596" s="178"/>
      <c r="I596" s="178">
        <f>G596*4</f>
        <v>56</v>
      </c>
      <c r="J596" s="178">
        <f>I596*20</f>
        <v>1120</v>
      </c>
    </row>
    <row r="597" spans="2:10">
      <c r="B597" s="223"/>
      <c r="C597" s="178" t="s">
        <v>1155</v>
      </c>
      <c r="D597" s="178">
        <v>35</v>
      </c>
      <c r="E597" s="178">
        <v>30</v>
      </c>
      <c r="F597" s="178"/>
      <c r="G597" s="178">
        <f>E597-D597</f>
        <v>-5</v>
      </c>
      <c r="H597" s="178"/>
      <c r="I597" s="178">
        <f>G597*4</f>
        <v>-20</v>
      </c>
      <c r="J597" s="178">
        <f t="shared" ref="J597:J606" si="27">I597*20</f>
        <v>-400</v>
      </c>
    </row>
    <row r="598" spans="2:10">
      <c r="B598" s="223"/>
      <c r="C598" s="178"/>
      <c r="D598" s="178"/>
      <c r="E598" s="178"/>
      <c r="F598" s="178"/>
      <c r="G598" s="178"/>
      <c r="H598" s="178"/>
      <c r="I598" s="178"/>
      <c r="J598" s="178"/>
    </row>
    <row r="599" spans="2:10">
      <c r="B599" s="223"/>
      <c r="C599" s="178" t="s">
        <v>1193</v>
      </c>
      <c r="D599" s="178">
        <v>37</v>
      </c>
      <c r="E599" s="178"/>
      <c r="F599" s="178"/>
      <c r="G599" s="178"/>
      <c r="H599" s="178"/>
      <c r="I599" s="178"/>
      <c r="J599" s="178"/>
    </row>
    <row r="600" spans="2:10">
      <c r="B600" s="223"/>
      <c r="C600" s="178" t="s">
        <v>1155</v>
      </c>
      <c r="D600" s="178"/>
      <c r="E600" s="178">
        <v>30</v>
      </c>
      <c r="F600" s="178"/>
      <c r="G600" s="178">
        <f>E600-D599</f>
        <v>-7</v>
      </c>
      <c r="H600" s="178"/>
      <c r="I600" s="178">
        <f>G600*4</f>
        <v>-28</v>
      </c>
      <c r="J600" s="178">
        <f t="shared" si="27"/>
        <v>-560</v>
      </c>
    </row>
    <row r="601" spans="2:10">
      <c r="B601" s="223"/>
      <c r="C601" s="178"/>
      <c r="D601" s="178"/>
      <c r="E601" s="178"/>
      <c r="F601" s="178"/>
      <c r="G601" s="178"/>
      <c r="H601" s="178"/>
      <c r="I601" s="178"/>
      <c r="J601" s="178"/>
    </row>
    <row r="602" spans="2:10">
      <c r="B602" s="223"/>
      <c r="C602" s="178" t="s">
        <v>1235</v>
      </c>
      <c r="D602" s="178">
        <v>188</v>
      </c>
      <c r="E602" s="178"/>
      <c r="F602" s="178"/>
      <c r="G602" s="178"/>
      <c r="H602" s="178"/>
      <c r="I602" s="178"/>
      <c r="J602" s="178"/>
    </row>
    <row r="603" spans="2:10">
      <c r="B603" s="223"/>
      <c r="C603" s="178" t="s">
        <v>1055</v>
      </c>
      <c r="D603" s="178"/>
      <c r="E603" s="178"/>
      <c r="F603" s="178">
        <v>230</v>
      </c>
      <c r="G603" s="178">
        <f>F603-D602</f>
        <v>42</v>
      </c>
      <c r="H603" s="178"/>
      <c r="I603" s="178">
        <f>G603*20</f>
        <v>840</v>
      </c>
      <c r="J603" s="178">
        <f t="shared" si="27"/>
        <v>16800</v>
      </c>
    </row>
    <row r="604" spans="2:10">
      <c r="B604" s="223"/>
      <c r="C604" s="178" t="s">
        <v>1055</v>
      </c>
      <c r="D604" s="178">
        <v>210</v>
      </c>
      <c r="E604" s="178"/>
      <c r="F604" s="178">
        <v>242</v>
      </c>
      <c r="G604" s="178">
        <f>F604-D604</f>
        <v>32</v>
      </c>
      <c r="H604" s="178"/>
      <c r="I604" s="178">
        <f>G604*20</f>
        <v>640</v>
      </c>
      <c r="J604" s="178">
        <f t="shared" si="27"/>
        <v>12800</v>
      </c>
    </row>
    <row r="605" spans="2:10">
      <c r="B605" s="223"/>
      <c r="C605" s="178" t="s">
        <v>1236</v>
      </c>
      <c r="D605" s="178">
        <v>238</v>
      </c>
      <c r="E605" s="178"/>
      <c r="F605" s="178">
        <v>335</v>
      </c>
      <c r="G605" s="178">
        <f>F605-D605</f>
        <v>97</v>
      </c>
      <c r="H605" s="178"/>
      <c r="I605" s="178">
        <f>G605*1</f>
        <v>97</v>
      </c>
      <c r="J605" s="178">
        <f t="shared" si="27"/>
        <v>1940</v>
      </c>
    </row>
    <row r="606" spans="2:10">
      <c r="B606" s="223"/>
      <c r="C606" s="178" t="s">
        <v>1055</v>
      </c>
      <c r="D606" s="178">
        <v>244</v>
      </c>
      <c r="E606" s="178"/>
      <c r="F606" s="178">
        <v>370</v>
      </c>
      <c r="G606" s="178">
        <f>F606-D606</f>
        <v>126</v>
      </c>
      <c r="H606" s="178" t="s">
        <v>1237</v>
      </c>
      <c r="I606" s="178">
        <f>G606*18</f>
        <v>2268</v>
      </c>
      <c r="J606" s="178">
        <f t="shared" si="27"/>
        <v>45360</v>
      </c>
    </row>
    <row r="607" spans="2:10">
      <c r="B607" s="223"/>
      <c r="C607" s="178"/>
      <c r="D607" s="178"/>
      <c r="E607" s="178"/>
      <c r="F607" s="178"/>
      <c r="G607" s="178"/>
      <c r="H607" s="178" t="s">
        <v>1139</v>
      </c>
      <c r="I607" s="178"/>
      <c r="J607" s="178"/>
    </row>
    <row r="608" spans="2:10">
      <c r="B608" s="223"/>
      <c r="C608" s="178"/>
      <c r="D608" s="178"/>
      <c r="E608" s="178"/>
      <c r="F608" s="178"/>
      <c r="G608" s="178"/>
      <c r="H608" s="178"/>
      <c r="I608" s="178"/>
      <c r="J608" s="178"/>
    </row>
    <row r="609" spans="2:10">
      <c r="B609" s="223"/>
      <c r="C609" s="178" t="s">
        <v>1238</v>
      </c>
      <c r="D609" s="178">
        <v>160</v>
      </c>
      <c r="E609" s="178"/>
      <c r="F609" s="178"/>
      <c r="G609" s="178"/>
      <c r="H609" s="178" t="s">
        <v>13</v>
      </c>
      <c r="I609" s="178"/>
      <c r="J609" s="178"/>
    </row>
    <row r="610" spans="2:10">
      <c r="B610" s="224"/>
      <c r="C610" s="178" t="s">
        <v>1236</v>
      </c>
      <c r="D610" s="178"/>
      <c r="E610" s="178"/>
      <c r="F610" s="178"/>
      <c r="G610" s="178"/>
      <c r="H610" s="178"/>
      <c r="I610" s="178"/>
      <c r="J610" s="178"/>
    </row>
    <row r="611" spans="2:10">
      <c r="B611" s="178"/>
      <c r="C611" s="178"/>
      <c r="D611" s="178"/>
      <c r="E611" s="178" t="str">
        <f>E587</f>
        <v>PROFIT PER LOT POINTS</v>
      </c>
      <c r="F611" s="178"/>
      <c r="G611" s="214">
        <f>SUM(G593:G610)</f>
        <v>342</v>
      </c>
      <c r="H611" s="214" t="s">
        <v>638</v>
      </c>
      <c r="I611" s="178">
        <f>SUM(I593:I610)</f>
        <v>4283</v>
      </c>
      <c r="J611" s="178">
        <f>SUM(J593:J610)</f>
        <v>85660</v>
      </c>
    </row>
    <row r="613" spans="2:10">
      <c r="B613" s="177" t="s">
        <v>76</v>
      </c>
      <c r="C613" s="178">
        <v>2019</v>
      </c>
      <c r="D613" s="178" t="s">
        <v>969</v>
      </c>
      <c r="E613" s="178" t="s">
        <v>994</v>
      </c>
      <c r="F613" s="178"/>
      <c r="G613" s="178"/>
      <c r="H613" s="178"/>
      <c r="I613" s="260" t="s">
        <v>527</v>
      </c>
      <c r="J613" s="260"/>
    </row>
    <row r="614" spans="2:10">
      <c r="B614" s="208"/>
      <c r="C614" s="208"/>
      <c r="D614" s="208"/>
      <c r="E614" s="209"/>
      <c r="F614" s="209"/>
      <c r="G614" s="209" t="s">
        <v>4</v>
      </c>
      <c r="H614" s="210" t="s">
        <v>9</v>
      </c>
      <c r="I614" s="260"/>
      <c r="J614" s="260"/>
    </row>
    <row r="615" spans="2:10">
      <c r="B615" s="184" t="s">
        <v>0</v>
      </c>
      <c r="C615" s="207" t="s">
        <v>1</v>
      </c>
      <c r="D615" s="184" t="s">
        <v>10</v>
      </c>
      <c r="E615" s="184" t="s">
        <v>7</v>
      </c>
      <c r="F615" s="184" t="s">
        <v>11</v>
      </c>
      <c r="G615" s="184" t="s">
        <v>12</v>
      </c>
      <c r="H615" s="211"/>
      <c r="I615" s="208" t="s">
        <v>525</v>
      </c>
      <c r="J615" s="208" t="s">
        <v>526</v>
      </c>
    </row>
    <row r="616" spans="2:10">
      <c r="B616" s="261" t="s">
        <v>1239</v>
      </c>
      <c r="C616" s="178" t="s">
        <v>1235</v>
      </c>
      <c r="D616" s="178"/>
      <c r="E616" s="178"/>
      <c r="F616" s="178"/>
      <c r="G616" s="178"/>
      <c r="H616" s="178"/>
      <c r="I616" s="178"/>
      <c r="J616" s="178"/>
    </row>
    <row r="617" spans="2:10">
      <c r="B617" s="262"/>
      <c r="C617" s="178" t="s">
        <v>1244</v>
      </c>
      <c r="D617" s="178"/>
      <c r="E617" s="178"/>
      <c r="F617" s="178">
        <v>388</v>
      </c>
      <c r="G617" s="178">
        <f>F617-244</f>
        <v>144</v>
      </c>
      <c r="H617" s="178"/>
      <c r="I617" s="178">
        <f>G617*2</f>
        <v>288</v>
      </c>
      <c r="J617" s="178">
        <f>I617*20</f>
        <v>5760</v>
      </c>
    </row>
    <row r="618" spans="2:10">
      <c r="B618" s="262"/>
      <c r="C618" s="178"/>
      <c r="D618" s="178"/>
      <c r="E618" s="178"/>
      <c r="F618" s="178"/>
      <c r="G618" s="178"/>
      <c r="H618" s="178"/>
      <c r="I618" s="178"/>
      <c r="J618" s="178"/>
    </row>
    <row r="619" spans="2:10">
      <c r="B619" s="262"/>
      <c r="C619" s="178" t="s">
        <v>1238</v>
      </c>
      <c r="D619" s="178"/>
      <c r="E619" s="178"/>
      <c r="F619" s="178"/>
      <c r="G619" s="178"/>
      <c r="H619" s="178"/>
      <c r="I619" s="178"/>
      <c r="J619" s="178"/>
    </row>
    <row r="620" spans="2:10">
      <c r="B620" s="262"/>
      <c r="C620" s="178" t="s">
        <v>1245</v>
      </c>
      <c r="D620" s="178"/>
      <c r="E620" s="178">
        <v>125</v>
      </c>
      <c r="F620" s="178"/>
      <c r="G620" s="178">
        <f>E620-160</f>
        <v>-35</v>
      </c>
      <c r="H620" s="178"/>
      <c r="I620" s="178">
        <f>G620</f>
        <v>-35</v>
      </c>
      <c r="J620" s="178">
        <f t="shared" ref="J620:J639" si="28">I620*20</f>
        <v>-700</v>
      </c>
    </row>
    <row r="621" spans="2:10">
      <c r="B621" s="262"/>
      <c r="C621" s="178" t="s">
        <v>1003</v>
      </c>
      <c r="D621" s="178">
        <v>155</v>
      </c>
      <c r="E621" s="178">
        <v>125</v>
      </c>
      <c r="F621" s="178"/>
      <c r="G621" s="178">
        <f>E621-D621</f>
        <v>-30</v>
      </c>
      <c r="H621" s="178"/>
      <c r="I621" s="178">
        <f>G621*10</f>
        <v>-300</v>
      </c>
      <c r="J621" s="178">
        <f t="shared" si="28"/>
        <v>-6000</v>
      </c>
    </row>
    <row r="622" spans="2:10">
      <c r="B622" s="262"/>
      <c r="C622" s="178"/>
      <c r="D622" s="178"/>
      <c r="E622" s="178"/>
      <c r="F622" s="178"/>
      <c r="G622" s="178"/>
      <c r="H622" s="178"/>
      <c r="I622" s="178"/>
      <c r="J622" s="178"/>
    </row>
    <row r="623" spans="2:10">
      <c r="B623" s="262"/>
      <c r="C623" s="178" t="s">
        <v>1246</v>
      </c>
      <c r="D623" s="178"/>
      <c r="E623" s="178"/>
      <c r="F623" s="178"/>
      <c r="G623" s="178"/>
      <c r="H623" s="178"/>
      <c r="I623" s="178"/>
      <c r="J623" s="178"/>
    </row>
    <row r="624" spans="2:10">
      <c r="B624" s="262"/>
      <c r="C624" s="178" t="s">
        <v>1003</v>
      </c>
      <c r="D624" s="178">
        <v>272</v>
      </c>
      <c r="E624" s="178"/>
      <c r="F624" s="178">
        <v>298</v>
      </c>
      <c r="G624" s="178">
        <f>F624-D624</f>
        <v>26</v>
      </c>
      <c r="H624" s="178"/>
      <c r="I624" s="178">
        <f>G624*10</f>
        <v>260</v>
      </c>
      <c r="J624" s="178">
        <f t="shared" si="28"/>
        <v>5200</v>
      </c>
    </row>
    <row r="625" spans="2:10">
      <c r="B625" s="262"/>
      <c r="C625" s="178" t="s">
        <v>1003</v>
      </c>
      <c r="D625" s="178">
        <v>305</v>
      </c>
      <c r="E625" s="178"/>
      <c r="F625" s="178">
        <v>340</v>
      </c>
      <c r="G625" s="178">
        <f t="shared" ref="G625:G630" si="29">F625-D625</f>
        <v>35</v>
      </c>
      <c r="H625" s="178"/>
      <c r="I625" s="178">
        <f t="shared" ref="I625:I626" si="30">G625*10</f>
        <v>350</v>
      </c>
      <c r="J625" s="178">
        <f t="shared" si="28"/>
        <v>7000</v>
      </c>
    </row>
    <row r="626" spans="2:10">
      <c r="B626" s="262"/>
      <c r="C626" s="178" t="s">
        <v>1003</v>
      </c>
      <c r="D626" s="178">
        <v>280</v>
      </c>
      <c r="E626" s="178"/>
      <c r="F626" s="178">
        <v>390</v>
      </c>
      <c r="G626" s="178">
        <f t="shared" si="29"/>
        <v>110</v>
      </c>
      <c r="H626" s="178"/>
      <c r="I626" s="178">
        <f t="shared" si="30"/>
        <v>1100</v>
      </c>
      <c r="J626" s="178">
        <f t="shared" si="28"/>
        <v>22000</v>
      </c>
    </row>
    <row r="627" spans="2:10">
      <c r="B627" s="262"/>
      <c r="C627" s="178"/>
      <c r="D627" s="178"/>
      <c r="E627" s="178"/>
      <c r="F627" s="178"/>
      <c r="G627" s="178"/>
      <c r="H627" s="178"/>
      <c r="I627" s="178"/>
      <c r="J627" s="178"/>
    </row>
    <row r="628" spans="2:10">
      <c r="B628" s="262"/>
      <c r="C628" s="178" t="s">
        <v>1247</v>
      </c>
      <c r="D628" s="178"/>
      <c r="E628" s="178"/>
      <c r="F628" s="178"/>
      <c r="G628" s="178"/>
      <c r="H628" s="178"/>
      <c r="I628" s="178"/>
      <c r="J628" s="178"/>
    </row>
    <row r="629" spans="2:10">
      <c r="B629" s="262"/>
      <c r="C629" s="178" t="s">
        <v>1241</v>
      </c>
      <c r="D629" s="178">
        <v>120</v>
      </c>
      <c r="E629" s="178"/>
      <c r="F629" s="178">
        <v>147</v>
      </c>
      <c r="G629" s="178">
        <f t="shared" si="29"/>
        <v>27</v>
      </c>
      <c r="H629" s="178"/>
      <c r="I629" s="178">
        <v>27</v>
      </c>
      <c r="J629" s="178">
        <f t="shared" si="28"/>
        <v>540</v>
      </c>
    </row>
    <row r="630" spans="2:10">
      <c r="B630" s="262"/>
      <c r="C630" s="178" t="s">
        <v>1055</v>
      </c>
      <c r="D630" s="178">
        <v>133</v>
      </c>
      <c r="E630" s="178"/>
      <c r="F630" s="178">
        <v>197</v>
      </c>
      <c r="G630" s="178">
        <f t="shared" si="29"/>
        <v>64</v>
      </c>
      <c r="H630" s="178"/>
      <c r="I630" s="178">
        <f>G630*20</f>
        <v>1280</v>
      </c>
      <c r="J630" s="178">
        <f t="shared" si="28"/>
        <v>25600</v>
      </c>
    </row>
    <row r="631" spans="2:10">
      <c r="B631" s="262"/>
      <c r="C631" s="178" t="s">
        <v>1003</v>
      </c>
      <c r="D631" s="178">
        <v>202</v>
      </c>
      <c r="E631" s="178">
        <v>170</v>
      </c>
      <c r="F631" s="178"/>
      <c r="G631" s="178">
        <f>E631-D631</f>
        <v>-32</v>
      </c>
      <c r="H631" s="178"/>
      <c r="I631" s="178">
        <f>G631*10</f>
        <v>-320</v>
      </c>
      <c r="J631" s="178">
        <f t="shared" si="28"/>
        <v>-6400</v>
      </c>
    </row>
    <row r="632" spans="2:10">
      <c r="B632" s="262"/>
      <c r="C632" s="178" t="s">
        <v>1003</v>
      </c>
      <c r="D632" s="178">
        <v>185</v>
      </c>
      <c r="E632" s="178">
        <v>170</v>
      </c>
      <c r="F632" s="178"/>
      <c r="G632" s="178">
        <f t="shared" ref="G632:G633" si="31">E632-D632</f>
        <v>-15</v>
      </c>
      <c r="H632" s="178"/>
      <c r="I632" s="178">
        <f>G632*10</f>
        <v>-150</v>
      </c>
      <c r="J632" s="178">
        <f t="shared" si="28"/>
        <v>-3000</v>
      </c>
    </row>
    <row r="633" spans="2:10">
      <c r="B633" s="262"/>
      <c r="C633" s="178" t="s">
        <v>1067</v>
      </c>
      <c r="D633" s="178">
        <v>190</v>
      </c>
      <c r="E633" s="178">
        <v>160</v>
      </c>
      <c r="F633" s="178"/>
      <c r="G633" s="178">
        <f t="shared" si="31"/>
        <v>-30</v>
      </c>
      <c r="H633" s="178"/>
      <c r="I633" s="178">
        <f>G633*5</f>
        <v>-150</v>
      </c>
      <c r="J633" s="178">
        <f t="shared" si="28"/>
        <v>-3000</v>
      </c>
    </row>
    <row r="634" spans="2:10">
      <c r="B634" s="262"/>
      <c r="C634" s="178"/>
      <c r="D634" s="178"/>
      <c r="E634" s="178"/>
      <c r="F634" s="178"/>
      <c r="G634" s="178"/>
      <c r="H634" s="178"/>
      <c r="I634" s="178"/>
      <c r="J634" s="178"/>
    </row>
    <row r="635" spans="2:10">
      <c r="B635" s="262"/>
      <c r="C635" s="178" t="s">
        <v>1248</v>
      </c>
      <c r="D635" s="178"/>
      <c r="E635" s="178"/>
      <c r="F635" s="178"/>
      <c r="G635" s="178"/>
      <c r="H635" s="178"/>
      <c r="I635" s="178"/>
      <c r="J635" s="178"/>
    </row>
    <row r="636" spans="2:10">
      <c r="B636" s="262"/>
      <c r="C636" s="178" t="s">
        <v>1077</v>
      </c>
      <c r="D636" s="178">
        <v>240</v>
      </c>
      <c r="E636" s="178">
        <v>215</v>
      </c>
      <c r="F636" s="178"/>
      <c r="G636" s="178">
        <f>E636-D636</f>
        <v>-25</v>
      </c>
      <c r="H636" s="178"/>
      <c r="I636" s="178">
        <f>G636*15</f>
        <v>-375</v>
      </c>
      <c r="J636" s="178">
        <f t="shared" si="28"/>
        <v>-7500</v>
      </c>
    </row>
    <row r="637" spans="2:10">
      <c r="B637" s="262"/>
      <c r="C637" s="178" t="s">
        <v>1077</v>
      </c>
      <c r="D637" s="178">
        <v>270</v>
      </c>
      <c r="E637" s="178"/>
      <c r="F637" s="178">
        <v>350</v>
      </c>
      <c r="G637" s="178">
        <f>F637-D637</f>
        <v>80</v>
      </c>
      <c r="H637" s="178"/>
      <c r="I637" s="178">
        <f>G637*15</f>
        <v>1200</v>
      </c>
      <c r="J637" s="178">
        <f t="shared" si="28"/>
        <v>24000</v>
      </c>
    </row>
    <row r="638" spans="2:10">
      <c r="B638" s="262"/>
      <c r="C638" s="178" t="s">
        <v>1077</v>
      </c>
      <c r="D638" s="178">
        <v>300</v>
      </c>
      <c r="E638" s="178"/>
      <c r="F638" s="178">
        <v>350</v>
      </c>
      <c r="G638" s="178">
        <f>F638-D638</f>
        <v>50</v>
      </c>
      <c r="H638" s="178"/>
      <c r="I638" s="178">
        <f>G638*15</f>
        <v>750</v>
      </c>
      <c r="J638" s="178">
        <f t="shared" si="28"/>
        <v>15000</v>
      </c>
    </row>
    <row r="639" spans="2:10">
      <c r="B639" s="262"/>
      <c r="C639" s="178" t="s">
        <v>1074</v>
      </c>
      <c r="D639" s="178">
        <v>352</v>
      </c>
      <c r="E639" s="178">
        <v>315</v>
      </c>
      <c r="F639" s="178"/>
      <c r="G639" s="178">
        <f>E639-D639</f>
        <v>-37</v>
      </c>
      <c r="H639" s="178"/>
      <c r="I639" s="178">
        <f>G639*2</f>
        <v>-74</v>
      </c>
      <c r="J639" s="178">
        <f t="shared" si="28"/>
        <v>-1480</v>
      </c>
    </row>
    <row r="640" spans="2:10">
      <c r="B640" s="263"/>
      <c r="C640" s="178" t="s">
        <v>1074</v>
      </c>
      <c r="D640" s="178">
        <v>308</v>
      </c>
      <c r="E640" s="178"/>
      <c r="F640" s="178"/>
      <c r="G640" s="178"/>
      <c r="H640" s="178" t="s">
        <v>1139</v>
      </c>
      <c r="I640" s="178"/>
      <c r="J640" s="178"/>
    </row>
    <row r="641" spans="2:10">
      <c r="B641" s="178"/>
      <c r="C641" s="178"/>
      <c r="D641" s="178"/>
      <c r="E641" s="178" t="str">
        <f>E611</f>
        <v>PROFIT PER LOT POINTS</v>
      </c>
      <c r="F641" s="178"/>
      <c r="G641" s="214">
        <f>SUM(G617:G640)</f>
        <v>332</v>
      </c>
      <c r="H641" s="214" t="s">
        <v>638</v>
      </c>
      <c r="I641" s="178">
        <f>SUM(I617:I640)</f>
        <v>3851</v>
      </c>
      <c r="J641" s="178">
        <f>SUM(J617:J640)</f>
        <v>77020</v>
      </c>
    </row>
    <row r="643" spans="2:10">
      <c r="B643" s="177" t="s">
        <v>76</v>
      </c>
      <c r="C643" s="178">
        <v>2019</v>
      </c>
      <c r="D643" s="178" t="s">
        <v>969</v>
      </c>
      <c r="E643" s="178" t="s">
        <v>994</v>
      </c>
      <c r="F643" s="178"/>
      <c r="G643" s="178"/>
      <c r="H643" s="178"/>
      <c r="I643" s="260" t="s">
        <v>527</v>
      </c>
      <c r="J643" s="260"/>
    </row>
    <row r="644" spans="2:10">
      <c r="B644" s="208"/>
      <c r="C644" s="208"/>
      <c r="D644" s="208"/>
      <c r="E644" s="209"/>
      <c r="F644" s="209"/>
      <c r="G644" s="209" t="s">
        <v>4</v>
      </c>
      <c r="H644" s="210" t="s">
        <v>9</v>
      </c>
      <c r="I644" s="260"/>
      <c r="J644" s="260"/>
    </row>
    <row r="645" spans="2:10">
      <c r="B645" s="184" t="s">
        <v>0</v>
      </c>
      <c r="C645" s="207" t="s">
        <v>1</v>
      </c>
      <c r="D645" s="184" t="s">
        <v>10</v>
      </c>
      <c r="E645" s="184" t="s">
        <v>7</v>
      </c>
      <c r="F645" s="184" t="s">
        <v>11</v>
      </c>
      <c r="G645" s="184" t="s">
        <v>12</v>
      </c>
      <c r="H645" s="211"/>
      <c r="I645" s="208" t="s">
        <v>525</v>
      </c>
      <c r="J645" s="208" t="s">
        <v>526</v>
      </c>
    </row>
    <row r="646" spans="2:10">
      <c r="B646" s="222" t="s">
        <v>1249</v>
      </c>
      <c r="C646" s="178" t="s">
        <v>1248</v>
      </c>
      <c r="D646" s="178"/>
      <c r="E646" s="178"/>
      <c r="F646" s="178"/>
      <c r="G646" s="178"/>
      <c r="H646" s="178"/>
      <c r="I646" s="178"/>
      <c r="J646" s="178"/>
    </row>
    <row r="647" spans="2:10">
      <c r="B647" s="223"/>
      <c r="C647" s="178" t="s">
        <v>1254</v>
      </c>
      <c r="D647" s="178"/>
      <c r="E647" s="178">
        <v>299</v>
      </c>
      <c r="F647" s="178"/>
      <c r="G647" s="178">
        <f>E647-308</f>
        <v>-9</v>
      </c>
      <c r="H647" s="178"/>
      <c r="I647" s="178">
        <f>G647*2</f>
        <v>-18</v>
      </c>
      <c r="J647" s="178">
        <f>I647*20</f>
        <v>-360</v>
      </c>
    </row>
    <row r="648" spans="2:10">
      <c r="B648" s="223"/>
      <c r="C648" s="178" t="s">
        <v>1063</v>
      </c>
      <c r="D648" s="178">
        <v>269</v>
      </c>
      <c r="E648" s="178"/>
      <c r="F648" s="178">
        <v>302</v>
      </c>
      <c r="G648" s="178">
        <f>F648-D648</f>
        <v>33</v>
      </c>
      <c r="H648" s="178"/>
      <c r="I648" s="178">
        <f>G648*2</f>
        <v>66</v>
      </c>
      <c r="J648" s="178">
        <f t="shared" ref="J648:J657" si="32">I648*20</f>
        <v>1320</v>
      </c>
    </row>
    <row r="649" spans="2:10">
      <c r="B649" s="223"/>
      <c r="C649" s="178" t="s">
        <v>1003</v>
      </c>
      <c r="D649" s="178">
        <v>285</v>
      </c>
      <c r="E649" s="178"/>
      <c r="F649" s="178">
        <v>366</v>
      </c>
      <c r="G649" s="178">
        <f t="shared" ref="G649:G652" si="33">F649-D649</f>
        <v>81</v>
      </c>
      <c r="H649" s="178"/>
      <c r="I649" s="178">
        <f>G649*10</f>
        <v>810</v>
      </c>
      <c r="J649" s="178">
        <f t="shared" si="32"/>
        <v>16200</v>
      </c>
    </row>
    <row r="650" spans="2:10">
      <c r="B650" s="223"/>
      <c r="C650" s="178" t="s">
        <v>1067</v>
      </c>
      <c r="D650" s="178">
        <v>276</v>
      </c>
      <c r="E650" s="178"/>
      <c r="F650" s="178">
        <v>335</v>
      </c>
      <c r="G650" s="178">
        <f t="shared" si="33"/>
        <v>59</v>
      </c>
      <c r="H650" s="178"/>
      <c r="I650" s="178">
        <f>G650*5</f>
        <v>295</v>
      </c>
      <c r="J650" s="178">
        <f t="shared" si="32"/>
        <v>5900</v>
      </c>
    </row>
    <row r="651" spans="2:10">
      <c r="B651" s="223"/>
      <c r="C651" s="178" t="s">
        <v>1003</v>
      </c>
      <c r="D651" s="178">
        <v>335</v>
      </c>
      <c r="E651" s="178"/>
      <c r="F651" s="178">
        <v>385</v>
      </c>
      <c r="G651" s="178">
        <f t="shared" si="33"/>
        <v>50</v>
      </c>
      <c r="H651" s="178"/>
      <c r="I651" s="178">
        <f>G651*10</f>
        <v>500</v>
      </c>
      <c r="J651" s="178">
        <f t="shared" si="32"/>
        <v>10000</v>
      </c>
    </row>
    <row r="652" spans="2:10">
      <c r="B652" s="223"/>
      <c r="C652" s="178" t="s">
        <v>1003</v>
      </c>
      <c r="D652" s="178">
        <v>350</v>
      </c>
      <c r="E652" s="178"/>
      <c r="F652" s="178">
        <v>388</v>
      </c>
      <c r="G652" s="178">
        <f t="shared" si="33"/>
        <v>38</v>
      </c>
      <c r="H652" s="178"/>
      <c r="I652" s="178">
        <f>G652*10</f>
        <v>380</v>
      </c>
      <c r="J652" s="178">
        <f t="shared" si="32"/>
        <v>7600</v>
      </c>
    </row>
    <row r="653" spans="2:10">
      <c r="B653" s="223"/>
      <c r="C653" s="178" t="s">
        <v>1067</v>
      </c>
      <c r="D653" s="178">
        <v>329</v>
      </c>
      <c r="E653" s="178">
        <v>300</v>
      </c>
      <c r="F653" s="178"/>
      <c r="G653" s="178">
        <f>E653-D653</f>
        <v>-29</v>
      </c>
      <c r="H653" s="178"/>
      <c r="I653" s="178">
        <f>G653*5</f>
        <v>-145</v>
      </c>
      <c r="J653" s="178">
        <f t="shared" si="32"/>
        <v>-2900</v>
      </c>
    </row>
    <row r="654" spans="2:10">
      <c r="B654" s="223"/>
      <c r="C654" s="178"/>
      <c r="D654" s="178"/>
      <c r="E654" s="178"/>
      <c r="F654" s="178"/>
      <c r="G654" s="178"/>
      <c r="H654" s="178"/>
      <c r="I654" s="178"/>
      <c r="J654" s="178"/>
    </row>
    <row r="655" spans="2:10">
      <c r="B655" s="223"/>
      <c r="C655" s="178" t="s">
        <v>1255</v>
      </c>
      <c r="D655" s="178"/>
      <c r="E655" s="178"/>
      <c r="F655" s="178"/>
      <c r="G655" s="178"/>
      <c r="H655" s="178"/>
      <c r="I655" s="178"/>
      <c r="J655" s="178"/>
    </row>
    <row r="656" spans="2:10">
      <c r="B656" s="223"/>
      <c r="C656" s="178" t="s">
        <v>1003</v>
      </c>
      <c r="D656" s="178">
        <v>235</v>
      </c>
      <c r="E656" s="178">
        <v>220</v>
      </c>
      <c r="F656" s="178"/>
      <c r="G656" s="178">
        <f>E656-D656</f>
        <v>-15</v>
      </c>
      <c r="H656" s="178"/>
      <c r="I656" s="178">
        <f>G656*10</f>
        <v>-150</v>
      </c>
      <c r="J656" s="178">
        <f t="shared" si="32"/>
        <v>-3000</v>
      </c>
    </row>
    <row r="657" spans="2:10">
      <c r="B657" s="224"/>
      <c r="C657" s="178" t="s">
        <v>1003</v>
      </c>
      <c r="D657" s="178">
        <v>185</v>
      </c>
      <c r="E657" s="178">
        <v>150</v>
      </c>
      <c r="F657" s="178"/>
      <c r="G657" s="178">
        <f>E657-D657</f>
        <v>-35</v>
      </c>
      <c r="H657" s="178"/>
      <c r="I657" s="178">
        <f>G657*10</f>
        <v>-350</v>
      </c>
      <c r="J657" s="178">
        <f t="shared" si="32"/>
        <v>-7000</v>
      </c>
    </row>
    <row r="658" spans="2:10">
      <c r="B658" s="178"/>
      <c r="C658" s="178"/>
      <c r="D658" s="178"/>
      <c r="E658" s="178" t="str">
        <f>E641</f>
        <v>PROFIT PER LOT POINTS</v>
      </c>
      <c r="F658" s="178"/>
      <c r="G658" s="214">
        <f>SUM(G647:G657)</f>
        <v>173</v>
      </c>
      <c r="H658" s="214" t="s">
        <v>638</v>
      </c>
      <c r="I658" s="178">
        <f>SUM(I647:I657)</f>
        <v>1388</v>
      </c>
      <c r="J658" s="178">
        <f>SUM(J647:J657)</f>
        <v>27760</v>
      </c>
    </row>
    <row r="660" spans="2:10">
      <c r="B660" s="177" t="s">
        <v>76</v>
      </c>
      <c r="C660" s="178">
        <v>2019</v>
      </c>
      <c r="D660" s="178" t="s">
        <v>969</v>
      </c>
      <c r="E660" s="178" t="s">
        <v>994</v>
      </c>
      <c r="F660" s="178"/>
      <c r="G660" s="178"/>
      <c r="H660" s="178"/>
      <c r="I660" s="260" t="s">
        <v>527</v>
      </c>
      <c r="J660" s="260"/>
    </row>
    <row r="661" spans="2:10">
      <c r="B661" s="208"/>
      <c r="C661" s="208"/>
      <c r="D661" s="208"/>
      <c r="E661" s="209"/>
      <c r="F661" s="209"/>
      <c r="G661" s="209" t="s">
        <v>4</v>
      </c>
      <c r="H661" s="210" t="s">
        <v>9</v>
      </c>
      <c r="I661" s="260"/>
      <c r="J661" s="260"/>
    </row>
    <row r="662" spans="2:10">
      <c r="B662" s="184" t="s">
        <v>0</v>
      </c>
      <c r="C662" s="207" t="s">
        <v>1</v>
      </c>
      <c r="D662" s="184" t="s">
        <v>10</v>
      </c>
      <c r="E662" s="184" t="s">
        <v>7</v>
      </c>
      <c r="F662" s="184" t="s">
        <v>11</v>
      </c>
      <c r="G662" s="184" t="s">
        <v>12</v>
      </c>
      <c r="H662" s="211"/>
      <c r="I662" s="208" t="s">
        <v>525</v>
      </c>
      <c r="J662" s="208" t="s">
        <v>526</v>
      </c>
    </row>
    <row r="663" spans="2:10">
      <c r="B663" s="222" t="s">
        <v>1256</v>
      </c>
      <c r="C663" s="178" t="s">
        <v>1255</v>
      </c>
      <c r="D663" s="178"/>
      <c r="E663" s="178"/>
      <c r="F663" s="178"/>
      <c r="G663" s="178"/>
      <c r="H663" s="178"/>
      <c r="I663" s="178"/>
      <c r="J663" s="178"/>
    </row>
    <row r="664" spans="2:10">
      <c r="B664" s="223"/>
      <c r="C664" s="178" t="s">
        <v>1003</v>
      </c>
      <c r="D664" s="178">
        <v>211</v>
      </c>
      <c r="E664" s="178">
        <v>184</v>
      </c>
      <c r="F664" s="178"/>
      <c r="G664" s="178">
        <f>E664-D664</f>
        <v>-27</v>
      </c>
      <c r="H664" s="178"/>
      <c r="I664" s="178">
        <f>G664*10</f>
        <v>-270</v>
      </c>
      <c r="J664" s="178">
        <f>I664*20</f>
        <v>-5400</v>
      </c>
    </row>
    <row r="665" spans="2:10">
      <c r="B665" s="223"/>
      <c r="C665" s="178"/>
      <c r="D665" s="178"/>
      <c r="E665" s="178"/>
      <c r="F665" s="178"/>
      <c r="G665" s="178"/>
      <c r="H665" s="178"/>
      <c r="I665" s="178"/>
      <c r="J665" s="178"/>
    </row>
    <row r="666" spans="2:10">
      <c r="B666" s="223"/>
      <c r="C666" s="178" t="s">
        <v>1260</v>
      </c>
      <c r="D666" s="178"/>
      <c r="E666" s="178"/>
      <c r="F666" s="178"/>
      <c r="G666" s="178"/>
      <c r="H666" s="178"/>
      <c r="I666" s="178"/>
      <c r="J666" s="178"/>
    </row>
    <row r="667" spans="2:10">
      <c r="B667" s="223"/>
      <c r="C667" s="178" t="s">
        <v>1003</v>
      </c>
      <c r="D667" s="178">
        <v>285</v>
      </c>
      <c r="E667" s="178"/>
      <c r="F667" s="178">
        <v>320</v>
      </c>
      <c r="G667" s="178">
        <f>F667-D667</f>
        <v>35</v>
      </c>
      <c r="H667" s="178"/>
      <c r="I667" s="178">
        <f>G667*10</f>
        <v>350</v>
      </c>
      <c r="J667" s="178">
        <f t="shared" ref="J667:J684" si="34">I667*20</f>
        <v>7000</v>
      </c>
    </row>
    <row r="668" spans="2:10">
      <c r="B668" s="223"/>
      <c r="C668" s="178" t="s">
        <v>1003</v>
      </c>
      <c r="D668" s="178">
        <v>291</v>
      </c>
      <c r="E668" s="178">
        <v>275</v>
      </c>
      <c r="F668" s="178"/>
      <c r="G668" s="178">
        <f>E668-D668</f>
        <v>-16</v>
      </c>
      <c r="H668" s="178"/>
      <c r="I668" s="178">
        <f>G668*10</f>
        <v>-160</v>
      </c>
      <c r="J668" s="178">
        <f t="shared" si="34"/>
        <v>-3200</v>
      </c>
    </row>
    <row r="669" spans="2:10">
      <c r="B669" s="223"/>
      <c r="C669" s="178" t="s">
        <v>1003</v>
      </c>
      <c r="D669" s="178">
        <v>295</v>
      </c>
      <c r="E669" s="178"/>
      <c r="F669" s="178">
        <v>360</v>
      </c>
      <c r="G669" s="178">
        <f>F669-D669</f>
        <v>65</v>
      </c>
      <c r="H669" s="178" t="s">
        <v>1047</v>
      </c>
      <c r="I669" s="178">
        <f>G669*5</f>
        <v>325</v>
      </c>
      <c r="J669" s="178">
        <f t="shared" si="34"/>
        <v>6500</v>
      </c>
    </row>
    <row r="670" spans="2:10">
      <c r="B670" s="223"/>
      <c r="C670" s="178"/>
      <c r="D670" s="178"/>
      <c r="E670" s="178"/>
      <c r="F670" s="178">
        <v>410</v>
      </c>
      <c r="G670" s="178">
        <f>F670-D669</f>
        <v>115</v>
      </c>
      <c r="H670" s="178" t="s">
        <v>1047</v>
      </c>
      <c r="I670" s="178">
        <f>G670*5</f>
        <v>575</v>
      </c>
      <c r="J670" s="178">
        <f t="shared" si="34"/>
        <v>11500</v>
      </c>
    </row>
    <row r="671" spans="2:10">
      <c r="B671" s="223"/>
      <c r="C671" s="178"/>
      <c r="D671" s="178"/>
      <c r="E671" s="178"/>
      <c r="F671" s="178"/>
      <c r="G671" s="178"/>
      <c r="H671" s="178"/>
      <c r="I671" s="178"/>
      <c r="J671" s="178"/>
    </row>
    <row r="672" spans="2:10">
      <c r="B672" s="223"/>
      <c r="C672" s="178" t="s">
        <v>1248</v>
      </c>
      <c r="D672" s="178"/>
      <c r="E672" s="178"/>
      <c r="F672" s="178"/>
      <c r="G672" s="178"/>
      <c r="H672" s="178"/>
      <c r="I672" s="178"/>
      <c r="J672" s="178"/>
    </row>
    <row r="673" spans="2:10">
      <c r="B673" s="223"/>
      <c r="C673" s="178" t="s">
        <v>1003</v>
      </c>
      <c r="D673" s="178">
        <v>230</v>
      </c>
      <c r="E673" s="178"/>
      <c r="F673" s="178">
        <v>260</v>
      </c>
      <c r="G673" s="178">
        <f>F673-D673</f>
        <v>30</v>
      </c>
      <c r="H673" s="178" t="s">
        <v>1047</v>
      </c>
      <c r="I673" s="178">
        <f>G673*5</f>
        <v>150</v>
      </c>
      <c r="J673" s="178">
        <f t="shared" si="34"/>
        <v>3000</v>
      </c>
    </row>
    <row r="674" spans="2:10">
      <c r="B674" s="223"/>
      <c r="C674" s="178"/>
      <c r="D674" s="178"/>
      <c r="E674" s="178">
        <v>215</v>
      </c>
      <c r="F674" s="178"/>
      <c r="G674" s="178">
        <f>E674-D673</f>
        <v>-15</v>
      </c>
      <c r="H674" s="178" t="s">
        <v>1106</v>
      </c>
      <c r="I674" s="178">
        <f>G674*5</f>
        <v>-75</v>
      </c>
      <c r="J674" s="178">
        <f>I674*20</f>
        <v>-1500</v>
      </c>
    </row>
    <row r="675" spans="2:10">
      <c r="B675" s="223"/>
      <c r="C675" s="178" t="s">
        <v>1003</v>
      </c>
      <c r="D675" s="178">
        <v>260</v>
      </c>
      <c r="E675" s="178"/>
      <c r="F675" s="178">
        <v>293</v>
      </c>
      <c r="G675" s="178">
        <f t="shared" ref="G675:G681" si="35">F675-D675</f>
        <v>33</v>
      </c>
      <c r="H675" s="178"/>
      <c r="I675" s="178">
        <f t="shared" ref="I675:I679" si="36">G675*10</f>
        <v>330</v>
      </c>
      <c r="J675" s="178">
        <f t="shared" si="34"/>
        <v>6600</v>
      </c>
    </row>
    <row r="676" spans="2:10">
      <c r="B676" s="223"/>
      <c r="C676" s="178" t="s">
        <v>1067</v>
      </c>
      <c r="D676" s="178">
        <v>220</v>
      </c>
      <c r="E676" s="178"/>
      <c r="F676" s="178">
        <v>250</v>
      </c>
      <c r="G676" s="178">
        <f t="shared" si="35"/>
        <v>30</v>
      </c>
      <c r="H676" s="178"/>
      <c r="I676" s="178">
        <f t="shared" si="36"/>
        <v>300</v>
      </c>
      <c r="J676" s="178">
        <f t="shared" si="34"/>
        <v>6000</v>
      </c>
    </row>
    <row r="677" spans="2:10">
      <c r="B677" s="223"/>
      <c r="C677" s="178"/>
      <c r="D677" s="178"/>
      <c r="E677" s="178"/>
      <c r="F677" s="178"/>
      <c r="G677" s="178"/>
      <c r="H677" s="178"/>
      <c r="I677" s="178"/>
      <c r="J677" s="178"/>
    </row>
    <row r="678" spans="2:10">
      <c r="B678" s="223"/>
      <c r="C678" s="178" t="s">
        <v>1263</v>
      </c>
      <c r="D678" s="178"/>
      <c r="E678" s="178"/>
      <c r="F678" s="178"/>
      <c r="G678" s="178"/>
      <c r="H678" s="178"/>
      <c r="I678" s="178"/>
      <c r="J678" s="178"/>
    </row>
    <row r="679" spans="2:10">
      <c r="B679" s="223"/>
      <c r="C679" s="178" t="s">
        <v>1003</v>
      </c>
      <c r="D679" s="178">
        <v>243</v>
      </c>
      <c r="E679" s="178"/>
      <c r="F679" s="178">
        <v>330</v>
      </c>
      <c r="G679" s="178">
        <f t="shared" si="35"/>
        <v>87</v>
      </c>
      <c r="H679" s="178"/>
      <c r="I679" s="178">
        <f t="shared" si="36"/>
        <v>870</v>
      </c>
      <c r="J679" s="178">
        <f t="shared" si="34"/>
        <v>17400</v>
      </c>
    </row>
    <row r="680" spans="2:10">
      <c r="B680" s="223"/>
      <c r="C680" s="178" t="s">
        <v>1003</v>
      </c>
      <c r="D680" s="178">
        <v>325</v>
      </c>
      <c r="E680" s="178"/>
      <c r="F680" s="178">
        <v>355</v>
      </c>
      <c r="G680" s="178">
        <f>F680-D680</f>
        <v>30</v>
      </c>
      <c r="H680" s="178"/>
      <c r="I680" s="178">
        <f>G680*10</f>
        <v>300</v>
      </c>
      <c r="J680" s="178">
        <f>I680*20</f>
        <v>6000</v>
      </c>
    </row>
    <row r="681" spans="2:10">
      <c r="B681" s="223"/>
      <c r="C681" s="178" t="s">
        <v>1003</v>
      </c>
      <c r="D681" s="178">
        <v>320</v>
      </c>
      <c r="E681" s="178"/>
      <c r="F681" s="178">
        <v>377</v>
      </c>
      <c r="G681" s="178">
        <f t="shared" si="35"/>
        <v>57</v>
      </c>
      <c r="H681" s="178" t="s">
        <v>1047</v>
      </c>
      <c r="I681" s="178">
        <f>G681*5</f>
        <v>285</v>
      </c>
      <c r="J681" s="178">
        <f t="shared" si="34"/>
        <v>5700</v>
      </c>
    </row>
    <row r="682" spans="2:10">
      <c r="B682" s="223"/>
      <c r="C682" s="178"/>
      <c r="D682" s="178"/>
      <c r="E682" s="178"/>
      <c r="F682" s="178">
        <v>400</v>
      </c>
      <c r="G682" s="178">
        <f>F682-D681</f>
        <v>80</v>
      </c>
      <c r="H682" s="178" t="s">
        <v>1047</v>
      </c>
      <c r="I682" s="178">
        <f>G682*5</f>
        <v>400</v>
      </c>
      <c r="J682" s="178">
        <f t="shared" si="34"/>
        <v>8000</v>
      </c>
    </row>
    <row r="683" spans="2:10">
      <c r="B683" s="223"/>
      <c r="C683" s="178" t="s">
        <v>1238</v>
      </c>
      <c r="D683" s="178"/>
      <c r="E683" s="178"/>
      <c r="F683" s="178"/>
      <c r="G683" s="178"/>
      <c r="H683" s="178"/>
      <c r="I683" s="178"/>
      <c r="J683" s="178"/>
    </row>
    <row r="684" spans="2:10">
      <c r="B684" s="223"/>
      <c r="C684" s="178" t="s">
        <v>1003</v>
      </c>
      <c r="D684" s="178">
        <v>211</v>
      </c>
      <c r="E684" s="178">
        <v>170</v>
      </c>
      <c r="F684" s="178"/>
      <c r="G684" s="178">
        <f>E684-D684</f>
        <v>-41</v>
      </c>
      <c r="H684" s="178"/>
      <c r="I684" s="178">
        <f>G684*10</f>
        <v>-410</v>
      </c>
      <c r="J684" s="178">
        <f t="shared" si="34"/>
        <v>-8200</v>
      </c>
    </row>
    <row r="685" spans="2:10">
      <c r="B685" s="223"/>
      <c r="C685" s="178" t="s">
        <v>1063</v>
      </c>
      <c r="D685" s="178">
        <v>150</v>
      </c>
      <c r="E685" s="178"/>
      <c r="F685" s="178"/>
      <c r="G685" s="178"/>
      <c r="H685" s="178" t="s">
        <v>1262</v>
      </c>
      <c r="I685" s="178"/>
      <c r="J685" s="178"/>
    </row>
    <row r="686" spans="2:10">
      <c r="B686" s="224"/>
      <c r="C686" s="178" t="s">
        <v>1261</v>
      </c>
      <c r="D686" s="178">
        <v>142</v>
      </c>
      <c r="E686" s="178"/>
      <c r="F686" s="178"/>
      <c r="G686" s="178"/>
      <c r="H686" s="178" t="s">
        <v>1262</v>
      </c>
      <c r="I686" s="178"/>
      <c r="J686" s="178"/>
    </row>
    <row r="687" spans="2:10">
      <c r="B687" s="178"/>
      <c r="C687" s="178"/>
      <c r="D687" s="178"/>
      <c r="E687" s="178" t="str">
        <f>E658</f>
        <v>PROFIT PER LOT POINTS</v>
      </c>
      <c r="F687" s="178"/>
      <c r="G687" s="214">
        <f>SUM(G664:G686)</f>
        <v>463</v>
      </c>
      <c r="H687" s="214" t="s">
        <v>638</v>
      </c>
      <c r="I687" s="178">
        <f>SUM(I664:I686)</f>
        <v>2970</v>
      </c>
      <c r="J687" s="178">
        <f>SUM(J664:J686)</f>
        <v>59400</v>
      </c>
    </row>
    <row r="689" spans="2:10">
      <c r="B689" s="177" t="s">
        <v>76</v>
      </c>
      <c r="C689" s="178">
        <v>2019</v>
      </c>
      <c r="D689" s="178" t="s">
        <v>969</v>
      </c>
      <c r="E689" s="178" t="s">
        <v>994</v>
      </c>
      <c r="F689" s="178"/>
      <c r="G689" s="178"/>
      <c r="H689" s="178"/>
      <c r="I689" s="260" t="s">
        <v>527</v>
      </c>
      <c r="J689" s="260"/>
    </row>
    <row r="690" spans="2:10">
      <c r="B690" s="208"/>
      <c r="C690" s="208"/>
      <c r="D690" s="208"/>
      <c r="E690" s="209"/>
      <c r="F690" s="209"/>
      <c r="G690" s="209" t="s">
        <v>4</v>
      </c>
      <c r="H690" s="210" t="s">
        <v>9</v>
      </c>
      <c r="I690" s="260"/>
      <c r="J690" s="260"/>
    </row>
    <row r="691" spans="2:10">
      <c r="B691" s="184" t="s">
        <v>0</v>
      </c>
      <c r="C691" s="207" t="s">
        <v>1</v>
      </c>
      <c r="D691" s="184" t="s">
        <v>10</v>
      </c>
      <c r="E691" s="184" t="s">
        <v>7</v>
      </c>
      <c r="F691" s="184" t="s">
        <v>11</v>
      </c>
      <c r="G691" s="184" t="s">
        <v>12</v>
      </c>
      <c r="H691" s="211"/>
      <c r="I691" s="208" t="s">
        <v>525</v>
      </c>
      <c r="J691" s="208" t="s">
        <v>526</v>
      </c>
    </row>
    <row r="692" spans="2:10">
      <c r="B692" s="222" t="s">
        <v>1264</v>
      </c>
      <c r="C692" s="178" t="s">
        <v>1238</v>
      </c>
      <c r="D692" s="178"/>
      <c r="E692" s="178"/>
      <c r="F692" s="178"/>
      <c r="G692" s="178"/>
      <c r="H692" s="178"/>
      <c r="I692" s="178"/>
      <c r="J692" s="178"/>
    </row>
    <row r="693" spans="2:10">
      <c r="B693" s="223"/>
      <c r="C693" s="178" t="s">
        <v>1268</v>
      </c>
      <c r="D693" s="178"/>
      <c r="E693" s="178"/>
      <c r="F693" s="178">
        <v>200</v>
      </c>
      <c r="G693" s="178">
        <f>F693-146</f>
        <v>54</v>
      </c>
      <c r="H693" s="178"/>
      <c r="I693" s="178">
        <f>G693*5</f>
        <v>270</v>
      </c>
      <c r="J693" s="178">
        <f>I693*20</f>
        <v>5400</v>
      </c>
    </row>
    <row r="694" spans="2:10">
      <c r="B694" s="223"/>
      <c r="C694" s="178" t="s">
        <v>1003</v>
      </c>
      <c r="D694" s="178">
        <v>171</v>
      </c>
      <c r="E694" s="178"/>
      <c r="F694" s="178">
        <v>210</v>
      </c>
      <c r="G694" s="178">
        <f>F694-D694</f>
        <v>39</v>
      </c>
      <c r="H694" s="178"/>
      <c r="I694" s="178">
        <v>390</v>
      </c>
      <c r="J694" s="178">
        <f t="shared" ref="J694:J714" si="37">I694*20</f>
        <v>7800</v>
      </c>
    </row>
    <row r="695" spans="2:10">
      <c r="B695" s="223"/>
      <c r="C695" s="178" t="s">
        <v>1003</v>
      </c>
      <c r="D695" s="178">
        <v>125</v>
      </c>
      <c r="E695" s="178"/>
      <c r="F695" s="178">
        <v>177</v>
      </c>
      <c r="G695" s="178">
        <f t="shared" ref="G695:G697" si="38">F695-D695</f>
        <v>52</v>
      </c>
      <c r="H695" s="178"/>
      <c r="I695" s="178">
        <v>520</v>
      </c>
      <c r="J695" s="178">
        <f t="shared" si="37"/>
        <v>10400</v>
      </c>
    </row>
    <row r="696" spans="2:10">
      <c r="B696" s="223"/>
      <c r="C696" s="178" t="s">
        <v>1003</v>
      </c>
      <c r="D696" s="178">
        <v>140</v>
      </c>
      <c r="E696" s="178"/>
      <c r="F696" s="178">
        <v>160</v>
      </c>
      <c r="G696" s="178">
        <f t="shared" si="38"/>
        <v>20</v>
      </c>
      <c r="H696" s="178"/>
      <c r="I696" s="178">
        <v>200</v>
      </c>
      <c r="J696" s="178">
        <f t="shared" si="37"/>
        <v>4000</v>
      </c>
    </row>
    <row r="697" spans="2:10">
      <c r="B697" s="223"/>
      <c r="C697" s="178" t="s">
        <v>1003</v>
      </c>
      <c r="D697" s="178">
        <v>155</v>
      </c>
      <c r="E697" s="178"/>
      <c r="F697" s="178">
        <v>204</v>
      </c>
      <c r="G697" s="178">
        <f t="shared" si="38"/>
        <v>49</v>
      </c>
      <c r="H697" s="178"/>
      <c r="I697" s="178">
        <v>490</v>
      </c>
      <c r="J697" s="178">
        <f t="shared" si="37"/>
        <v>9800</v>
      </c>
    </row>
    <row r="698" spans="2:10">
      <c r="B698" s="223"/>
      <c r="C698" s="178" t="s">
        <v>1003</v>
      </c>
      <c r="D698" s="178">
        <v>172</v>
      </c>
      <c r="E698" s="178">
        <v>148</v>
      </c>
      <c r="F698" s="178"/>
      <c r="G698" s="178">
        <f>E698-D698</f>
        <v>-24</v>
      </c>
      <c r="H698" s="178"/>
      <c r="I698" s="178">
        <v>-240</v>
      </c>
      <c r="J698" s="178">
        <f t="shared" si="37"/>
        <v>-4800</v>
      </c>
    </row>
    <row r="699" spans="2:10">
      <c r="B699" s="223"/>
      <c r="C699" s="178"/>
      <c r="D699" s="178"/>
      <c r="E699" s="178"/>
      <c r="F699" s="178"/>
      <c r="G699" s="178"/>
      <c r="H699" s="178"/>
      <c r="I699" s="178"/>
      <c r="J699" s="178"/>
    </row>
    <row r="700" spans="2:10">
      <c r="B700" s="223"/>
      <c r="C700" s="178" t="s">
        <v>1269</v>
      </c>
      <c r="D700" s="178"/>
      <c r="E700" s="178"/>
      <c r="F700" s="178"/>
      <c r="G700" s="178"/>
      <c r="H700" s="178"/>
      <c r="I700" s="178"/>
      <c r="J700" s="178"/>
    </row>
    <row r="701" spans="2:10">
      <c r="B701" s="223"/>
      <c r="C701" s="178" t="s">
        <v>1055</v>
      </c>
      <c r="D701" s="178">
        <v>71</v>
      </c>
      <c r="E701" s="178"/>
      <c r="F701" s="178">
        <v>87</v>
      </c>
      <c r="G701" s="178">
        <f>F701-D701</f>
        <v>16</v>
      </c>
      <c r="H701" s="178"/>
      <c r="I701" s="178">
        <f>G701*20</f>
        <v>320</v>
      </c>
      <c r="J701" s="178">
        <f t="shared" si="37"/>
        <v>6400</v>
      </c>
    </row>
    <row r="702" spans="2:10">
      <c r="B702" s="223"/>
      <c r="C702" s="178" t="s">
        <v>1055</v>
      </c>
      <c r="D702" s="178">
        <v>69</v>
      </c>
      <c r="E702" s="178">
        <v>60</v>
      </c>
      <c r="F702" s="178"/>
      <c r="G702" s="178">
        <f>E702-D702</f>
        <v>-9</v>
      </c>
      <c r="H702" s="178"/>
      <c r="I702" s="178">
        <f>G702*20</f>
        <v>-180</v>
      </c>
      <c r="J702" s="178">
        <f t="shared" si="37"/>
        <v>-3600</v>
      </c>
    </row>
    <row r="703" spans="2:10">
      <c r="B703" s="223"/>
      <c r="C703" s="178"/>
      <c r="D703" s="178"/>
      <c r="E703" s="178"/>
      <c r="F703" s="178"/>
      <c r="G703" s="178"/>
      <c r="H703" s="178"/>
      <c r="I703" s="178"/>
      <c r="J703" s="178"/>
    </row>
    <row r="704" spans="2:10">
      <c r="B704" s="223"/>
      <c r="C704" s="178" t="s">
        <v>1270</v>
      </c>
      <c r="D704" s="178"/>
      <c r="E704" s="178"/>
      <c r="F704" s="178"/>
      <c r="G704" s="178"/>
      <c r="H704" s="178"/>
      <c r="I704" s="178"/>
      <c r="J704" s="178"/>
    </row>
    <row r="705" spans="2:10">
      <c r="B705" s="223"/>
      <c r="C705" s="178" t="s">
        <v>1003</v>
      </c>
      <c r="D705" s="178">
        <v>229</v>
      </c>
      <c r="E705" s="178"/>
      <c r="F705" s="178">
        <v>275</v>
      </c>
      <c r="G705" s="178">
        <f>F705-D705</f>
        <v>46</v>
      </c>
      <c r="H705" s="178"/>
      <c r="I705" s="178">
        <v>460</v>
      </c>
      <c r="J705" s="178">
        <f t="shared" si="37"/>
        <v>9200</v>
      </c>
    </row>
    <row r="706" spans="2:10">
      <c r="B706" s="223"/>
      <c r="C706" s="178" t="s">
        <v>1003</v>
      </c>
      <c r="D706" s="178">
        <v>245</v>
      </c>
      <c r="E706" s="178"/>
      <c r="F706" s="178">
        <v>270</v>
      </c>
      <c r="G706" s="178">
        <f>F706-D706</f>
        <v>25</v>
      </c>
      <c r="H706" s="178" t="s">
        <v>1047</v>
      </c>
      <c r="I706" s="178">
        <f>G706*5</f>
        <v>125</v>
      </c>
      <c r="J706" s="178">
        <f t="shared" si="37"/>
        <v>2500</v>
      </c>
    </row>
    <row r="707" spans="2:10">
      <c r="B707" s="223"/>
      <c r="C707" s="178"/>
      <c r="D707" s="178"/>
      <c r="E707" s="178"/>
      <c r="F707" s="178">
        <v>300</v>
      </c>
      <c r="G707" s="178">
        <f>F707-D706</f>
        <v>55</v>
      </c>
      <c r="H707" s="178" t="s">
        <v>1047</v>
      </c>
      <c r="I707" s="178">
        <f>G707*5</f>
        <v>275</v>
      </c>
      <c r="J707" s="178">
        <f t="shared" si="37"/>
        <v>5500</v>
      </c>
    </row>
    <row r="708" spans="2:10">
      <c r="B708" s="223"/>
      <c r="C708" s="178"/>
      <c r="D708" s="178"/>
      <c r="E708" s="178"/>
      <c r="F708" s="178"/>
      <c r="G708" s="178"/>
      <c r="H708" s="178"/>
      <c r="I708" s="178"/>
      <c r="J708" s="178"/>
    </row>
    <row r="709" spans="2:10">
      <c r="B709" s="223"/>
      <c r="C709" s="178" t="s">
        <v>1271</v>
      </c>
      <c r="D709" s="178"/>
      <c r="E709" s="178"/>
      <c r="F709" s="178"/>
      <c r="G709" s="178"/>
      <c r="H709" s="178"/>
      <c r="I709" s="178"/>
      <c r="J709" s="178"/>
    </row>
    <row r="710" spans="2:10">
      <c r="B710" s="223"/>
      <c r="C710" s="178" t="s">
        <v>1003</v>
      </c>
      <c r="D710" s="178">
        <v>138</v>
      </c>
      <c r="E710" s="178"/>
      <c r="F710" s="178">
        <v>222</v>
      </c>
      <c r="G710" s="178">
        <f>F710-D710</f>
        <v>84</v>
      </c>
      <c r="H710" s="178" t="s">
        <v>1095</v>
      </c>
      <c r="I710" s="178">
        <f>G710*9</f>
        <v>756</v>
      </c>
      <c r="J710" s="178">
        <f t="shared" si="37"/>
        <v>15120</v>
      </c>
    </row>
    <row r="711" spans="2:10">
      <c r="B711" s="223"/>
      <c r="C711" s="178"/>
      <c r="D711" s="178"/>
      <c r="E711" s="178"/>
      <c r="F711" s="178"/>
      <c r="G711" s="178"/>
      <c r="H711" s="178" t="s">
        <v>1173</v>
      </c>
      <c r="I711" s="178"/>
      <c r="J711" s="178"/>
    </row>
    <row r="712" spans="2:10">
      <c r="B712" s="223"/>
      <c r="C712" s="178"/>
      <c r="D712" s="178"/>
      <c r="E712" s="178"/>
      <c r="F712" s="178"/>
      <c r="G712" s="178"/>
      <c r="H712" s="178"/>
      <c r="I712" s="178"/>
      <c r="J712" s="178"/>
    </row>
    <row r="713" spans="2:10">
      <c r="B713" s="223"/>
      <c r="C713" s="178" t="s">
        <v>1272</v>
      </c>
      <c r="D713" s="178"/>
      <c r="E713" s="178"/>
      <c r="F713" s="178"/>
      <c r="G713" s="178"/>
      <c r="H713" s="178"/>
      <c r="I713" s="178"/>
      <c r="J713" s="178"/>
    </row>
    <row r="714" spans="2:10">
      <c r="B714" s="223"/>
      <c r="C714" s="178" t="s">
        <v>1067</v>
      </c>
      <c r="D714" s="178">
        <v>155</v>
      </c>
      <c r="E714" s="178"/>
      <c r="F714" s="178">
        <v>225</v>
      </c>
      <c r="G714" s="178">
        <f>F714-D714</f>
        <v>70</v>
      </c>
      <c r="H714" s="178" t="s">
        <v>1259</v>
      </c>
      <c r="I714" s="178">
        <f>G714*4</f>
        <v>280</v>
      </c>
      <c r="J714" s="178">
        <f t="shared" si="37"/>
        <v>5600</v>
      </c>
    </row>
    <row r="715" spans="2:10">
      <c r="B715" s="224"/>
      <c r="C715" s="178"/>
      <c r="D715" s="178"/>
      <c r="E715" s="178"/>
      <c r="F715" s="178"/>
      <c r="G715" s="178"/>
      <c r="H715" s="178" t="s">
        <v>1173</v>
      </c>
      <c r="I715" s="178"/>
      <c r="J715" s="178"/>
    </row>
    <row r="716" spans="2:10">
      <c r="B716" s="178"/>
      <c r="C716" s="178"/>
      <c r="D716" s="178"/>
      <c r="E716" s="178" t="str">
        <f>E687</f>
        <v>PROFIT PER LOT POINTS</v>
      </c>
      <c r="F716" s="178"/>
      <c r="G716" s="214">
        <f>SUM(G693:G715)</f>
        <v>477</v>
      </c>
      <c r="H716" s="214" t="s">
        <v>638</v>
      </c>
      <c r="I716" s="178">
        <f>SUM(I693:I715)</f>
        <v>3666</v>
      </c>
      <c r="J716" s="178">
        <f>SUM(J693:J715)</f>
        <v>73320</v>
      </c>
    </row>
    <row r="718" spans="2:10">
      <c r="B718" s="177" t="s">
        <v>76</v>
      </c>
      <c r="C718" s="178">
        <v>2019</v>
      </c>
      <c r="D718" s="178" t="s">
        <v>969</v>
      </c>
      <c r="E718" s="178" t="s">
        <v>994</v>
      </c>
      <c r="F718" s="178"/>
      <c r="G718" s="178"/>
      <c r="H718" s="178"/>
      <c r="I718" s="260" t="s">
        <v>527</v>
      </c>
      <c r="J718" s="260"/>
    </row>
    <row r="719" spans="2:10">
      <c r="B719" s="208"/>
      <c r="C719" s="208"/>
      <c r="D719" s="208"/>
      <c r="E719" s="209"/>
      <c r="F719" s="209"/>
      <c r="G719" s="209" t="s">
        <v>4</v>
      </c>
      <c r="H719" s="210" t="s">
        <v>9</v>
      </c>
      <c r="I719" s="260"/>
      <c r="J719" s="260"/>
    </row>
    <row r="720" spans="2:10">
      <c r="B720" s="184" t="s">
        <v>0</v>
      </c>
      <c r="C720" s="207" t="s">
        <v>1</v>
      </c>
      <c r="D720" s="184" t="s">
        <v>10</v>
      </c>
      <c r="E720" s="184" t="s">
        <v>7</v>
      </c>
      <c r="F720" s="184" t="s">
        <v>11</v>
      </c>
      <c r="G720" s="184" t="s">
        <v>12</v>
      </c>
      <c r="H720" s="211"/>
      <c r="I720" s="208" t="s">
        <v>525</v>
      </c>
      <c r="J720" s="208" t="s">
        <v>526</v>
      </c>
    </row>
    <row r="721" spans="2:10">
      <c r="B721" s="222" t="s">
        <v>1273</v>
      </c>
      <c r="C721" s="178" t="s">
        <v>1272</v>
      </c>
      <c r="D721" s="178"/>
      <c r="E721" s="178"/>
      <c r="F721" s="178"/>
      <c r="G721" s="178"/>
      <c r="H721" s="178"/>
      <c r="I721" s="178"/>
      <c r="J721" s="178"/>
    </row>
    <row r="722" spans="2:10">
      <c r="B722" s="223"/>
      <c r="C722" s="178" t="s">
        <v>1277</v>
      </c>
      <c r="D722" s="178"/>
      <c r="E722" s="178"/>
      <c r="F722" s="178">
        <v>225</v>
      </c>
      <c r="G722" s="178">
        <f>F722-155</f>
        <v>70</v>
      </c>
      <c r="H722" s="178"/>
      <c r="I722" s="178">
        <v>70</v>
      </c>
      <c r="J722" s="178">
        <f>I722*20</f>
        <v>1400</v>
      </c>
    </row>
    <row r="723" spans="2:10">
      <c r="B723" s="223"/>
      <c r="C723" s="178" t="s">
        <v>1067</v>
      </c>
      <c r="D723" s="178">
        <v>189</v>
      </c>
      <c r="E723" s="178"/>
      <c r="F723" s="178">
        <v>220</v>
      </c>
      <c r="G723" s="178">
        <f>F723-D723</f>
        <v>31</v>
      </c>
      <c r="H723" s="178"/>
      <c r="I723" s="178">
        <f>G723*5</f>
        <v>155</v>
      </c>
      <c r="J723" s="178">
        <f t="shared" ref="J723:J727" si="39">I723*20</f>
        <v>3100</v>
      </c>
    </row>
    <row r="724" spans="2:10">
      <c r="B724" s="223"/>
      <c r="C724" s="178" t="s">
        <v>1067</v>
      </c>
      <c r="D724" s="178">
        <v>190</v>
      </c>
      <c r="E724" s="178"/>
      <c r="F724" s="178">
        <v>220</v>
      </c>
      <c r="G724" s="178">
        <f t="shared" ref="G724:G726" si="40">F724-D724</f>
        <v>30</v>
      </c>
      <c r="H724" s="178"/>
      <c r="I724" s="178">
        <f t="shared" ref="I724:I727" si="41">G724*5</f>
        <v>150</v>
      </c>
      <c r="J724" s="178">
        <f t="shared" si="39"/>
        <v>3000</v>
      </c>
    </row>
    <row r="725" spans="2:10">
      <c r="B725" s="223"/>
      <c r="C725" s="178" t="s">
        <v>1067</v>
      </c>
      <c r="D725" s="178">
        <v>192</v>
      </c>
      <c r="E725" s="178"/>
      <c r="F725" s="178">
        <v>225</v>
      </c>
      <c r="G725" s="178">
        <f t="shared" si="40"/>
        <v>33</v>
      </c>
      <c r="H725" s="178"/>
      <c r="I725" s="178">
        <f t="shared" si="41"/>
        <v>165</v>
      </c>
      <c r="J725" s="178">
        <f t="shared" si="39"/>
        <v>3300</v>
      </c>
    </row>
    <row r="726" spans="2:10">
      <c r="B726" s="223"/>
      <c r="C726" s="178" t="s">
        <v>1067</v>
      </c>
      <c r="D726" s="178">
        <v>189</v>
      </c>
      <c r="E726" s="178"/>
      <c r="F726" s="178">
        <v>216</v>
      </c>
      <c r="G726" s="178">
        <f t="shared" si="40"/>
        <v>27</v>
      </c>
      <c r="H726" s="178"/>
      <c r="I726" s="178">
        <f t="shared" si="41"/>
        <v>135</v>
      </c>
      <c r="J726" s="178">
        <f t="shared" si="39"/>
        <v>2700</v>
      </c>
    </row>
    <row r="727" spans="2:10">
      <c r="B727" s="223"/>
      <c r="C727" s="178" t="s">
        <v>1067</v>
      </c>
      <c r="D727" s="178">
        <v>133</v>
      </c>
      <c r="E727" s="178">
        <v>112</v>
      </c>
      <c r="F727" s="178"/>
      <c r="G727" s="178">
        <f>E727-D727</f>
        <v>-21</v>
      </c>
      <c r="H727" s="178"/>
      <c r="I727" s="178">
        <f t="shared" si="41"/>
        <v>-105</v>
      </c>
      <c r="J727" s="178">
        <f t="shared" si="39"/>
        <v>-2100</v>
      </c>
    </row>
    <row r="728" spans="2:10">
      <c r="B728" s="223"/>
      <c r="C728" s="178"/>
      <c r="D728" s="178"/>
      <c r="E728" s="178"/>
      <c r="F728" s="178"/>
      <c r="G728" s="178"/>
      <c r="H728" s="178"/>
      <c r="I728" s="178"/>
      <c r="J728" s="178"/>
    </row>
    <row r="729" spans="2:10">
      <c r="B729" s="223"/>
      <c r="C729" s="178" t="s">
        <v>1271</v>
      </c>
      <c r="D729" s="178"/>
      <c r="E729" s="178"/>
      <c r="F729" s="178"/>
      <c r="G729" s="178"/>
      <c r="H729" s="178"/>
      <c r="I729" s="178"/>
      <c r="J729" s="178"/>
    </row>
    <row r="730" spans="2:10">
      <c r="B730" s="223"/>
      <c r="C730" s="178" t="s">
        <v>1278</v>
      </c>
      <c r="D730" s="178"/>
      <c r="E730" s="178"/>
      <c r="F730" s="178">
        <v>208</v>
      </c>
      <c r="G730" s="178">
        <f>F730-138</f>
        <v>70</v>
      </c>
      <c r="H730" s="178"/>
      <c r="I730" s="178">
        <v>70</v>
      </c>
      <c r="J730" s="178">
        <f>I730*20</f>
        <v>1400</v>
      </c>
    </row>
    <row r="731" spans="2:10">
      <c r="B731" s="223"/>
      <c r="C731" s="178" t="s">
        <v>1003</v>
      </c>
      <c r="D731" s="178">
        <v>174</v>
      </c>
      <c r="E731" s="178"/>
      <c r="F731" s="178">
        <v>208</v>
      </c>
      <c r="G731" s="178">
        <f>F731-D731</f>
        <v>34</v>
      </c>
      <c r="H731" s="178"/>
      <c r="I731" s="178">
        <f>G731*10</f>
        <v>340</v>
      </c>
      <c r="J731" s="178">
        <f t="shared" ref="J731:J735" si="42">I731*20</f>
        <v>6800</v>
      </c>
    </row>
    <row r="732" spans="2:10">
      <c r="B732" s="223"/>
      <c r="C732" s="178" t="s">
        <v>1003</v>
      </c>
      <c r="D732" s="178">
        <v>177</v>
      </c>
      <c r="E732" s="178"/>
      <c r="F732" s="178">
        <v>220</v>
      </c>
      <c r="G732" s="178">
        <f>F732-D732</f>
        <v>43</v>
      </c>
      <c r="H732" s="178"/>
      <c r="I732" s="178">
        <f t="shared" ref="I732:I735" si="43">G732*10</f>
        <v>430</v>
      </c>
      <c r="J732" s="178">
        <f t="shared" si="42"/>
        <v>8600</v>
      </c>
    </row>
    <row r="733" spans="2:10">
      <c r="B733" s="223"/>
      <c r="C733" s="178" t="s">
        <v>1279</v>
      </c>
      <c r="D733" s="178">
        <v>188</v>
      </c>
      <c r="E733" s="178">
        <v>175</v>
      </c>
      <c r="F733" s="178"/>
      <c r="G733" s="178">
        <f>E733-D733</f>
        <v>-13</v>
      </c>
      <c r="H733" s="178"/>
      <c r="I733" s="178">
        <f t="shared" si="43"/>
        <v>-130</v>
      </c>
      <c r="J733" s="178">
        <f t="shared" si="42"/>
        <v>-2600</v>
      </c>
    </row>
    <row r="734" spans="2:10">
      <c r="B734" s="223"/>
      <c r="C734" s="178" t="s">
        <v>1003</v>
      </c>
      <c r="D734" s="178">
        <v>167</v>
      </c>
      <c r="E734" s="178"/>
      <c r="F734" s="178">
        <v>195</v>
      </c>
      <c r="G734" s="178">
        <f>F734-D734</f>
        <v>28</v>
      </c>
      <c r="H734" s="178"/>
      <c r="I734" s="178">
        <f t="shared" si="43"/>
        <v>280</v>
      </c>
      <c r="J734" s="178">
        <f t="shared" si="42"/>
        <v>5600</v>
      </c>
    </row>
    <row r="735" spans="2:10">
      <c r="B735" s="223"/>
      <c r="C735" s="178" t="s">
        <v>1003</v>
      </c>
      <c r="D735" s="178">
        <v>168</v>
      </c>
      <c r="E735" s="178">
        <v>148</v>
      </c>
      <c r="F735" s="178"/>
      <c r="G735" s="178">
        <f>E735-D735</f>
        <v>-20</v>
      </c>
      <c r="H735" s="178"/>
      <c r="I735" s="178">
        <f t="shared" si="43"/>
        <v>-200</v>
      </c>
      <c r="J735" s="178">
        <f t="shared" si="42"/>
        <v>-4000</v>
      </c>
    </row>
    <row r="736" spans="2:10">
      <c r="B736" s="223"/>
      <c r="C736" s="178"/>
      <c r="D736" s="178"/>
      <c r="E736" s="178"/>
      <c r="F736" s="178"/>
      <c r="G736" s="178"/>
      <c r="H736" s="178"/>
      <c r="I736" s="178"/>
      <c r="J736" s="178"/>
    </row>
    <row r="737" spans="2:10">
      <c r="B737" s="223"/>
      <c r="C737" s="178" t="s">
        <v>1280</v>
      </c>
      <c r="D737" s="178"/>
      <c r="E737" s="178"/>
      <c r="F737" s="178"/>
      <c r="G737" s="178"/>
      <c r="H737" s="178"/>
      <c r="I737" s="178"/>
      <c r="J737" s="178"/>
    </row>
    <row r="738" spans="2:10">
      <c r="B738" s="223"/>
      <c r="C738" s="178" t="s">
        <v>1077</v>
      </c>
      <c r="D738" s="178">
        <v>95</v>
      </c>
      <c r="E738" s="178"/>
      <c r="F738" s="178">
        <v>115</v>
      </c>
      <c r="G738" s="178">
        <f>F738-D738</f>
        <v>20</v>
      </c>
      <c r="H738" s="178"/>
      <c r="I738" s="178">
        <f>G738*15</f>
        <v>300</v>
      </c>
      <c r="J738" s="178">
        <f>I738*20</f>
        <v>6000</v>
      </c>
    </row>
    <row r="739" spans="2:10">
      <c r="B739" s="223"/>
      <c r="C739" s="178"/>
      <c r="D739" s="178"/>
      <c r="E739" s="178"/>
      <c r="F739" s="178"/>
      <c r="G739" s="178"/>
      <c r="H739" s="178"/>
      <c r="I739" s="178"/>
      <c r="J739" s="178"/>
    </row>
    <row r="740" spans="2:10">
      <c r="B740" s="223"/>
      <c r="C740" s="178" t="s">
        <v>1260</v>
      </c>
      <c r="D740" s="178"/>
      <c r="E740" s="178"/>
      <c r="F740" s="178"/>
      <c r="G740" s="178"/>
      <c r="H740" s="178"/>
      <c r="I740" s="178"/>
      <c r="J740" s="178"/>
    </row>
    <row r="741" spans="2:10">
      <c r="B741" s="223"/>
      <c r="C741" s="178" t="s">
        <v>1003</v>
      </c>
      <c r="D741" s="178">
        <v>280</v>
      </c>
      <c r="E741" s="178"/>
      <c r="F741" s="178">
        <v>300</v>
      </c>
      <c r="G741" s="178">
        <f>F741-D741</f>
        <v>20</v>
      </c>
      <c r="H741" s="178"/>
      <c r="I741" s="178">
        <f>G741*10</f>
        <v>200</v>
      </c>
      <c r="J741" s="178">
        <f>I741*20</f>
        <v>4000</v>
      </c>
    </row>
    <row r="742" spans="2:10">
      <c r="B742" s="223"/>
      <c r="C742" s="178" t="s">
        <v>1003</v>
      </c>
      <c r="D742" s="178">
        <v>282</v>
      </c>
      <c r="E742" s="178"/>
      <c r="F742" s="178">
        <v>326</v>
      </c>
      <c r="G742" s="178">
        <f>F742-D742</f>
        <v>44</v>
      </c>
      <c r="H742" s="178"/>
      <c r="I742" s="178">
        <f>G742*10</f>
        <v>440</v>
      </c>
      <c r="J742" s="178">
        <f>I742*20</f>
        <v>8800</v>
      </c>
    </row>
    <row r="743" spans="2:10">
      <c r="B743" s="223"/>
      <c r="C743" s="178"/>
      <c r="D743" s="178"/>
      <c r="E743" s="178"/>
      <c r="F743" s="178"/>
      <c r="G743" s="178"/>
      <c r="H743" s="178"/>
      <c r="I743" s="178"/>
      <c r="J743" s="178"/>
    </row>
    <row r="744" spans="2:10">
      <c r="B744" s="223"/>
      <c r="C744" s="178" t="s">
        <v>1281</v>
      </c>
      <c r="D744" s="178"/>
      <c r="E744" s="178"/>
      <c r="F744" s="178"/>
      <c r="G744" s="178"/>
      <c r="H744" s="178"/>
      <c r="I744" s="178"/>
      <c r="J744" s="178"/>
    </row>
    <row r="745" spans="2:10">
      <c r="B745" s="223"/>
      <c r="C745" s="178" t="s">
        <v>1055</v>
      </c>
      <c r="D745" s="178">
        <v>92</v>
      </c>
      <c r="E745" s="178"/>
      <c r="F745" s="178">
        <v>140</v>
      </c>
      <c r="G745" s="178">
        <f>F745-D745</f>
        <v>48</v>
      </c>
      <c r="H745" s="178"/>
      <c r="I745" s="178">
        <f>G745*20</f>
        <v>960</v>
      </c>
      <c r="J745" s="178">
        <f>I745*20</f>
        <v>19200</v>
      </c>
    </row>
    <row r="746" spans="2:10">
      <c r="B746" s="223"/>
      <c r="C746" s="178" t="s">
        <v>1055</v>
      </c>
      <c r="D746" s="178">
        <v>111</v>
      </c>
      <c r="E746" s="178"/>
      <c r="F746" s="178">
        <v>140</v>
      </c>
      <c r="G746" s="178">
        <f t="shared" ref="G746:G750" si="44">F746-D746</f>
        <v>29</v>
      </c>
      <c r="H746" s="178"/>
      <c r="I746" s="178">
        <f t="shared" ref="I746:I749" si="45">G746*20</f>
        <v>580</v>
      </c>
      <c r="J746" s="178">
        <f t="shared" ref="J746:J752" si="46">I746*20</f>
        <v>11600</v>
      </c>
    </row>
    <row r="747" spans="2:10">
      <c r="B747" s="223"/>
      <c r="C747" s="178" t="s">
        <v>1055</v>
      </c>
      <c r="D747" s="178">
        <v>115</v>
      </c>
      <c r="E747" s="178"/>
      <c r="F747" s="178">
        <v>138</v>
      </c>
      <c r="G747" s="178">
        <f t="shared" si="44"/>
        <v>23</v>
      </c>
      <c r="H747" s="178"/>
      <c r="I747" s="178">
        <f t="shared" si="45"/>
        <v>460</v>
      </c>
      <c r="J747" s="178">
        <f t="shared" si="46"/>
        <v>9200</v>
      </c>
    </row>
    <row r="748" spans="2:10">
      <c r="B748" s="223"/>
      <c r="C748" s="178" t="s">
        <v>1055</v>
      </c>
      <c r="D748" s="178">
        <v>116</v>
      </c>
      <c r="E748" s="178"/>
      <c r="F748" s="178">
        <v>140</v>
      </c>
      <c r="G748" s="178">
        <f t="shared" si="44"/>
        <v>24</v>
      </c>
      <c r="H748" s="178"/>
      <c r="I748" s="178">
        <f t="shared" si="45"/>
        <v>480</v>
      </c>
      <c r="J748" s="178">
        <f t="shared" si="46"/>
        <v>9600</v>
      </c>
    </row>
    <row r="749" spans="2:10">
      <c r="B749" s="223"/>
      <c r="C749" s="178" t="s">
        <v>1055</v>
      </c>
      <c r="D749" s="178">
        <v>115</v>
      </c>
      <c r="E749" s="178"/>
      <c r="F749" s="178">
        <v>155</v>
      </c>
      <c r="G749" s="178">
        <f t="shared" si="44"/>
        <v>40</v>
      </c>
      <c r="H749" s="178"/>
      <c r="I749" s="178">
        <f t="shared" si="45"/>
        <v>800</v>
      </c>
      <c r="J749" s="178">
        <f t="shared" si="46"/>
        <v>16000</v>
      </c>
    </row>
    <row r="750" spans="2:10">
      <c r="B750" s="223"/>
      <c r="C750" s="178" t="s">
        <v>1003</v>
      </c>
      <c r="D750" s="178">
        <v>144</v>
      </c>
      <c r="E750" s="178"/>
      <c r="F750" s="178">
        <v>171</v>
      </c>
      <c r="G750" s="178">
        <f t="shared" si="44"/>
        <v>27</v>
      </c>
      <c r="H750" s="178"/>
      <c r="I750" s="178">
        <f>G750*10</f>
        <v>270</v>
      </c>
      <c r="J750" s="178">
        <f t="shared" si="46"/>
        <v>5400</v>
      </c>
    </row>
    <row r="751" spans="2:10">
      <c r="B751" s="223"/>
      <c r="C751" s="178" t="s">
        <v>1003</v>
      </c>
      <c r="D751" s="178">
        <v>166</v>
      </c>
      <c r="E751" s="178">
        <v>145</v>
      </c>
      <c r="F751" s="178"/>
      <c r="G751" s="178">
        <f>E751-D751</f>
        <v>-21</v>
      </c>
      <c r="H751" s="178"/>
      <c r="I751" s="178">
        <f>G751*10</f>
        <v>-210</v>
      </c>
      <c r="J751" s="178">
        <f t="shared" si="46"/>
        <v>-4200</v>
      </c>
    </row>
    <row r="752" spans="2:10">
      <c r="B752" s="223"/>
      <c r="C752" s="178" t="s">
        <v>1003</v>
      </c>
      <c r="D752" s="178">
        <v>142</v>
      </c>
      <c r="E752" s="178">
        <v>120</v>
      </c>
      <c r="F752" s="178"/>
      <c r="G752" s="178">
        <f>E752-D752</f>
        <v>-22</v>
      </c>
      <c r="H752" s="178"/>
      <c r="I752" s="178">
        <f>G752*10</f>
        <v>-220</v>
      </c>
      <c r="J752" s="178">
        <f t="shared" si="46"/>
        <v>-4400</v>
      </c>
    </row>
    <row r="753" spans="2:10">
      <c r="B753" s="223"/>
      <c r="C753" s="178" t="s">
        <v>1003</v>
      </c>
      <c r="D753" s="178">
        <v>150</v>
      </c>
      <c r="E753" s="178"/>
      <c r="F753" s="178">
        <v>161</v>
      </c>
      <c r="G753" s="178">
        <f>F753-D753</f>
        <v>11</v>
      </c>
      <c r="H753" s="178"/>
      <c r="I753" s="178">
        <f>G753*10</f>
        <v>110</v>
      </c>
      <c r="J753" s="178">
        <f>I753*20</f>
        <v>2200</v>
      </c>
    </row>
    <row r="754" spans="2:10">
      <c r="B754" s="224"/>
      <c r="C754" s="178" t="s">
        <v>1236</v>
      </c>
      <c r="D754" s="178">
        <v>148</v>
      </c>
      <c r="E754" s="178"/>
      <c r="F754" s="178"/>
      <c r="G754" s="178"/>
      <c r="H754" s="178" t="s">
        <v>1064</v>
      </c>
      <c r="I754" s="178"/>
      <c r="J754" s="178"/>
    </row>
    <row r="755" spans="2:10">
      <c r="B755" s="178"/>
      <c r="C755" s="178"/>
      <c r="D755" s="178"/>
      <c r="E755" s="178" t="str">
        <f>E716</f>
        <v>PROFIT PER LOT POINTS</v>
      </c>
      <c r="F755" s="178"/>
      <c r="G755" s="214">
        <f>SUM(G722:G754)</f>
        <v>555</v>
      </c>
      <c r="H755" s="214" t="s">
        <v>1299</v>
      </c>
      <c r="I755" s="178">
        <f>SUM(I722:I754)</f>
        <v>5530</v>
      </c>
      <c r="J755" s="178">
        <f>SUM(J722:J754)</f>
        <v>110600</v>
      </c>
    </row>
    <row r="757" spans="2:10">
      <c r="B757" s="177" t="s">
        <v>76</v>
      </c>
      <c r="C757" s="178">
        <v>2019</v>
      </c>
      <c r="D757" s="178" t="s">
        <v>969</v>
      </c>
      <c r="E757" s="178" t="s">
        <v>994</v>
      </c>
      <c r="F757" s="178"/>
      <c r="G757" s="178"/>
      <c r="H757" s="178"/>
      <c r="I757" s="260" t="s">
        <v>527</v>
      </c>
      <c r="J757" s="260"/>
    </row>
    <row r="758" spans="2:10">
      <c r="B758" s="208"/>
      <c r="C758" s="208"/>
      <c r="D758" s="208"/>
      <c r="E758" s="209"/>
      <c r="F758" s="209"/>
      <c r="G758" s="209" t="s">
        <v>4</v>
      </c>
      <c r="H758" s="210" t="s">
        <v>9</v>
      </c>
      <c r="I758" s="260"/>
      <c r="J758" s="260"/>
    </row>
    <row r="759" spans="2:10">
      <c r="B759" s="184" t="s">
        <v>0</v>
      </c>
      <c r="C759" s="207" t="s">
        <v>1</v>
      </c>
      <c r="D759" s="184" t="s">
        <v>10</v>
      </c>
      <c r="E759" s="184" t="s">
        <v>7</v>
      </c>
      <c r="F759" s="184" t="s">
        <v>11</v>
      </c>
      <c r="G759" s="184" t="s">
        <v>12</v>
      </c>
      <c r="H759" s="211"/>
      <c r="I759" s="208" t="s">
        <v>525</v>
      </c>
      <c r="J759" s="208" t="s">
        <v>526</v>
      </c>
    </row>
    <row r="760" spans="2:10">
      <c r="B760" s="222" t="s">
        <v>1282</v>
      </c>
      <c r="C760" s="178" t="s">
        <v>1281</v>
      </c>
      <c r="D760" s="178"/>
      <c r="E760" s="178"/>
      <c r="F760" s="178"/>
      <c r="G760" s="178"/>
      <c r="H760" s="178"/>
      <c r="I760" s="178"/>
      <c r="J760" s="178"/>
    </row>
    <row r="761" spans="2:10">
      <c r="B761" s="223"/>
      <c r="C761" s="178" t="s">
        <v>1283</v>
      </c>
      <c r="D761" s="178"/>
      <c r="E761" s="178"/>
      <c r="F761" s="178">
        <v>180</v>
      </c>
      <c r="G761" s="178">
        <f>F761-148</f>
        <v>32</v>
      </c>
      <c r="H761" s="178"/>
      <c r="I761" s="178">
        <v>32</v>
      </c>
      <c r="J761" s="178">
        <f>I761*5</f>
        <v>160</v>
      </c>
    </row>
    <row r="762" spans="2:10">
      <c r="B762" s="223"/>
      <c r="C762" s="178" t="s">
        <v>1055</v>
      </c>
      <c r="D762" s="178">
        <v>151</v>
      </c>
      <c r="E762" s="178"/>
      <c r="F762" s="178">
        <v>188</v>
      </c>
      <c r="G762" s="178">
        <f>F762-D762</f>
        <v>37</v>
      </c>
      <c r="H762" s="178" t="s">
        <v>1153</v>
      </c>
      <c r="I762" s="178">
        <f>G762*10</f>
        <v>370</v>
      </c>
      <c r="J762" s="178">
        <f>I762*20</f>
        <v>7400</v>
      </c>
    </row>
    <row r="763" spans="2:10">
      <c r="B763" s="223"/>
      <c r="C763" s="178"/>
      <c r="D763" s="178"/>
      <c r="E763" s="178"/>
      <c r="F763" s="178">
        <v>208</v>
      </c>
      <c r="G763" s="178">
        <f>F763-D762</f>
        <v>57</v>
      </c>
      <c r="H763" s="178" t="s">
        <v>1153</v>
      </c>
      <c r="I763" s="178">
        <f>G763*10</f>
        <v>570</v>
      </c>
      <c r="J763" s="178">
        <f t="shared" ref="J763:J776" si="47">I763*20</f>
        <v>11400</v>
      </c>
    </row>
    <row r="764" spans="2:10">
      <c r="B764" s="223"/>
      <c r="C764" s="178" t="s">
        <v>1003</v>
      </c>
      <c r="D764" s="178">
        <v>186</v>
      </c>
      <c r="E764" s="178">
        <v>160</v>
      </c>
      <c r="F764" s="178"/>
      <c r="G764" s="178">
        <f>E764-D764</f>
        <v>-26</v>
      </c>
      <c r="H764" s="178"/>
      <c r="I764" s="178">
        <f>G764*10</f>
        <v>-260</v>
      </c>
      <c r="J764" s="178">
        <f t="shared" si="47"/>
        <v>-5200</v>
      </c>
    </row>
    <row r="765" spans="2:10">
      <c r="B765" s="223"/>
      <c r="C765" s="178" t="s">
        <v>1003</v>
      </c>
      <c r="D765" s="178">
        <v>212</v>
      </c>
      <c r="E765" s="178">
        <v>165</v>
      </c>
      <c r="F765" s="178"/>
      <c r="G765" s="178">
        <f>E765-D765</f>
        <v>-47</v>
      </c>
      <c r="H765" s="178"/>
      <c r="I765" s="178">
        <f>G765*10</f>
        <v>-470</v>
      </c>
      <c r="J765" s="178">
        <f t="shared" si="47"/>
        <v>-9400</v>
      </c>
    </row>
    <row r="766" spans="2:10">
      <c r="B766" s="223"/>
      <c r="C766" s="178"/>
      <c r="D766" s="178"/>
      <c r="E766" s="178"/>
      <c r="F766" s="178"/>
      <c r="G766" s="178"/>
      <c r="H766" s="178"/>
      <c r="I766" s="178"/>
      <c r="J766" s="178"/>
    </row>
    <row r="767" spans="2:10">
      <c r="B767" s="223"/>
      <c r="C767" s="178"/>
      <c r="D767" s="178"/>
      <c r="E767" s="178"/>
      <c r="F767" s="178"/>
      <c r="G767" s="178"/>
      <c r="H767" s="178"/>
      <c r="I767" s="178"/>
      <c r="J767" s="178"/>
    </row>
    <row r="768" spans="2:10">
      <c r="B768" s="223"/>
      <c r="C768" s="178" t="s">
        <v>1284</v>
      </c>
      <c r="D768" s="178"/>
      <c r="E768" s="178"/>
      <c r="F768" s="178"/>
      <c r="G768" s="178"/>
      <c r="H768" s="178"/>
      <c r="I768" s="178"/>
      <c r="J768" s="178"/>
    </row>
    <row r="769" spans="2:10">
      <c r="B769" s="223"/>
      <c r="C769" s="178" t="s">
        <v>1003</v>
      </c>
      <c r="D769" s="178">
        <v>171</v>
      </c>
      <c r="E769" s="178">
        <v>150</v>
      </c>
      <c r="F769" s="178"/>
      <c r="G769" s="178">
        <f>E769-D769</f>
        <v>-21</v>
      </c>
      <c r="H769" s="178"/>
      <c r="I769" s="178">
        <f>G769*10</f>
        <v>-210</v>
      </c>
      <c r="J769" s="178">
        <f t="shared" si="47"/>
        <v>-4200</v>
      </c>
    </row>
    <row r="770" spans="2:10">
      <c r="B770" s="223"/>
      <c r="C770" s="178" t="s">
        <v>1003</v>
      </c>
      <c r="D770" s="178">
        <v>185</v>
      </c>
      <c r="E770" s="178"/>
      <c r="F770" s="178">
        <v>212</v>
      </c>
      <c r="G770" s="178">
        <f>F770-D770</f>
        <v>27</v>
      </c>
      <c r="H770" s="178"/>
      <c r="I770" s="178">
        <f>G770*10</f>
        <v>270</v>
      </c>
      <c r="J770" s="178">
        <f t="shared" si="47"/>
        <v>5400</v>
      </c>
    </row>
    <row r="771" spans="2:10">
      <c r="B771" s="223"/>
      <c r="C771" s="178" t="s">
        <v>1003</v>
      </c>
      <c r="D771" s="178">
        <v>165</v>
      </c>
      <c r="E771" s="178"/>
      <c r="F771" s="178">
        <v>188</v>
      </c>
      <c r="G771" s="178">
        <f>F771-D771</f>
        <v>23</v>
      </c>
      <c r="H771" s="178"/>
      <c r="I771" s="178">
        <f>G771*10</f>
        <v>230</v>
      </c>
      <c r="J771" s="178">
        <f t="shared" si="47"/>
        <v>4600</v>
      </c>
    </row>
    <row r="772" spans="2:10">
      <c r="B772" s="223"/>
      <c r="C772" s="178" t="s">
        <v>1067</v>
      </c>
      <c r="D772" s="178">
        <v>162</v>
      </c>
      <c r="E772" s="178"/>
      <c r="F772" s="178"/>
      <c r="G772" s="178"/>
      <c r="H772" s="178" t="s">
        <v>1142</v>
      </c>
      <c r="I772" s="178"/>
      <c r="J772" s="178"/>
    </row>
    <row r="773" spans="2:10">
      <c r="B773" s="223"/>
      <c r="C773" s="178"/>
      <c r="D773" s="178"/>
      <c r="E773" s="178"/>
      <c r="F773" s="178"/>
      <c r="G773" s="178"/>
      <c r="H773" s="178"/>
      <c r="I773" s="178"/>
      <c r="J773" s="178"/>
    </row>
    <row r="774" spans="2:10">
      <c r="B774" s="223"/>
      <c r="C774" s="178" t="s">
        <v>1285</v>
      </c>
      <c r="D774" s="178"/>
      <c r="E774" s="178"/>
      <c r="F774" s="178"/>
      <c r="G774" s="178"/>
      <c r="H774" s="178"/>
      <c r="I774" s="178"/>
      <c r="J774" s="178"/>
    </row>
    <row r="775" spans="2:10">
      <c r="B775" s="223"/>
      <c r="C775" s="178" t="s">
        <v>1077</v>
      </c>
      <c r="D775" s="178">
        <v>255</v>
      </c>
      <c r="E775" s="178"/>
      <c r="F775" s="178">
        <v>299</v>
      </c>
      <c r="G775" s="178">
        <f>F775-D775</f>
        <v>44</v>
      </c>
      <c r="H775" s="178"/>
      <c r="I775" s="178">
        <f>G775*15</f>
        <v>660</v>
      </c>
      <c r="J775" s="178">
        <f t="shared" si="47"/>
        <v>13200</v>
      </c>
    </row>
    <row r="776" spans="2:10">
      <c r="B776" s="224"/>
      <c r="C776" s="178" t="s">
        <v>1067</v>
      </c>
      <c r="D776" s="178">
        <v>280</v>
      </c>
      <c r="E776" s="178">
        <v>250</v>
      </c>
      <c r="F776" s="178"/>
      <c r="G776" s="178">
        <f>E776-D776</f>
        <v>-30</v>
      </c>
      <c r="H776" s="178"/>
      <c r="I776" s="178">
        <f>G776*5</f>
        <v>-150</v>
      </c>
      <c r="J776" s="178">
        <f t="shared" si="47"/>
        <v>-3000</v>
      </c>
    </row>
    <row r="777" spans="2:10">
      <c r="B777" s="178"/>
      <c r="C777" s="178"/>
      <c r="D777" s="178"/>
      <c r="E777" s="178" t="str">
        <f>E755</f>
        <v>PROFIT PER LOT POINTS</v>
      </c>
      <c r="F777" s="178"/>
      <c r="G777" s="214">
        <f>SUM(G761:G776)</f>
        <v>96</v>
      </c>
      <c r="H777" s="212" t="s">
        <v>1299</v>
      </c>
      <c r="I777" s="178">
        <f>SUM(I761:I776)</f>
        <v>1042</v>
      </c>
      <c r="J777" s="178">
        <f>SUM(J761:J776)</f>
        <v>20360</v>
      </c>
    </row>
    <row r="779" spans="2:10">
      <c r="B779" s="177" t="s">
        <v>76</v>
      </c>
      <c r="C779" s="178">
        <v>2019</v>
      </c>
      <c r="D779" s="178" t="s">
        <v>969</v>
      </c>
      <c r="E779" s="178" t="s">
        <v>994</v>
      </c>
      <c r="F779" s="178"/>
      <c r="G779" s="178"/>
      <c r="H779" s="178"/>
      <c r="I779" s="260" t="s">
        <v>527</v>
      </c>
      <c r="J779" s="260"/>
    </row>
    <row r="780" spans="2:10">
      <c r="B780" s="208"/>
      <c r="C780" s="208"/>
      <c r="D780" s="208"/>
      <c r="E780" s="209"/>
      <c r="F780" s="209"/>
      <c r="G780" s="209" t="s">
        <v>4</v>
      </c>
      <c r="H780" s="210" t="s">
        <v>9</v>
      </c>
      <c r="I780" s="260"/>
      <c r="J780" s="260"/>
    </row>
    <row r="781" spans="2:10">
      <c r="B781" s="184" t="s">
        <v>0</v>
      </c>
      <c r="C781" s="207" t="s">
        <v>1</v>
      </c>
      <c r="D781" s="184" t="s">
        <v>10</v>
      </c>
      <c r="E781" s="184" t="s">
        <v>7</v>
      </c>
      <c r="F781" s="184" t="s">
        <v>11</v>
      </c>
      <c r="G781" s="184" t="s">
        <v>12</v>
      </c>
      <c r="H781" s="211"/>
      <c r="I781" s="208" t="s">
        <v>525</v>
      </c>
      <c r="J781" s="208" t="s">
        <v>526</v>
      </c>
    </row>
    <row r="782" spans="2:10">
      <c r="B782" s="222" t="s">
        <v>1289</v>
      </c>
      <c r="C782" s="178" t="s">
        <v>1284</v>
      </c>
      <c r="D782" s="178"/>
      <c r="E782" s="178"/>
      <c r="F782" s="178"/>
      <c r="G782" s="178"/>
      <c r="H782" s="178"/>
      <c r="I782" s="178"/>
      <c r="J782" s="178"/>
    </row>
    <row r="783" spans="2:10">
      <c r="B783" s="223"/>
      <c r="C783" s="178" t="s">
        <v>1291</v>
      </c>
      <c r="D783" s="178"/>
      <c r="E783" s="178"/>
      <c r="F783" s="178">
        <v>180</v>
      </c>
      <c r="G783" s="178">
        <f>F783-162</f>
        <v>18</v>
      </c>
      <c r="H783" s="178"/>
      <c r="I783" s="178">
        <f>18*5</f>
        <v>90</v>
      </c>
      <c r="J783" s="178">
        <f>I783*20</f>
        <v>1800</v>
      </c>
    </row>
    <row r="784" spans="2:10">
      <c r="B784" s="223"/>
      <c r="C784" s="178" t="s">
        <v>1003</v>
      </c>
      <c r="D784" s="178">
        <v>168</v>
      </c>
      <c r="E784" s="178"/>
      <c r="F784" s="178">
        <v>172</v>
      </c>
      <c r="G784" s="178">
        <f>F784-D784</f>
        <v>4</v>
      </c>
      <c r="H784" s="178"/>
      <c r="I784" s="178">
        <v>40</v>
      </c>
      <c r="J784" s="178">
        <f t="shared" ref="J784:J800" si="48">I784*20</f>
        <v>800</v>
      </c>
    </row>
    <row r="785" spans="2:10">
      <c r="B785" s="223"/>
      <c r="C785" s="178" t="s">
        <v>1055</v>
      </c>
      <c r="D785" s="178">
        <v>196</v>
      </c>
      <c r="E785" s="178"/>
      <c r="F785" s="178">
        <v>228</v>
      </c>
      <c r="G785" s="178">
        <f>F785-D785</f>
        <v>32</v>
      </c>
      <c r="H785" s="178" t="s">
        <v>1153</v>
      </c>
      <c r="I785" s="178">
        <v>320</v>
      </c>
      <c r="J785" s="178">
        <f t="shared" si="48"/>
        <v>6400</v>
      </c>
    </row>
    <row r="786" spans="2:10">
      <c r="B786" s="223"/>
      <c r="C786" s="178"/>
      <c r="D786" s="178"/>
      <c r="E786" s="178"/>
      <c r="F786" s="178">
        <v>244</v>
      </c>
      <c r="G786" s="178">
        <f>F786-D785</f>
        <v>48</v>
      </c>
      <c r="H786" s="178" t="s">
        <v>1153</v>
      </c>
      <c r="I786" s="178">
        <v>480</v>
      </c>
      <c r="J786" s="178">
        <f t="shared" si="48"/>
        <v>9600</v>
      </c>
    </row>
    <row r="787" spans="2:10">
      <c r="B787" s="223"/>
      <c r="C787" s="178" t="s">
        <v>1055</v>
      </c>
      <c r="D787" s="178">
        <v>212</v>
      </c>
      <c r="E787" s="178"/>
      <c r="F787" s="178">
        <v>241</v>
      </c>
      <c r="G787" s="178">
        <f>F787-D787</f>
        <v>29</v>
      </c>
      <c r="H787" s="178"/>
      <c r="I787" s="178">
        <f>G787*20</f>
        <v>580</v>
      </c>
      <c r="J787" s="178">
        <f t="shared" si="48"/>
        <v>11600</v>
      </c>
    </row>
    <row r="788" spans="2:10">
      <c r="B788" s="223"/>
      <c r="C788" s="178" t="s">
        <v>1003</v>
      </c>
      <c r="D788" s="178">
        <v>197</v>
      </c>
      <c r="E788" s="178"/>
      <c r="F788" s="178">
        <v>225</v>
      </c>
      <c r="G788" s="178">
        <f>F788-D788</f>
        <v>28</v>
      </c>
      <c r="H788" s="178"/>
      <c r="I788" s="178">
        <v>280</v>
      </c>
      <c r="J788" s="178">
        <f t="shared" si="48"/>
        <v>5600</v>
      </c>
    </row>
    <row r="789" spans="2:10">
      <c r="B789" s="223"/>
      <c r="C789" s="178" t="s">
        <v>1003</v>
      </c>
      <c r="D789" s="178">
        <v>181</v>
      </c>
      <c r="E789" s="178"/>
      <c r="F789" s="178"/>
      <c r="G789" s="178"/>
      <c r="H789" s="178" t="s">
        <v>1194</v>
      </c>
      <c r="I789" s="178"/>
      <c r="J789" s="178"/>
    </row>
    <row r="790" spans="2:10">
      <c r="B790" s="223"/>
      <c r="C790" s="178"/>
      <c r="D790" s="178"/>
      <c r="E790" s="178"/>
      <c r="F790" s="178"/>
      <c r="G790" s="178"/>
      <c r="H790" s="178"/>
      <c r="I790" s="178"/>
      <c r="J790" s="178"/>
    </row>
    <row r="791" spans="2:10">
      <c r="B791" s="223"/>
      <c r="C791" s="178" t="s">
        <v>1285</v>
      </c>
      <c r="D791" s="178"/>
      <c r="E791" s="178"/>
      <c r="F791" s="178"/>
      <c r="G791" s="178"/>
      <c r="H791" s="178"/>
      <c r="I791" s="178"/>
      <c r="J791" s="178"/>
    </row>
    <row r="792" spans="2:10">
      <c r="B792" s="223"/>
      <c r="C792" s="178" t="s">
        <v>1187</v>
      </c>
      <c r="D792" s="178">
        <v>196</v>
      </c>
      <c r="E792" s="178"/>
      <c r="F792" s="178">
        <v>217</v>
      </c>
      <c r="G792" s="178">
        <f>F792-D792</f>
        <v>21</v>
      </c>
      <c r="H792" s="178"/>
      <c r="I792" s="178">
        <f>G792*5</f>
        <v>105</v>
      </c>
      <c r="J792" s="178">
        <f t="shared" si="48"/>
        <v>2100</v>
      </c>
    </row>
    <row r="793" spans="2:10">
      <c r="B793" s="223"/>
      <c r="C793" s="178" t="s">
        <v>1187</v>
      </c>
      <c r="D793" s="178">
        <v>188</v>
      </c>
      <c r="E793" s="178"/>
      <c r="F793" s="178">
        <v>223</v>
      </c>
      <c r="G793" s="178">
        <f t="shared" ref="G793:G794" si="49">F793-D793</f>
        <v>35</v>
      </c>
      <c r="H793" s="178"/>
      <c r="I793" s="178">
        <f>G793*5</f>
        <v>175</v>
      </c>
      <c r="J793" s="178">
        <f t="shared" si="48"/>
        <v>3500</v>
      </c>
    </row>
    <row r="794" spans="2:10">
      <c r="B794" s="223"/>
      <c r="C794" s="178" t="s">
        <v>1003</v>
      </c>
      <c r="D794" s="178">
        <v>213</v>
      </c>
      <c r="E794" s="178"/>
      <c r="F794" s="178">
        <v>236</v>
      </c>
      <c r="G794" s="178">
        <f t="shared" si="49"/>
        <v>23</v>
      </c>
      <c r="H794" s="178"/>
      <c r="I794" s="178">
        <v>230</v>
      </c>
      <c r="J794" s="178">
        <f t="shared" si="48"/>
        <v>4600</v>
      </c>
    </row>
    <row r="795" spans="2:10">
      <c r="B795" s="223"/>
      <c r="C795" s="178" t="s">
        <v>1187</v>
      </c>
      <c r="D795" s="178">
        <v>215</v>
      </c>
      <c r="E795" s="178">
        <v>188</v>
      </c>
      <c r="F795" s="178"/>
      <c r="G795" s="178">
        <f>E795-D795</f>
        <v>-27</v>
      </c>
      <c r="H795" s="178"/>
      <c r="I795" s="178">
        <f>G795*5</f>
        <v>-135</v>
      </c>
      <c r="J795" s="178">
        <f t="shared" si="48"/>
        <v>-2700</v>
      </c>
    </row>
    <row r="796" spans="2:10">
      <c r="B796" s="223"/>
      <c r="C796" s="178" t="s">
        <v>1187</v>
      </c>
      <c r="D796" s="178">
        <v>204</v>
      </c>
      <c r="E796" s="178"/>
      <c r="F796" s="178">
        <v>220</v>
      </c>
      <c r="G796" s="178">
        <f>F796-D796</f>
        <v>16</v>
      </c>
      <c r="H796" s="178"/>
      <c r="I796" s="178">
        <f t="shared" ref="I796:I797" si="50">G796*5</f>
        <v>80</v>
      </c>
      <c r="J796" s="178">
        <f t="shared" si="48"/>
        <v>1600</v>
      </c>
    </row>
    <row r="797" spans="2:10">
      <c r="B797" s="223"/>
      <c r="C797" s="178" t="s">
        <v>1187</v>
      </c>
      <c r="D797" s="178">
        <v>200</v>
      </c>
      <c r="E797" s="178">
        <v>185</v>
      </c>
      <c r="F797" s="178"/>
      <c r="G797" s="178">
        <f>E797-D797</f>
        <v>-15</v>
      </c>
      <c r="H797" s="178"/>
      <c r="I797" s="178">
        <f t="shared" si="50"/>
        <v>-75</v>
      </c>
      <c r="J797" s="178">
        <f t="shared" si="48"/>
        <v>-1500</v>
      </c>
    </row>
    <row r="798" spans="2:10">
      <c r="B798" s="223"/>
      <c r="C798" s="178"/>
      <c r="D798" s="178"/>
      <c r="E798" s="178"/>
      <c r="F798" s="178"/>
      <c r="G798" s="178"/>
      <c r="H798" s="178"/>
      <c r="I798" s="178"/>
      <c r="J798" s="178"/>
    </row>
    <row r="799" spans="2:10">
      <c r="B799" s="223"/>
      <c r="C799" s="178" t="s">
        <v>1292</v>
      </c>
      <c r="D799" s="178"/>
      <c r="E799" s="178"/>
      <c r="F799" s="178"/>
      <c r="G799" s="178"/>
      <c r="H799" s="178"/>
      <c r="I799" s="178"/>
      <c r="J799" s="178"/>
    </row>
    <row r="800" spans="2:10">
      <c r="B800" s="224"/>
      <c r="C800" s="178" t="s">
        <v>1187</v>
      </c>
      <c r="D800" s="178">
        <v>222</v>
      </c>
      <c r="E800" s="178">
        <v>191</v>
      </c>
      <c r="F800" s="178"/>
      <c r="G800" s="178">
        <f>E800-D800</f>
        <v>-31</v>
      </c>
      <c r="H800" s="178"/>
      <c r="I800" s="178">
        <f>G800*5</f>
        <v>-155</v>
      </c>
      <c r="J800" s="178">
        <f t="shared" si="48"/>
        <v>-3100</v>
      </c>
    </row>
    <row r="801" spans="2:10">
      <c r="B801" s="178"/>
      <c r="C801" s="178"/>
      <c r="D801" s="178"/>
      <c r="E801" s="178"/>
      <c r="F801" s="178"/>
      <c r="G801" s="214">
        <f>SUM(G783:G800)</f>
        <v>181</v>
      </c>
      <c r="H801" s="214" t="s">
        <v>1299</v>
      </c>
      <c r="I801" s="178">
        <f>SUM(I783:I800)</f>
        <v>2015</v>
      </c>
      <c r="J801" s="178">
        <f>SUM(J783:J800)</f>
        <v>40300</v>
      </c>
    </row>
    <row r="802" spans="2:10">
      <c r="B802" s="177" t="s">
        <v>76</v>
      </c>
      <c r="C802" s="178">
        <v>2019</v>
      </c>
      <c r="D802" s="178" t="s">
        <v>969</v>
      </c>
      <c r="E802" s="178" t="s">
        <v>994</v>
      </c>
      <c r="F802" s="178"/>
      <c r="G802" s="178"/>
      <c r="H802" s="178"/>
      <c r="I802" s="260" t="s">
        <v>527</v>
      </c>
      <c r="J802" s="260"/>
    </row>
    <row r="803" spans="2:10">
      <c r="B803" s="208"/>
      <c r="C803" s="208"/>
      <c r="D803" s="208"/>
      <c r="E803" s="209"/>
      <c r="F803" s="209"/>
      <c r="G803" s="209" t="s">
        <v>4</v>
      </c>
      <c r="H803" s="210" t="s">
        <v>9</v>
      </c>
      <c r="I803" s="260"/>
      <c r="J803" s="260"/>
    </row>
    <row r="804" spans="2:10">
      <c r="B804" s="184" t="s">
        <v>0</v>
      </c>
      <c r="C804" s="207" t="s">
        <v>1</v>
      </c>
      <c r="D804" s="184" t="s">
        <v>10</v>
      </c>
      <c r="E804" s="184" t="s">
        <v>7</v>
      </c>
      <c r="F804" s="184" t="s">
        <v>11</v>
      </c>
      <c r="G804" s="184" t="s">
        <v>12</v>
      </c>
      <c r="H804" s="211"/>
      <c r="I804" s="208" t="s">
        <v>525</v>
      </c>
      <c r="J804" s="208" t="s">
        <v>526</v>
      </c>
    </row>
    <row r="805" spans="2:10">
      <c r="B805" s="222" t="s">
        <v>1293</v>
      </c>
      <c r="C805" s="178" t="s">
        <v>1284</v>
      </c>
      <c r="D805" s="178"/>
      <c r="E805" s="178"/>
      <c r="F805" s="178"/>
      <c r="G805" s="178"/>
      <c r="H805" s="178"/>
      <c r="I805" s="178"/>
      <c r="J805" s="178"/>
    </row>
    <row r="806" spans="2:10">
      <c r="B806" s="223"/>
      <c r="C806" s="178" t="s">
        <v>1294</v>
      </c>
      <c r="D806" s="178"/>
      <c r="E806" s="178"/>
      <c r="F806" s="178">
        <v>260</v>
      </c>
      <c r="G806" s="178">
        <f>F806-181</f>
        <v>79</v>
      </c>
      <c r="H806" s="178"/>
      <c r="I806" s="178">
        <f>G806*5</f>
        <v>395</v>
      </c>
      <c r="J806" s="178">
        <f>I806*20</f>
        <v>7900</v>
      </c>
    </row>
    <row r="807" spans="2:10">
      <c r="B807" s="223"/>
      <c r="C807" s="178" t="s">
        <v>1115</v>
      </c>
      <c r="D807" s="178">
        <v>182</v>
      </c>
      <c r="E807" s="178"/>
      <c r="F807" s="178">
        <v>225</v>
      </c>
      <c r="G807" s="178">
        <f>F807-D807</f>
        <v>43</v>
      </c>
      <c r="H807" s="178" t="s">
        <v>1068</v>
      </c>
      <c r="I807" s="178">
        <f>G807*5</f>
        <v>215</v>
      </c>
      <c r="J807" s="178">
        <f t="shared" ref="J807:J816" si="51">I807*20</f>
        <v>4300</v>
      </c>
    </row>
    <row r="808" spans="2:10">
      <c r="B808" s="223"/>
      <c r="C808" s="178"/>
      <c r="D808" s="178"/>
      <c r="E808" s="178"/>
      <c r="F808" s="178">
        <v>249</v>
      </c>
      <c r="G808" s="178">
        <f>F808-D807</f>
        <v>67</v>
      </c>
      <c r="H808" s="178" t="s">
        <v>1068</v>
      </c>
      <c r="I808" s="178">
        <f>G808*5</f>
        <v>335</v>
      </c>
      <c r="J808" s="178">
        <f t="shared" si="51"/>
        <v>6700</v>
      </c>
    </row>
    <row r="809" spans="2:10">
      <c r="B809" s="223"/>
      <c r="C809" s="178"/>
      <c r="D809" s="178"/>
      <c r="E809" s="178"/>
      <c r="F809" s="178">
        <v>260</v>
      </c>
      <c r="G809" s="178">
        <f>F809-D807</f>
        <v>78</v>
      </c>
      <c r="H809" s="178" t="s">
        <v>1068</v>
      </c>
      <c r="I809" s="178">
        <f>G809*5</f>
        <v>390</v>
      </c>
      <c r="J809" s="178">
        <f t="shared" si="51"/>
        <v>7800</v>
      </c>
    </row>
    <row r="810" spans="2:10">
      <c r="B810" s="223"/>
      <c r="C810" s="178"/>
      <c r="D810" s="178"/>
      <c r="E810" s="178"/>
      <c r="F810" s="178">
        <v>270</v>
      </c>
      <c r="G810" s="178">
        <f>F810-D807</f>
        <v>88</v>
      </c>
      <c r="H810" s="178" t="s">
        <v>1153</v>
      </c>
      <c r="I810" s="178">
        <f>G810*10</f>
        <v>880</v>
      </c>
      <c r="J810" s="178">
        <f t="shared" si="51"/>
        <v>17600</v>
      </c>
    </row>
    <row r="811" spans="2:10">
      <c r="B811" s="223"/>
      <c r="C811" s="178" t="s">
        <v>1077</v>
      </c>
      <c r="D811" s="178">
        <v>242</v>
      </c>
      <c r="E811" s="178"/>
      <c r="F811" s="178">
        <v>270</v>
      </c>
      <c r="G811" s="178">
        <f>F811-D811</f>
        <v>28</v>
      </c>
      <c r="H811" s="178"/>
      <c r="I811" s="178">
        <f>G811*15</f>
        <v>420</v>
      </c>
      <c r="J811" s="178">
        <f t="shared" si="51"/>
        <v>8400</v>
      </c>
    </row>
    <row r="812" spans="2:10">
      <c r="B812" s="223"/>
      <c r="C812" s="178" t="s">
        <v>1003</v>
      </c>
      <c r="D812" s="178">
        <v>233</v>
      </c>
      <c r="E812" s="178"/>
      <c r="F812" s="178">
        <v>260</v>
      </c>
      <c r="G812" s="178">
        <f>F812-D812</f>
        <v>27</v>
      </c>
      <c r="H812" s="178"/>
      <c r="I812" s="178">
        <f>G812*10</f>
        <v>270</v>
      </c>
      <c r="J812" s="178">
        <f t="shared" si="51"/>
        <v>5400</v>
      </c>
    </row>
    <row r="813" spans="2:10">
      <c r="B813" s="223"/>
      <c r="C813" s="178" t="s">
        <v>1003</v>
      </c>
      <c r="D813" s="178">
        <v>237</v>
      </c>
      <c r="E813" s="178">
        <v>200</v>
      </c>
      <c r="F813" s="178"/>
      <c r="G813" s="178">
        <f>E813-D813</f>
        <v>-37</v>
      </c>
      <c r="H813" s="178"/>
      <c r="I813" s="178">
        <f>G813*10</f>
        <v>-370</v>
      </c>
      <c r="J813" s="178">
        <f t="shared" si="51"/>
        <v>-7400</v>
      </c>
    </row>
    <row r="814" spans="2:10">
      <c r="B814" s="223"/>
      <c r="C814" s="178" t="s">
        <v>1003</v>
      </c>
      <c r="D814" s="178">
        <v>235</v>
      </c>
      <c r="E814" s="178">
        <v>210</v>
      </c>
      <c r="F814" s="178"/>
      <c r="G814" s="178">
        <f>E814-D814</f>
        <v>-25</v>
      </c>
      <c r="H814" s="178"/>
      <c r="I814" s="178">
        <f>G814*10</f>
        <v>-250</v>
      </c>
      <c r="J814" s="178">
        <f t="shared" si="51"/>
        <v>-5000</v>
      </c>
    </row>
    <row r="815" spans="2:10">
      <c r="B815" s="223"/>
      <c r="C815" s="178" t="s">
        <v>1003</v>
      </c>
      <c r="D815" s="178">
        <v>255</v>
      </c>
      <c r="E815" s="178">
        <v>240</v>
      </c>
      <c r="F815" s="178"/>
      <c r="G815" s="178">
        <f>E815-D815</f>
        <v>-15</v>
      </c>
      <c r="H815" s="178"/>
      <c r="I815" s="178">
        <f>G815*10</f>
        <v>-150</v>
      </c>
      <c r="J815" s="178">
        <f t="shared" si="51"/>
        <v>-3000</v>
      </c>
    </row>
    <row r="816" spans="2:10">
      <c r="B816" s="223"/>
      <c r="C816" s="178" t="s">
        <v>1003</v>
      </c>
      <c r="D816" s="178">
        <v>198</v>
      </c>
      <c r="E816" s="178"/>
      <c r="F816" s="178">
        <v>235</v>
      </c>
      <c r="G816" s="178">
        <f>F816-D816</f>
        <v>37</v>
      </c>
      <c r="H816" s="178"/>
      <c r="I816" s="178">
        <f>G816*10</f>
        <v>370</v>
      </c>
      <c r="J816" s="178">
        <f t="shared" si="51"/>
        <v>7400</v>
      </c>
    </row>
    <row r="817" spans="2:10">
      <c r="B817" s="224"/>
      <c r="C817" s="178" t="s">
        <v>1187</v>
      </c>
      <c r="D817" s="178">
        <v>228</v>
      </c>
      <c r="E817" s="178"/>
      <c r="F817" s="178"/>
      <c r="G817" s="178"/>
      <c r="H817" s="178" t="s">
        <v>1194</v>
      </c>
      <c r="I817" s="178"/>
      <c r="J817" s="178"/>
    </row>
    <row r="818" spans="2:10">
      <c r="B818" s="178"/>
      <c r="C818" s="178"/>
      <c r="D818" s="178"/>
      <c r="E818" s="233" t="s">
        <v>1300</v>
      </c>
      <c r="F818" s="234"/>
      <c r="G818" s="212">
        <f>SUM(G806:G817)</f>
        <v>370</v>
      </c>
      <c r="H818" s="212" t="s">
        <v>1299</v>
      </c>
      <c r="I818" s="178">
        <f>SUM(I806:I817)</f>
        <v>2505</v>
      </c>
      <c r="J818" s="178">
        <f>SUM(J806:J817)</f>
        <v>50100</v>
      </c>
    </row>
    <row r="820" spans="2:10">
      <c r="B820" s="177" t="s">
        <v>76</v>
      </c>
      <c r="C820" s="178">
        <v>2019</v>
      </c>
      <c r="D820" s="178" t="s">
        <v>969</v>
      </c>
      <c r="E820" s="178" t="s">
        <v>994</v>
      </c>
      <c r="F820" s="178"/>
      <c r="G820" s="178"/>
      <c r="H820" s="178"/>
      <c r="I820" s="260" t="s">
        <v>527</v>
      </c>
      <c r="J820" s="260"/>
    </row>
    <row r="821" spans="2:10">
      <c r="B821" s="208"/>
      <c r="C821" s="208"/>
      <c r="D821" s="208"/>
      <c r="E821" s="209"/>
      <c r="F821" s="209"/>
      <c r="G821" s="209" t="s">
        <v>4</v>
      </c>
      <c r="H821" s="210" t="s">
        <v>9</v>
      </c>
      <c r="I821" s="260"/>
      <c r="J821" s="260"/>
    </row>
    <row r="822" spans="2:10">
      <c r="B822" s="184" t="s">
        <v>0</v>
      </c>
      <c r="C822" s="207" t="s">
        <v>1</v>
      </c>
      <c r="D822" s="184" t="s">
        <v>10</v>
      </c>
      <c r="E822" s="184" t="s">
        <v>7</v>
      </c>
      <c r="F822" s="184" t="s">
        <v>11</v>
      </c>
      <c r="G822" s="184" t="s">
        <v>12</v>
      </c>
      <c r="H822" s="211"/>
      <c r="I822" s="208" t="s">
        <v>525</v>
      </c>
      <c r="J822" s="208" t="s">
        <v>526</v>
      </c>
    </row>
    <row r="823" spans="2:10">
      <c r="B823" s="222" t="s">
        <v>1297</v>
      </c>
      <c r="C823" s="178" t="s">
        <v>1284</v>
      </c>
      <c r="D823" s="178"/>
      <c r="E823" s="178"/>
      <c r="F823" s="178"/>
      <c r="G823" s="178"/>
      <c r="H823" s="178"/>
      <c r="I823" s="178"/>
      <c r="J823" s="178"/>
    </row>
    <row r="824" spans="2:10">
      <c r="B824" s="223"/>
      <c r="C824" s="178" t="s">
        <v>1298</v>
      </c>
      <c r="D824" s="178"/>
      <c r="E824" s="178"/>
      <c r="F824" s="178">
        <v>310</v>
      </c>
      <c r="G824" s="178">
        <f>F824-228</f>
        <v>82</v>
      </c>
      <c r="H824" s="178" t="s">
        <v>1259</v>
      </c>
      <c r="I824" s="178">
        <f>G824*4</f>
        <v>328</v>
      </c>
      <c r="J824" s="178">
        <f>I824*20</f>
        <v>6560</v>
      </c>
    </row>
    <row r="825" spans="2:10">
      <c r="B825" s="223"/>
      <c r="C825" s="178"/>
      <c r="D825" s="178"/>
      <c r="E825" s="178"/>
      <c r="F825" s="178">
        <v>450</v>
      </c>
      <c r="G825" s="178">
        <f>F825-228</f>
        <v>222</v>
      </c>
      <c r="H825" s="178" t="s">
        <v>1301</v>
      </c>
      <c r="I825" s="178">
        <f>G825*1</f>
        <v>222</v>
      </c>
      <c r="J825" s="178">
        <f>I825*20</f>
        <v>4440</v>
      </c>
    </row>
    <row r="826" spans="2:10">
      <c r="B826" s="223"/>
      <c r="C826" s="178"/>
      <c r="D826" s="178"/>
      <c r="E826" s="178"/>
      <c r="F826" s="178"/>
      <c r="G826" s="178"/>
      <c r="H826" s="178"/>
      <c r="I826" s="178"/>
      <c r="J826" s="178"/>
    </row>
    <row r="827" spans="2:10">
      <c r="B827" s="223"/>
      <c r="C827" s="178" t="s">
        <v>1302</v>
      </c>
      <c r="D827" s="178"/>
      <c r="E827" s="178"/>
      <c r="F827" s="178"/>
      <c r="G827" s="178"/>
      <c r="H827" s="178"/>
      <c r="I827" s="178"/>
      <c r="J827" s="178"/>
    </row>
    <row r="828" spans="2:10">
      <c r="B828" s="223"/>
      <c r="C828" s="178" t="s">
        <v>1003</v>
      </c>
      <c r="D828" s="178">
        <v>250</v>
      </c>
      <c r="E828" s="178"/>
      <c r="F828" s="178">
        <v>300</v>
      </c>
      <c r="G828" s="178">
        <f>F828-D828</f>
        <v>50</v>
      </c>
      <c r="H828" s="178" t="s">
        <v>1047</v>
      </c>
      <c r="I828" s="178">
        <f>G828*5</f>
        <v>250</v>
      </c>
      <c r="J828" s="178">
        <f t="shared" ref="J828:J847" si="52">I828*20</f>
        <v>5000</v>
      </c>
    </row>
    <row r="829" spans="2:10">
      <c r="B829" s="223"/>
      <c r="C829" s="178"/>
      <c r="D829" s="178"/>
      <c r="E829" s="178"/>
      <c r="F829" s="178">
        <v>320</v>
      </c>
      <c r="G829" s="178">
        <f>F829-D828</f>
        <v>70</v>
      </c>
      <c r="H829" s="178" t="s">
        <v>1047</v>
      </c>
      <c r="I829" s="178">
        <f>G829*5</f>
        <v>350</v>
      </c>
      <c r="J829" s="178">
        <f t="shared" si="52"/>
        <v>7000</v>
      </c>
    </row>
    <row r="830" spans="2:10">
      <c r="B830" s="223"/>
      <c r="C830" s="178" t="s">
        <v>1067</v>
      </c>
      <c r="D830" s="178">
        <v>330</v>
      </c>
      <c r="E830" s="178"/>
      <c r="F830" s="178">
        <v>370</v>
      </c>
      <c r="G830" s="178">
        <f>F830-D830</f>
        <v>40</v>
      </c>
      <c r="H830" s="178"/>
      <c r="I830" s="178">
        <f>G830*5</f>
        <v>200</v>
      </c>
      <c r="J830" s="178">
        <f t="shared" si="52"/>
        <v>4000</v>
      </c>
    </row>
    <row r="831" spans="2:10">
      <c r="B831" s="223"/>
      <c r="C831" s="178"/>
      <c r="D831" s="178"/>
      <c r="E831" s="178"/>
      <c r="F831" s="178"/>
      <c r="G831" s="178"/>
      <c r="H831" s="178"/>
      <c r="I831" s="178"/>
      <c r="J831" s="178"/>
    </row>
    <row r="832" spans="2:10">
      <c r="B832" s="223"/>
      <c r="C832" s="178" t="s">
        <v>1272</v>
      </c>
      <c r="D832" s="178"/>
      <c r="E832" s="178"/>
      <c r="F832" s="178"/>
      <c r="G832" s="178"/>
      <c r="H832" s="178"/>
      <c r="I832" s="178"/>
      <c r="J832" s="178"/>
    </row>
    <row r="833" spans="2:10">
      <c r="B833" s="223"/>
      <c r="C833" s="178" t="s">
        <v>1055</v>
      </c>
      <c r="D833" s="178">
        <v>83</v>
      </c>
      <c r="E833" s="178"/>
      <c r="F833" s="178">
        <v>114</v>
      </c>
      <c r="G833" s="178">
        <f>F833-D833</f>
        <v>31</v>
      </c>
      <c r="H833" s="178" t="s">
        <v>1153</v>
      </c>
      <c r="I833" s="178">
        <f>G833*10</f>
        <v>310</v>
      </c>
      <c r="J833" s="178">
        <f t="shared" si="52"/>
        <v>6200</v>
      </c>
    </row>
    <row r="834" spans="2:10">
      <c r="B834" s="223"/>
      <c r="C834" s="178"/>
      <c r="D834" s="178"/>
      <c r="E834" s="178"/>
      <c r="F834" s="178">
        <v>127</v>
      </c>
      <c r="G834" s="178">
        <f>F834-D833</f>
        <v>44</v>
      </c>
      <c r="H834" s="178" t="s">
        <v>1153</v>
      </c>
      <c r="I834" s="178">
        <f>G834*10</f>
        <v>440</v>
      </c>
      <c r="J834" s="178">
        <f t="shared" si="52"/>
        <v>8800</v>
      </c>
    </row>
    <row r="835" spans="2:10">
      <c r="B835" s="223"/>
      <c r="C835" s="178" t="s">
        <v>1055</v>
      </c>
      <c r="D835" s="178">
        <v>119</v>
      </c>
      <c r="E835" s="178"/>
      <c r="F835" s="178">
        <v>140</v>
      </c>
      <c r="G835" s="178">
        <f>F835-D835</f>
        <v>21</v>
      </c>
      <c r="H835" s="178"/>
      <c r="I835" s="178">
        <f>G835*20</f>
        <v>420</v>
      </c>
      <c r="J835" s="178">
        <f t="shared" si="52"/>
        <v>8400</v>
      </c>
    </row>
    <row r="836" spans="2:10">
      <c r="B836" s="223"/>
      <c r="C836" s="178" t="s">
        <v>1003</v>
      </c>
      <c r="D836" s="178">
        <v>127</v>
      </c>
      <c r="E836" s="178">
        <v>116</v>
      </c>
      <c r="F836" s="178"/>
      <c r="G836" s="178">
        <f>E836-D836</f>
        <v>-11</v>
      </c>
      <c r="H836" s="178"/>
      <c r="I836" s="178">
        <f>G836*10</f>
        <v>-110</v>
      </c>
      <c r="J836" s="178">
        <f t="shared" si="52"/>
        <v>-2200</v>
      </c>
    </row>
    <row r="837" spans="2:10">
      <c r="B837" s="223"/>
      <c r="C837" s="178" t="s">
        <v>1115</v>
      </c>
      <c r="D837" s="178">
        <v>134</v>
      </c>
      <c r="E837" s="178"/>
      <c r="F837" s="178">
        <v>150</v>
      </c>
      <c r="G837" s="178">
        <f>F837-D837</f>
        <v>16</v>
      </c>
      <c r="H837" s="178" t="s">
        <v>1153</v>
      </c>
      <c r="I837" s="178">
        <f>G837*10</f>
        <v>160</v>
      </c>
      <c r="J837" s="178">
        <f t="shared" si="52"/>
        <v>3200</v>
      </c>
    </row>
    <row r="838" spans="2:10">
      <c r="B838" s="223"/>
      <c r="C838" s="178"/>
      <c r="D838" s="178"/>
      <c r="E838" s="178"/>
      <c r="F838" s="178">
        <v>170</v>
      </c>
      <c r="G838" s="178">
        <f>F838-D837</f>
        <v>36</v>
      </c>
      <c r="H838" s="178" t="s">
        <v>1153</v>
      </c>
      <c r="I838" s="178">
        <f>G838*10</f>
        <v>360</v>
      </c>
      <c r="J838" s="178">
        <f t="shared" si="52"/>
        <v>7200</v>
      </c>
    </row>
    <row r="839" spans="2:10">
      <c r="B839" s="223"/>
      <c r="C839" s="178"/>
      <c r="D839" s="178"/>
      <c r="E839" s="178"/>
      <c r="F839" s="178">
        <v>190</v>
      </c>
      <c r="G839" s="178">
        <f>F839-D837</f>
        <v>56</v>
      </c>
      <c r="H839" s="178" t="s">
        <v>1047</v>
      </c>
      <c r="I839" s="178">
        <f>G839*5</f>
        <v>280</v>
      </c>
      <c r="J839" s="178">
        <f t="shared" si="52"/>
        <v>5600</v>
      </c>
    </row>
    <row r="840" spans="2:10">
      <c r="B840" s="223"/>
      <c r="C840" s="178" t="s">
        <v>1003</v>
      </c>
      <c r="D840" s="178">
        <v>206</v>
      </c>
      <c r="E840" s="178"/>
      <c r="F840" s="178">
        <v>225</v>
      </c>
      <c r="G840" s="178">
        <f>F840-D840</f>
        <v>19</v>
      </c>
      <c r="H840" s="178"/>
      <c r="I840" s="178">
        <f>G840*10</f>
        <v>190</v>
      </c>
      <c r="J840" s="178">
        <f t="shared" si="52"/>
        <v>3800</v>
      </c>
    </row>
    <row r="841" spans="2:10">
      <c r="B841" s="223"/>
      <c r="C841" s="178" t="s">
        <v>1003</v>
      </c>
      <c r="D841" s="178">
        <v>209</v>
      </c>
      <c r="E841" s="178">
        <v>190</v>
      </c>
      <c r="F841" s="178"/>
      <c r="G841" s="178">
        <f>E841-D841</f>
        <v>-19</v>
      </c>
      <c r="H841" s="178"/>
      <c r="I841" s="178">
        <f t="shared" ref="I841:I844" si="53">G841*10</f>
        <v>-190</v>
      </c>
      <c r="J841" s="178">
        <f t="shared" si="52"/>
        <v>-3800</v>
      </c>
    </row>
    <row r="842" spans="2:10">
      <c r="B842" s="223"/>
      <c r="C842" s="178" t="s">
        <v>1003</v>
      </c>
      <c r="D842" s="178">
        <v>207</v>
      </c>
      <c r="E842" s="178"/>
      <c r="F842" s="178">
        <v>247</v>
      </c>
      <c r="G842" s="178">
        <f>F842-D842</f>
        <v>40</v>
      </c>
      <c r="H842" s="178"/>
      <c r="I842" s="178">
        <f t="shared" si="53"/>
        <v>400</v>
      </c>
      <c r="J842" s="178">
        <f t="shared" si="52"/>
        <v>8000</v>
      </c>
    </row>
    <row r="843" spans="2:10">
      <c r="B843" s="223"/>
      <c r="C843" s="178" t="s">
        <v>1003</v>
      </c>
      <c r="D843" s="178">
        <v>225</v>
      </c>
      <c r="E843" s="178"/>
      <c r="F843" s="178">
        <v>270</v>
      </c>
      <c r="G843" s="178">
        <f>F843-D843</f>
        <v>45</v>
      </c>
      <c r="H843" s="178"/>
      <c r="I843" s="178">
        <f t="shared" si="53"/>
        <v>450</v>
      </c>
      <c r="J843" s="178">
        <f t="shared" si="52"/>
        <v>9000</v>
      </c>
    </row>
    <row r="844" spans="2:10">
      <c r="B844" s="223"/>
      <c r="C844" s="178" t="s">
        <v>1003</v>
      </c>
      <c r="D844" s="178">
        <v>220</v>
      </c>
      <c r="E844" s="178">
        <v>200</v>
      </c>
      <c r="F844" s="178"/>
      <c r="G844" s="178">
        <f>E844-D844</f>
        <v>-20</v>
      </c>
      <c r="H844" s="178"/>
      <c r="I844" s="178">
        <f t="shared" si="53"/>
        <v>-200</v>
      </c>
      <c r="J844" s="178">
        <f t="shared" si="52"/>
        <v>-4000</v>
      </c>
    </row>
    <row r="845" spans="2:10">
      <c r="B845" s="223"/>
      <c r="C845" s="178"/>
      <c r="D845" s="178"/>
      <c r="E845" s="178"/>
      <c r="F845" s="178"/>
      <c r="G845" s="178"/>
      <c r="H845" s="178"/>
      <c r="I845" s="178"/>
      <c r="J845" s="178"/>
    </row>
    <row r="846" spans="2:10">
      <c r="B846" s="223"/>
      <c r="C846" s="178" t="s">
        <v>1303</v>
      </c>
      <c r="D846" s="178"/>
      <c r="E846" s="178"/>
      <c r="F846" s="178"/>
      <c r="G846" s="178"/>
      <c r="H846" s="178"/>
      <c r="I846" s="178"/>
      <c r="J846" s="178"/>
    </row>
    <row r="847" spans="2:10">
      <c r="B847" s="223"/>
      <c r="C847" s="178" t="s">
        <v>1003</v>
      </c>
      <c r="D847" s="178">
        <v>260</v>
      </c>
      <c r="E847" s="178">
        <v>239</v>
      </c>
      <c r="F847" s="178"/>
      <c r="G847" s="178">
        <f>E847-D847</f>
        <v>-21</v>
      </c>
      <c r="H847" s="178"/>
      <c r="I847" s="178">
        <f>G847*10</f>
        <v>-210</v>
      </c>
      <c r="J847" s="178">
        <f t="shared" si="52"/>
        <v>-4200</v>
      </c>
    </row>
    <row r="848" spans="2:10">
      <c r="B848" s="223"/>
      <c r="C848" s="178"/>
      <c r="D848" s="178"/>
      <c r="E848" s="178"/>
      <c r="F848" s="178"/>
      <c r="G848" s="178"/>
      <c r="H848" s="178"/>
      <c r="I848" s="178"/>
      <c r="J848" s="178"/>
    </row>
    <row r="849" spans="2:10">
      <c r="B849" s="223"/>
      <c r="C849" s="178" t="s">
        <v>1313</v>
      </c>
      <c r="D849" s="178"/>
      <c r="E849" s="178"/>
      <c r="F849" s="178"/>
      <c r="G849" s="178"/>
      <c r="H849" s="178"/>
      <c r="I849" s="178"/>
      <c r="J849" s="178"/>
    </row>
    <row r="850" spans="2:10">
      <c r="B850" s="224"/>
      <c r="C850" s="178" t="s">
        <v>1063</v>
      </c>
      <c r="D850" s="178">
        <v>283</v>
      </c>
      <c r="E850" s="178"/>
      <c r="F850" s="178"/>
      <c r="G850" s="178"/>
      <c r="H850" s="178" t="s">
        <v>1219</v>
      </c>
      <c r="I850" s="178"/>
      <c r="J850" s="178"/>
    </row>
    <row r="851" spans="2:10" ht="15" customHeight="1">
      <c r="B851" s="178"/>
      <c r="C851" s="178"/>
      <c r="D851" s="233" t="s">
        <v>1304</v>
      </c>
      <c r="E851" s="235"/>
      <c r="F851" s="234"/>
      <c r="G851" s="178">
        <f>SUM(G824:G847)</f>
        <v>701</v>
      </c>
      <c r="H851" s="178" t="s">
        <v>1299</v>
      </c>
      <c r="I851" s="178">
        <f>SUM(I824:I847)</f>
        <v>3650</v>
      </c>
      <c r="J851" s="178">
        <f>SUM(J824:J847)</f>
        <v>73000</v>
      </c>
    </row>
    <row r="853" spans="2:10">
      <c r="B853" s="177" t="s">
        <v>76</v>
      </c>
      <c r="C853" s="178">
        <v>2019</v>
      </c>
      <c r="D853" s="178" t="s">
        <v>969</v>
      </c>
      <c r="E853" s="178" t="s">
        <v>994</v>
      </c>
      <c r="F853" s="178"/>
      <c r="G853" s="178"/>
      <c r="H853" s="178"/>
      <c r="I853" s="260" t="s">
        <v>527</v>
      </c>
      <c r="J853" s="260"/>
    </row>
    <row r="854" spans="2:10">
      <c r="B854" s="208"/>
      <c r="C854" s="208"/>
      <c r="D854" s="208"/>
      <c r="E854" s="209"/>
      <c r="F854" s="209"/>
      <c r="G854" s="209" t="s">
        <v>4</v>
      </c>
      <c r="H854" s="210" t="s">
        <v>9</v>
      </c>
      <c r="I854" s="260"/>
      <c r="J854" s="260"/>
    </row>
    <row r="855" spans="2:10">
      <c r="B855" s="184" t="s">
        <v>0</v>
      </c>
      <c r="C855" s="207" t="s">
        <v>1</v>
      </c>
      <c r="D855" s="184" t="s">
        <v>10</v>
      </c>
      <c r="E855" s="184" t="s">
        <v>7</v>
      </c>
      <c r="F855" s="184" t="s">
        <v>11</v>
      </c>
      <c r="G855" s="184" t="s">
        <v>12</v>
      </c>
      <c r="H855" s="211"/>
      <c r="I855" s="208" t="s">
        <v>525</v>
      </c>
      <c r="J855" s="208" t="s">
        <v>526</v>
      </c>
    </row>
    <row r="856" spans="2:10">
      <c r="B856" s="222" t="s">
        <v>1315</v>
      </c>
      <c r="C856" s="178" t="s">
        <v>1313</v>
      </c>
      <c r="D856" s="178"/>
      <c r="E856" s="178"/>
      <c r="F856" s="178"/>
      <c r="G856" s="178"/>
      <c r="H856" s="178"/>
      <c r="I856" s="178"/>
      <c r="J856" s="178"/>
    </row>
    <row r="857" spans="2:10">
      <c r="B857" s="223"/>
      <c r="C857" s="178" t="s">
        <v>1316</v>
      </c>
      <c r="D857" s="178"/>
      <c r="E857" s="178">
        <v>240</v>
      </c>
      <c r="F857" s="178"/>
      <c r="G857" s="178">
        <f>E857-283</f>
        <v>-43</v>
      </c>
      <c r="H857" s="178"/>
      <c r="I857" s="178">
        <f>G857*2</f>
        <v>-86</v>
      </c>
      <c r="J857" s="178">
        <f>I857*20</f>
        <v>-1720</v>
      </c>
    </row>
    <row r="858" spans="2:10">
      <c r="B858" s="223"/>
      <c r="C858" s="178" t="s">
        <v>1067</v>
      </c>
      <c r="D858" s="178">
        <v>252</v>
      </c>
      <c r="E858" s="178">
        <v>240</v>
      </c>
      <c r="F858" s="178"/>
      <c r="G858" s="178">
        <f>E858-D858</f>
        <v>-12</v>
      </c>
      <c r="H858" s="178"/>
      <c r="I858" s="178">
        <f>G858*5</f>
        <v>-60</v>
      </c>
      <c r="J858" s="178">
        <f t="shared" ref="J858:J883" si="54">I858*20</f>
        <v>-1200</v>
      </c>
    </row>
    <row r="859" spans="2:10">
      <c r="B859" s="223"/>
      <c r="C859" s="178" t="s">
        <v>1067</v>
      </c>
      <c r="D859" s="178">
        <v>195</v>
      </c>
      <c r="E859" s="178">
        <v>150</v>
      </c>
      <c r="F859" s="178"/>
      <c r="G859" s="178">
        <f>E859-D859</f>
        <v>-45</v>
      </c>
      <c r="H859" s="178"/>
      <c r="I859" s="178">
        <f>G859*5</f>
        <v>-225</v>
      </c>
      <c r="J859" s="178">
        <f t="shared" si="54"/>
        <v>-4500</v>
      </c>
    </row>
    <row r="860" spans="2:10">
      <c r="B860" s="223"/>
      <c r="C860" s="178" t="s">
        <v>1003</v>
      </c>
      <c r="D860" s="178">
        <v>130</v>
      </c>
      <c r="E860" s="178"/>
      <c r="F860" s="178">
        <v>158</v>
      </c>
      <c r="G860" s="178">
        <f>F860-D860</f>
        <v>28</v>
      </c>
      <c r="H860" s="178"/>
      <c r="I860" s="178">
        <f>G860*10</f>
        <v>280</v>
      </c>
      <c r="J860" s="178">
        <f t="shared" si="54"/>
        <v>5600</v>
      </c>
    </row>
    <row r="861" spans="2:10">
      <c r="B861" s="223"/>
      <c r="C861" s="178" t="s">
        <v>1003</v>
      </c>
      <c r="D861" s="178">
        <v>134</v>
      </c>
      <c r="E861" s="178">
        <v>101</v>
      </c>
      <c r="F861" s="178"/>
      <c r="G861" s="178">
        <f>E861-D861</f>
        <v>-33</v>
      </c>
      <c r="H861" s="178"/>
      <c r="I861" s="178">
        <f>G861*10</f>
        <v>-330</v>
      </c>
      <c r="J861" s="178">
        <f t="shared" si="54"/>
        <v>-6600</v>
      </c>
    </row>
    <row r="862" spans="2:10">
      <c r="B862" s="223"/>
      <c r="C862" s="178" t="s">
        <v>1003</v>
      </c>
      <c r="D862" s="178">
        <v>116</v>
      </c>
      <c r="E862" s="178"/>
      <c r="F862" s="178">
        <v>143</v>
      </c>
      <c r="G862" s="178">
        <f>F862-D862</f>
        <v>27</v>
      </c>
      <c r="H862" s="178"/>
      <c r="I862" s="178">
        <f>G862*10</f>
        <v>270</v>
      </c>
      <c r="J862" s="178">
        <f t="shared" si="54"/>
        <v>5400</v>
      </c>
    </row>
    <row r="863" spans="2:10">
      <c r="B863" s="223"/>
      <c r="C863" s="178" t="s">
        <v>1003</v>
      </c>
      <c r="D863" s="178">
        <v>108</v>
      </c>
      <c r="E863" s="178">
        <v>101</v>
      </c>
      <c r="F863" s="178"/>
      <c r="G863" s="178">
        <f>E863-D863</f>
        <v>-7</v>
      </c>
      <c r="H863" s="178"/>
      <c r="I863" s="178">
        <f>G863*10</f>
        <v>-70</v>
      </c>
      <c r="J863" s="178">
        <f t="shared" si="54"/>
        <v>-1400</v>
      </c>
    </row>
    <row r="864" spans="2:10">
      <c r="B864" s="223"/>
      <c r="C864" s="178"/>
      <c r="D864" s="178"/>
      <c r="E864" s="178"/>
      <c r="F864" s="178"/>
      <c r="G864" s="178"/>
      <c r="H864" s="178"/>
      <c r="I864" s="178"/>
      <c r="J864" s="178"/>
    </row>
    <row r="865" spans="2:10">
      <c r="B865" s="223"/>
      <c r="C865" s="178" t="s">
        <v>1317</v>
      </c>
      <c r="D865" s="178"/>
      <c r="E865" s="178"/>
      <c r="F865" s="178"/>
      <c r="G865" s="178"/>
      <c r="H865" s="178"/>
      <c r="I865" s="178"/>
      <c r="J865" s="178"/>
    </row>
    <row r="866" spans="2:10">
      <c r="B866" s="223"/>
      <c r="C866" s="178" t="s">
        <v>1077</v>
      </c>
      <c r="D866" s="178">
        <v>155</v>
      </c>
      <c r="E866" s="178"/>
      <c r="F866" s="178">
        <v>200</v>
      </c>
      <c r="G866" s="178">
        <f>F866-D866</f>
        <v>45</v>
      </c>
      <c r="H866" s="178"/>
      <c r="I866" s="178">
        <f>G866*15</f>
        <v>675</v>
      </c>
      <c r="J866" s="178">
        <f t="shared" si="54"/>
        <v>13500</v>
      </c>
    </row>
    <row r="867" spans="2:10">
      <c r="B867" s="223"/>
      <c r="C867" s="178" t="s">
        <v>1055</v>
      </c>
      <c r="D867" s="178">
        <v>188</v>
      </c>
      <c r="E867" s="178"/>
      <c r="F867" s="178">
        <v>220</v>
      </c>
      <c r="G867" s="178">
        <f>F867-D867</f>
        <v>32</v>
      </c>
      <c r="H867" s="178"/>
      <c r="I867" s="178">
        <f>G867*20</f>
        <v>640</v>
      </c>
      <c r="J867" s="178">
        <f t="shared" si="54"/>
        <v>12800</v>
      </c>
    </row>
    <row r="868" spans="2:10">
      <c r="B868" s="223"/>
      <c r="C868" s="178" t="s">
        <v>1003</v>
      </c>
      <c r="D868" s="178">
        <v>253</v>
      </c>
      <c r="E868" s="178">
        <v>235</v>
      </c>
      <c r="F868" s="178"/>
      <c r="G868" s="178">
        <f>E868-D868</f>
        <v>-18</v>
      </c>
      <c r="H868" s="178"/>
      <c r="I868" s="178">
        <f>G868*10</f>
        <v>-180</v>
      </c>
      <c r="J868" s="178">
        <f t="shared" si="54"/>
        <v>-3600</v>
      </c>
    </row>
    <row r="869" spans="2:10">
      <c r="B869" s="223"/>
      <c r="C869" s="178" t="s">
        <v>1003</v>
      </c>
      <c r="D869" s="178">
        <v>295</v>
      </c>
      <c r="E869" s="178"/>
      <c r="F869" s="178">
        <v>345</v>
      </c>
      <c r="G869" s="178">
        <f>F869-D869</f>
        <v>50</v>
      </c>
      <c r="H869" s="178"/>
      <c r="I869" s="178">
        <f>G869*10</f>
        <v>500</v>
      </c>
      <c r="J869" s="178">
        <f t="shared" si="54"/>
        <v>10000</v>
      </c>
    </row>
    <row r="870" spans="2:10">
      <c r="B870" s="223"/>
      <c r="C870" s="178" t="s">
        <v>1067</v>
      </c>
      <c r="D870" s="178">
        <v>325</v>
      </c>
      <c r="E870" s="178"/>
      <c r="F870" s="178">
        <v>365</v>
      </c>
      <c r="G870" s="178">
        <f t="shared" ref="G870:G874" si="55">F870-D870</f>
        <v>40</v>
      </c>
      <c r="H870" s="178"/>
      <c r="I870" s="178">
        <f>G870*5</f>
        <v>200</v>
      </c>
      <c r="J870" s="178">
        <f t="shared" si="54"/>
        <v>4000</v>
      </c>
    </row>
    <row r="871" spans="2:10">
      <c r="B871" s="223"/>
      <c r="C871" s="178"/>
      <c r="D871" s="178"/>
      <c r="E871" s="178"/>
      <c r="F871" s="178"/>
      <c r="G871" s="178"/>
      <c r="H871" s="178"/>
      <c r="I871" s="178"/>
      <c r="J871" s="178"/>
    </row>
    <row r="872" spans="2:10">
      <c r="B872" s="223"/>
      <c r="C872" s="178" t="s">
        <v>1318</v>
      </c>
      <c r="D872" s="178"/>
      <c r="E872" s="178"/>
      <c r="F872" s="178"/>
      <c r="G872" s="178"/>
      <c r="H872" s="178"/>
      <c r="I872" s="178"/>
      <c r="J872" s="178"/>
    </row>
    <row r="873" spans="2:10">
      <c r="B873" s="223"/>
      <c r="C873" s="178" t="s">
        <v>1115</v>
      </c>
      <c r="D873" s="178">
        <v>75</v>
      </c>
      <c r="E873" s="178"/>
      <c r="F873" s="178">
        <v>105</v>
      </c>
      <c r="G873" s="178">
        <f t="shared" si="55"/>
        <v>30</v>
      </c>
      <c r="H873" s="178"/>
      <c r="I873" s="178">
        <f>G873*25</f>
        <v>750</v>
      </c>
      <c r="J873" s="178">
        <f t="shared" si="54"/>
        <v>15000</v>
      </c>
    </row>
    <row r="874" spans="2:10">
      <c r="B874" s="223"/>
      <c r="C874" s="178" t="s">
        <v>1077</v>
      </c>
      <c r="D874" s="178">
        <v>77</v>
      </c>
      <c r="E874" s="178"/>
      <c r="F874" s="178">
        <v>98</v>
      </c>
      <c r="G874" s="178">
        <f t="shared" si="55"/>
        <v>21</v>
      </c>
      <c r="H874" s="178" t="s">
        <v>1153</v>
      </c>
      <c r="I874" s="178">
        <f>G874*10</f>
        <v>210</v>
      </c>
      <c r="J874" s="178">
        <f t="shared" si="54"/>
        <v>4200</v>
      </c>
    </row>
    <row r="875" spans="2:10">
      <c r="B875" s="223"/>
      <c r="C875" s="178"/>
      <c r="D875" s="178"/>
      <c r="E875" s="178">
        <v>65</v>
      </c>
      <c r="F875" s="178"/>
      <c r="G875" s="178">
        <f>E875-D874</f>
        <v>-12</v>
      </c>
      <c r="H875" s="178" t="s">
        <v>1106</v>
      </c>
      <c r="I875" s="178">
        <f>G875*5</f>
        <v>-60</v>
      </c>
      <c r="J875" s="178">
        <f t="shared" si="54"/>
        <v>-1200</v>
      </c>
    </row>
    <row r="876" spans="2:10">
      <c r="B876" s="223"/>
      <c r="C876" s="178" t="s">
        <v>1077</v>
      </c>
      <c r="D876" s="178">
        <v>78</v>
      </c>
      <c r="E876" s="178"/>
      <c r="F876" s="178">
        <v>94</v>
      </c>
      <c r="G876" s="178">
        <f>F876-D876</f>
        <v>16</v>
      </c>
      <c r="H876" s="178" t="s">
        <v>1153</v>
      </c>
      <c r="I876" s="178">
        <f>G876*10</f>
        <v>160</v>
      </c>
      <c r="J876" s="178">
        <f t="shared" si="54"/>
        <v>3200</v>
      </c>
    </row>
    <row r="877" spans="2:10">
      <c r="B877" s="223"/>
      <c r="C877" s="178"/>
      <c r="D877" s="178"/>
      <c r="E877" s="178">
        <v>70</v>
      </c>
      <c r="F877" s="178"/>
      <c r="G877" s="178">
        <f>E877-D876</f>
        <v>-8</v>
      </c>
      <c r="H877" s="178" t="s">
        <v>1106</v>
      </c>
      <c r="I877" s="178">
        <f>G877*5</f>
        <v>-40</v>
      </c>
      <c r="J877" s="178">
        <f t="shared" si="54"/>
        <v>-800</v>
      </c>
    </row>
    <row r="878" spans="2:10">
      <c r="B878" s="223"/>
      <c r="C878" s="178" t="s">
        <v>1003</v>
      </c>
      <c r="D878" s="178">
        <v>80</v>
      </c>
      <c r="E878" s="178"/>
      <c r="F878" s="178">
        <v>99</v>
      </c>
      <c r="G878" s="178">
        <f>F878-D878</f>
        <v>19</v>
      </c>
      <c r="H878" s="178"/>
      <c r="I878" s="178">
        <f>G878*10</f>
        <v>190</v>
      </c>
      <c r="J878" s="178">
        <f t="shared" si="54"/>
        <v>3800</v>
      </c>
    </row>
    <row r="879" spans="2:10">
      <c r="B879" s="223"/>
      <c r="C879" s="178" t="s">
        <v>1003</v>
      </c>
      <c r="D879" s="178">
        <v>85</v>
      </c>
      <c r="E879" s="178">
        <v>70</v>
      </c>
      <c r="F879" s="178"/>
      <c r="G879" s="178">
        <f>E879-D879</f>
        <v>-15</v>
      </c>
      <c r="H879" s="178"/>
      <c r="I879" s="178">
        <f>G879*10</f>
        <v>-150</v>
      </c>
      <c r="J879" s="178">
        <f t="shared" si="54"/>
        <v>-3000</v>
      </c>
    </row>
    <row r="880" spans="2:10">
      <c r="B880" s="223"/>
      <c r="C880" s="178" t="s">
        <v>1003</v>
      </c>
      <c r="D880" s="178">
        <v>268</v>
      </c>
      <c r="E880" s="178"/>
      <c r="F880" s="178">
        <v>304</v>
      </c>
      <c r="G880" s="178">
        <f>F880-D880</f>
        <v>36</v>
      </c>
      <c r="H880" s="178"/>
      <c r="I880" s="178">
        <f>G880*10</f>
        <v>360</v>
      </c>
      <c r="J880" s="178">
        <f t="shared" si="54"/>
        <v>7200</v>
      </c>
    </row>
    <row r="881" spans="2:10">
      <c r="B881" s="223"/>
      <c r="C881" s="178"/>
      <c r="D881" s="178"/>
      <c r="E881" s="178"/>
      <c r="F881" s="178"/>
      <c r="G881" s="178"/>
      <c r="H881" s="178"/>
      <c r="I881" s="178"/>
      <c r="J881" s="178"/>
    </row>
    <row r="882" spans="2:10">
      <c r="B882" s="223"/>
      <c r="C882" s="178" t="s">
        <v>1319</v>
      </c>
      <c r="D882" s="178"/>
      <c r="E882" s="178"/>
      <c r="F882" s="178"/>
      <c r="G882" s="178"/>
      <c r="H882" s="178"/>
      <c r="I882" s="178"/>
      <c r="J882" s="178"/>
    </row>
    <row r="883" spans="2:10">
      <c r="B883" s="223"/>
      <c r="C883" s="178" t="s">
        <v>1067</v>
      </c>
      <c r="D883" s="178">
        <v>377</v>
      </c>
      <c r="E883" s="178"/>
      <c r="F883" s="178">
        <v>515</v>
      </c>
      <c r="G883" s="178">
        <f>F883-D883</f>
        <v>138</v>
      </c>
      <c r="H883" s="178"/>
      <c r="I883" s="178">
        <f>G883*5</f>
        <v>690</v>
      </c>
      <c r="J883" s="178">
        <f t="shared" si="54"/>
        <v>13800</v>
      </c>
    </row>
    <row r="884" spans="2:10">
      <c r="B884" s="224"/>
      <c r="C884" s="178"/>
      <c r="D884" s="233" t="s">
        <v>1304</v>
      </c>
      <c r="E884" s="235"/>
      <c r="F884" s="234"/>
      <c r="G884" s="178">
        <f>SUM(G857:G883)</f>
        <v>289</v>
      </c>
      <c r="H884" s="178" t="s">
        <v>1299</v>
      </c>
      <c r="I884" s="178">
        <f>SUM(I857:I883)</f>
        <v>3724</v>
      </c>
      <c r="J884" s="178">
        <f>SUM(J857:J883)</f>
        <v>74480</v>
      </c>
    </row>
    <row r="885" spans="2:10">
      <c r="B885" s="177" t="s">
        <v>76</v>
      </c>
      <c r="C885" s="178">
        <v>2019</v>
      </c>
      <c r="D885" s="178" t="s">
        <v>969</v>
      </c>
      <c r="E885" s="178" t="s">
        <v>994</v>
      </c>
      <c r="F885" s="178"/>
      <c r="G885" s="178"/>
      <c r="H885" s="178"/>
      <c r="I885" s="260" t="s">
        <v>527</v>
      </c>
      <c r="J885" s="260"/>
    </row>
    <row r="886" spans="2:10">
      <c r="B886" s="208"/>
      <c r="C886" s="208"/>
      <c r="D886" s="208"/>
      <c r="E886" s="209"/>
      <c r="F886" s="209"/>
      <c r="G886" s="209" t="s">
        <v>4</v>
      </c>
      <c r="H886" s="210" t="s">
        <v>9</v>
      </c>
      <c r="I886" s="260"/>
      <c r="J886" s="260"/>
    </row>
    <row r="887" spans="2:10">
      <c r="B887" s="184" t="s">
        <v>0</v>
      </c>
      <c r="C887" s="207" t="s">
        <v>1</v>
      </c>
      <c r="D887" s="184" t="s">
        <v>10</v>
      </c>
      <c r="E887" s="184" t="s">
        <v>7</v>
      </c>
      <c r="F887" s="184" t="s">
        <v>11</v>
      </c>
      <c r="G887" s="184" t="s">
        <v>12</v>
      </c>
      <c r="H887" s="211"/>
      <c r="I887" s="208" t="s">
        <v>525</v>
      </c>
      <c r="J887" s="208" t="s">
        <v>526</v>
      </c>
    </row>
    <row r="888" spans="2:10">
      <c r="B888" s="222" t="s">
        <v>1323</v>
      </c>
      <c r="C888" s="178" t="s">
        <v>1324</v>
      </c>
      <c r="D888" s="178"/>
      <c r="E888" s="178"/>
      <c r="F888" s="178"/>
      <c r="G888" s="178"/>
      <c r="H888" s="178"/>
      <c r="I888" s="178"/>
      <c r="J888" s="178"/>
    </row>
    <row r="889" spans="2:10">
      <c r="B889" s="223"/>
      <c r="C889" s="178" t="s">
        <v>1077</v>
      </c>
      <c r="D889" s="178">
        <v>250</v>
      </c>
      <c r="E889" s="178"/>
      <c r="F889" s="178">
        <v>315</v>
      </c>
      <c r="G889" s="178">
        <f>F889-D889</f>
        <v>65</v>
      </c>
      <c r="H889" s="178"/>
      <c r="I889" s="178">
        <f>G889*15</f>
        <v>975</v>
      </c>
      <c r="J889" s="178">
        <f>I889*20</f>
        <v>19500</v>
      </c>
    </row>
    <row r="890" spans="2:10">
      <c r="B890" s="223"/>
      <c r="C890" s="178"/>
      <c r="D890" s="178"/>
      <c r="E890" s="178"/>
      <c r="F890" s="178"/>
      <c r="G890" s="178"/>
      <c r="H890" s="178"/>
      <c r="I890" s="178"/>
      <c r="J890" s="178"/>
    </row>
    <row r="891" spans="2:10">
      <c r="B891" s="223"/>
      <c r="C891" s="178" t="s">
        <v>1325</v>
      </c>
      <c r="D891" s="178"/>
      <c r="E891" s="178"/>
      <c r="F891" s="178"/>
      <c r="G891" s="178"/>
      <c r="H891" s="178"/>
      <c r="I891" s="178"/>
      <c r="J891" s="178"/>
    </row>
    <row r="892" spans="2:10">
      <c r="B892" s="223"/>
      <c r="C892" s="178" t="s">
        <v>1055</v>
      </c>
      <c r="D892" s="178">
        <v>195</v>
      </c>
      <c r="E892" s="178"/>
      <c r="F892" s="178">
        <v>230</v>
      </c>
      <c r="G892" s="178">
        <f>F892-D892</f>
        <v>35</v>
      </c>
      <c r="H892" s="178"/>
      <c r="I892" s="178">
        <f>G892*20</f>
        <v>700</v>
      </c>
      <c r="J892" s="178">
        <f>I892*20</f>
        <v>14000</v>
      </c>
    </row>
    <row r="893" spans="2:10">
      <c r="B893" s="223"/>
      <c r="C893" s="178" t="s">
        <v>1003</v>
      </c>
      <c r="D893" s="178">
        <v>211</v>
      </c>
      <c r="E893" s="178">
        <v>190</v>
      </c>
      <c r="F893" s="178"/>
      <c r="G893" s="178">
        <f>E893-D893</f>
        <v>-21</v>
      </c>
      <c r="H893" s="178"/>
      <c r="I893" s="178">
        <f>G893*10</f>
        <v>-210</v>
      </c>
      <c r="J893" s="178">
        <f>I893*20</f>
        <v>-4200</v>
      </c>
    </row>
    <row r="894" spans="2:10">
      <c r="B894" s="223"/>
      <c r="C894" s="178" t="s">
        <v>1003</v>
      </c>
      <c r="D894" s="178">
        <v>175</v>
      </c>
      <c r="E894" s="178">
        <v>150</v>
      </c>
      <c r="F894" s="178"/>
      <c r="G894" s="178">
        <f>E894-D894</f>
        <v>-25</v>
      </c>
      <c r="H894" s="178"/>
      <c r="I894" s="178">
        <f>G894*10</f>
        <v>-250</v>
      </c>
      <c r="J894" s="178">
        <f t="shared" ref="J894:J903" si="56">I894*20</f>
        <v>-5000</v>
      </c>
    </row>
    <row r="895" spans="2:10">
      <c r="B895" s="223"/>
      <c r="C895" s="178" t="s">
        <v>1067</v>
      </c>
      <c r="D895" s="178">
        <v>109</v>
      </c>
      <c r="E895" s="178"/>
      <c r="F895" s="178"/>
      <c r="G895" s="178"/>
      <c r="H895" s="178" t="s">
        <v>1194</v>
      </c>
      <c r="I895" s="178"/>
      <c r="J895" s="178"/>
    </row>
    <row r="896" spans="2:10">
      <c r="B896" s="223"/>
      <c r="C896" s="178"/>
      <c r="D896" s="178"/>
      <c r="E896" s="178"/>
      <c r="F896" s="178"/>
      <c r="G896" s="178"/>
      <c r="H896" s="178"/>
      <c r="I896" s="178"/>
      <c r="J896" s="178"/>
    </row>
    <row r="897" spans="2:10">
      <c r="B897" s="223"/>
      <c r="C897" s="178" t="s">
        <v>1326</v>
      </c>
      <c r="D897" s="178"/>
      <c r="E897" s="178"/>
      <c r="F897" s="178"/>
      <c r="G897" s="178"/>
      <c r="H897" s="178"/>
      <c r="I897" s="178"/>
      <c r="J897" s="178"/>
    </row>
    <row r="898" spans="2:10">
      <c r="B898" s="223"/>
      <c r="C898" s="178" t="s">
        <v>1077</v>
      </c>
      <c r="D898" s="178">
        <v>215</v>
      </c>
      <c r="E898" s="178"/>
      <c r="F898" s="178">
        <v>250</v>
      </c>
      <c r="G898" s="178">
        <f>F898-D898</f>
        <v>35</v>
      </c>
      <c r="H898" s="178"/>
      <c r="I898" s="178">
        <f>G898*15</f>
        <v>525</v>
      </c>
      <c r="J898" s="178">
        <f t="shared" si="56"/>
        <v>10500</v>
      </c>
    </row>
    <row r="899" spans="2:10">
      <c r="B899" s="223"/>
      <c r="C899" s="178" t="s">
        <v>1077</v>
      </c>
      <c r="D899" s="178">
        <v>260</v>
      </c>
      <c r="E899" s="178"/>
      <c r="F899" s="178">
        <v>280</v>
      </c>
      <c r="G899" s="178">
        <f t="shared" ref="G899:G903" si="57">F899-D899</f>
        <v>20</v>
      </c>
      <c r="H899" s="178"/>
      <c r="I899" s="178">
        <f>G899*15</f>
        <v>300</v>
      </c>
      <c r="J899" s="178">
        <f t="shared" si="56"/>
        <v>6000</v>
      </c>
    </row>
    <row r="900" spans="2:10">
      <c r="B900" s="223"/>
      <c r="C900" s="178" t="s">
        <v>1077</v>
      </c>
      <c r="D900" s="178">
        <v>278</v>
      </c>
      <c r="E900" s="178"/>
      <c r="F900" s="178">
        <v>322</v>
      </c>
      <c r="G900" s="178">
        <f t="shared" si="57"/>
        <v>44</v>
      </c>
      <c r="H900" s="178"/>
      <c r="I900" s="178">
        <f>G900*15</f>
        <v>660</v>
      </c>
      <c r="J900" s="178">
        <f t="shared" si="56"/>
        <v>13200</v>
      </c>
    </row>
    <row r="901" spans="2:10">
      <c r="B901" s="223"/>
      <c r="C901" s="178"/>
      <c r="D901" s="178"/>
      <c r="E901" s="178"/>
      <c r="F901" s="178"/>
      <c r="G901" s="178"/>
      <c r="H901" s="178"/>
      <c r="I901" s="178"/>
      <c r="J901" s="178"/>
    </row>
    <row r="902" spans="2:10">
      <c r="B902" s="223"/>
      <c r="C902" s="178" t="s">
        <v>1327</v>
      </c>
      <c r="D902" s="178"/>
      <c r="E902" s="178"/>
      <c r="F902" s="178"/>
      <c r="G902" s="178"/>
      <c r="H902" s="178"/>
      <c r="I902" s="178"/>
      <c r="J902" s="178"/>
    </row>
    <row r="903" spans="2:10">
      <c r="B903" s="224"/>
      <c r="C903" s="178" t="s">
        <v>1003</v>
      </c>
      <c r="D903" s="178">
        <v>255</v>
      </c>
      <c r="E903" s="178"/>
      <c r="F903" s="178">
        <v>285</v>
      </c>
      <c r="G903" s="178">
        <f t="shared" si="57"/>
        <v>30</v>
      </c>
      <c r="H903" s="178"/>
      <c r="I903" s="178">
        <f>G903*10</f>
        <v>300</v>
      </c>
      <c r="J903" s="178">
        <f t="shared" si="56"/>
        <v>6000</v>
      </c>
    </row>
    <row r="904" spans="2:10">
      <c r="B904" s="178"/>
      <c r="C904" s="178"/>
      <c r="D904" s="233" t="s">
        <v>1304</v>
      </c>
      <c r="E904" s="235"/>
      <c r="F904" s="234"/>
      <c r="G904" s="178">
        <f>SUM(G888:G903)</f>
        <v>183</v>
      </c>
      <c r="H904" s="178" t="s">
        <v>1299</v>
      </c>
      <c r="I904" s="178">
        <f>SUM(I889:I903)</f>
        <v>3000</v>
      </c>
      <c r="J904" s="178">
        <f>SUM(J889:J903)</f>
        <v>60000</v>
      </c>
    </row>
    <row r="905" spans="2:10">
      <c r="B905" s="177" t="s">
        <v>76</v>
      </c>
      <c r="C905" s="178">
        <v>2019</v>
      </c>
      <c r="D905" s="178" t="s">
        <v>969</v>
      </c>
      <c r="E905" s="178" t="s">
        <v>994</v>
      </c>
      <c r="F905" s="178"/>
      <c r="G905" s="178"/>
      <c r="H905" s="178"/>
      <c r="I905" s="260" t="s">
        <v>527</v>
      </c>
      <c r="J905" s="260"/>
    </row>
    <row r="906" spans="2:10">
      <c r="B906" s="208"/>
      <c r="C906" s="208"/>
      <c r="D906" s="208"/>
      <c r="E906" s="209"/>
      <c r="F906" s="209"/>
      <c r="G906" s="209" t="s">
        <v>4</v>
      </c>
      <c r="H906" s="210" t="s">
        <v>9</v>
      </c>
      <c r="I906" s="260"/>
      <c r="J906" s="260"/>
    </row>
    <row r="907" spans="2:10">
      <c r="B907" s="184" t="s">
        <v>0</v>
      </c>
      <c r="C907" s="207" t="s">
        <v>1</v>
      </c>
      <c r="D907" s="184" t="s">
        <v>10</v>
      </c>
      <c r="E907" s="184" t="s">
        <v>7</v>
      </c>
      <c r="F907" s="184" t="s">
        <v>11</v>
      </c>
      <c r="G907" s="184" t="s">
        <v>12</v>
      </c>
      <c r="H907" s="211"/>
      <c r="I907" s="208" t="s">
        <v>525</v>
      </c>
      <c r="J907" s="208" t="s">
        <v>526</v>
      </c>
    </row>
    <row r="908" spans="2:10">
      <c r="B908" s="222" t="s">
        <v>1331</v>
      </c>
      <c r="C908" s="178" t="s">
        <v>1325</v>
      </c>
      <c r="D908" s="178"/>
      <c r="E908" s="178"/>
      <c r="F908" s="178"/>
      <c r="G908" s="178"/>
      <c r="H908" s="178"/>
      <c r="I908" s="178"/>
      <c r="J908" s="178"/>
    </row>
    <row r="909" spans="2:10">
      <c r="B909" s="223"/>
      <c r="C909" s="178" t="s">
        <v>1332</v>
      </c>
      <c r="D909" s="178"/>
      <c r="E909" s="178">
        <v>80</v>
      </c>
      <c r="F909" s="178"/>
      <c r="G909" s="178">
        <f>E909-109</f>
        <v>-29</v>
      </c>
      <c r="H909" s="178"/>
      <c r="I909" s="178">
        <f>G909*5</f>
        <v>-145</v>
      </c>
      <c r="J909" s="178">
        <f>I909*20</f>
        <v>-2900</v>
      </c>
    </row>
    <row r="910" spans="2:10">
      <c r="B910" s="223"/>
      <c r="C910" s="178" t="s">
        <v>1115</v>
      </c>
      <c r="D910" s="178">
        <v>105</v>
      </c>
      <c r="E910" s="178"/>
      <c r="F910" s="178">
        <v>150</v>
      </c>
      <c r="G910" s="178">
        <f>F910-D910</f>
        <v>45</v>
      </c>
      <c r="H910" s="178"/>
      <c r="I910" s="178">
        <f>G910*25</f>
        <v>1125</v>
      </c>
      <c r="J910" s="178">
        <f t="shared" ref="J910:J934" si="58">I910*20</f>
        <v>22500</v>
      </c>
    </row>
    <row r="911" spans="2:10">
      <c r="B911" s="223"/>
      <c r="C911" s="178" t="s">
        <v>1003</v>
      </c>
      <c r="D911" s="178">
        <v>120</v>
      </c>
      <c r="E911" s="178"/>
      <c r="F911" s="178">
        <v>140</v>
      </c>
      <c r="G911" s="178">
        <f>F911-D911</f>
        <v>20</v>
      </c>
      <c r="H911" s="178"/>
      <c r="I911" s="178">
        <f>G911*10</f>
        <v>200</v>
      </c>
      <c r="J911" s="178">
        <f t="shared" si="58"/>
        <v>4000</v>
      </c>
    </row>
    <row r="912" spans="2:10">
      <c r="B912" s="223"/>
      <c r="C912" s="178" t="s">
        <v>1003</v>
      </c>
      <c r="D912" s="178">
        <v>110</v>
      </c>
      <c r="E912" s="178">
        <v>100</v>
      </c>
      <c r="F912" s="178"/>
      <c r="G912" s="178">
        <f>E912-D912</f>
        <v>-10</v>
      </c>
      <c r="H912" s="178"/>
      <c r="I912" s="178">
        <f>G912*10</f>
        <v>-100</v>
      </c>
      <c r="J912" s="178">
        <f t="shared" si="58"/>
        <v>-2000</v>
      </c>
    </row>
    <row r="913" spans="2:10">
      <c r="B913" s="223"/>
      <c r="C913" s="178" t="s">
        <v>1067</v>
      </c>
      <c r="D913" s="178">
        <v>116</v>
      </c>
      <c r="E913" s="178">
        <v>101</v>
      </c>
      <c r="F913" s="178"/>
      <c r="G913" s="178">
        <f t="shared" ref="G913:G919" si="59">E913-D913</f>
        <v>-15</v>
      </c>
      <c r="H913" s="178"/>
      <c r="I913" s="178">
        <f>G913*5</f>
        <v>-75</v>
      </c>
      <c r="J913" s="178">
        <f t="shared" si="58"/>
        <v>-1500</v>
      </c>
    </row>
    <row r="914" spans="2:10">
      <c r="B914" s="223"/>
      <c r="C914" s="178"/>
      <c r="D914" s="178"/>
      <c r="E914" s="178"/>
      <c r="F914" s="178"/>
      <c r="G914" s="178"/>
      <c r="H914" s="178"/>
      <c r="I914" s="178"/>
      <c r="J914" s="178"/>
    </row>
    <row r="915" spans="2:10">
      <c r="B915" s="223"/>
      <c r="C915" s="178" t="s">
        <v>1333</v>
      </c>
      <c r="D915" s="178"/>
      <c r="E915" s="178"/>
      <c r="F915" s="178"/>
      <c r="G915" s="178"/>
      <c r="H915" s="178"/>
      <c r="I915" s="178"/>
      <c r="J915" s="178"/>
    </row>
    <row r="916" spans="2:10">
      <c r="B916" s="223"/>
      <c r="C916" s="178" t="s">
        <v>1003</v>
      </c>
      <c r="D916" s="178">
        <v>192</v>
      </c>
      <c r="E916" s="178">
        <v>160</v>
      </c>
      <c r="F916" s="178"/>
      <c r="G916" s="178">
        <f t="shared" si="59"/>
        <v>-32</v>
      </c>
      <c r="H916" s="178"/>
      <c r="I916" s="178">
        <f>G916*10</f>
        <v>-320</v>
      </c>
      <c r="J916" s="178">
        <f t="shared" si="58"/>
        <v>-6400</v>
      </c>
    </row>
    <row r="917" spans="2:10">
      <c r="B917" s="223"/>
      <c r="C917" s="178" t="s">
        <v>1067</v>
      </c>
      <c r="D917" s="178">
        <v>169</v>
      </c>
      <c r="E917" s="178">
        <v>160</v>
      </c>
      <c r="F917" s="178"/>
      <c r="G917" s="178">
        <f t="shared" si="59"/>
        <v>-9</v>
      </c>
      <c r="H917" s="178"/>
      <c r="I917" s="178">
        <f>G917*5</f>
        <v>-45</v>
      </c>
      <c r="J917" s="178">
        <f t="shared" si="58"/>
        <v>-900</v>
      </c>
    </row>
    <row r="918" spans="2:10">
      <c r="B918" s="223"/>
      <c r="C918" s="178" t="s">
        <v>1067</v>
      </c>
      <c r="D918" s="178">
        <v>165</v>
      </c>
      <c r="E918" s="178">
        <v>160</v>
      </c>
      <c r="F918" s="178"/>
      <c r="G918" s="178">
        <f t="shared" si="59"/>
        <v>-5</v>
      </c>
      <c r="H918" s="178"/>
      <c r="I918" s="178">
        <f>G918*5</f>
        <v>-25</v>
      </c>
      <c r="J918" s="178">
        <f t="shared" si="58"/>
        <v>-500</v>
      </c>
    </row>
    <row r="919" spans="2:10">
      <c r="B919" s="223"/>
      <c r="C919" s="178" t="s">
        <v>1067</v>
      </c>
      <c r="D919" s="178">
        <v>245</v>
      </c>
      <c r="E919" s="178">
        <v>225</v>
      </c>
      <c r="F919" s="178"/>
      <c r="G919" s="178">
        <f t="shared" si="59"/>
        <v>-20</v>
      </c>
      <c r="H919" s="178"/>
      <c r="I919" s="178">
        <f>G919*5</f>
        <v>-100</v>
      </c>
      <c r="J919" s="178">
        <f t="shared" si="58"/>
        <v>-2000</v>
      </c>
    </row>
    <row r="920" spans="2:10">
      <c r="B920" s="223"/>
      <c r="C920" s="178" t="s">
        <v>1077</v>
      </c>
      <c r="D920" s="178">
        <v>295</v>
      </c>
      <c r="E920" s="178"/>
      <c r="F920" s="178">
        <v>355</v>
      </c>
      <c r="G920" s="178">
        <f>F920-D920</f>
        <v>60</v>
      </c>
      <c r="H920" s="178" t="s">
        <v>1047</v>
      </c>
      <c r="I920" s="178">
        <f>G920*5</f>
        <v>300</v>
      </c>
      <c r="J920" s="178">
        <f t="shared" si="58"/>
        <v>6000</v>
      </c>
    </row>
    <row r="921" spans="2:10">
      <c r="B921" s="223"/>
      <c r="C921" s="178"/>
      <c r="D921" s="178"/>
      <c r="E921" s="178"/>
      <c r="F921" s="178">
        <v>370</v>
      </c>
      <c r="G921" s="178">
        <f>F921-D920</f>
        <v>75</v>
      </c>
      <c r="H921" s="178" t="s">
        <v>1153</v>
      </c>
      <c r="I921" s="178">
        <f>G921*10</f>
        <v>750</v>
      </c>
      <c r="J921" s="178">
        <f t="shared" si="58"/>
        <v>15000</v>
      </c>
    </row>
    <row r="922" spans="2:10">
      <c r="B922" s="223"/>
      <c r="C922" s="178"/>
      <c r="D922" s="178"/>
      <c r="E922" s="178"/>
      <c r="F922" s="178"/>
      <c r="G922" s="178"/>
      <c r="H922" s="178"/>
      <c r="I922" s="178"/>
      <c r="J922" s="178"/>
    </row>
    <row r="923" spans="2:10">
      <c r="B923" s="223"/>
      <c r="C923" s="178" t="s">
        <v>1334</v>
      </c>
      <c r="D923" s="178"/>
      <c r="E923" s="178"/>
      <c r="F923" s="178"/>
      <c r="G923" s="178"/>
      <c r="H923" s="178"/>
      <c r="I923" s="178"/>
      <c r="J923" s="178"/>
    </row>
    <row r="924" spans="2:10">
      <c r="B924" s="223"/>
      <c r="C924" s="178" t="s">
        <v>1055</v>
      </c>
      <c r="D924" s="178">
        <v>177</v>
      </c>
      <c r="E924" s="178"/>
      <c r="F924" s="178">
        <v>197</v>
      </c>
      <c r="G924" s="178">
        <f>F924-D924</f>
        <v>20</v>
      </c>
      <c r="H924" s="178" t="s">
        <v>1047</v>
      </c>
      <c r="I924" s="178">
        <f>G924*5</f>
        <v>100</v>
      </c>
      <c r="J924" s="178">
        <f t="shared" si="58"/>
        <v>2000</v>
      </c>
    </row>
    <row r="925" spans="2:10">
      <c r="B925" s="223"/>
      <c r="C925" s="178"/>
      <c r="D925" s="178"/>
      <c r="E925" s="178"/>
      <c r="F925" s="178">
        <v>220</v>
      </c>
      <c r="G925" s="178">
        <f>F925-D924</f>
        <v>43</v>
      </c>
      <c r="H925" s="178" t="s">
        <v>1336</v>
      </c>
      <c r="I925" s="178">
        <f>G925*15</f>
        <v>645</v>
      </c>
      <c r="J925" s="178">
        <f t="shared" si="58"/>
        <v>12900</v>
      </c>
    </row>
    <row r="926" spans="2:10">
      <c r="B926" s="223"/>
      <c r="C926" s="178" t="s">
        <v>1003</v>
      </c>
      <c r="D926" s="178">
        <v>208</v>
      </c>
      <c r="E926" s="178"/>
      <c r="F926" s="178">
        <v>230</v>
      </c>
      <c r="G926" s="178">
        <f>F926-D926</f>
        <v>22</v>
      </c>
      <c r="H926" s="178"/>
      <c r="I926" s="178">
        <f>G926*10</f>
        <v>220</v>
      </c>
      <c r="J926" s="178">
        <f t="shared" si="58"/>
        <v>4400</v>
      </c>
    </row>
    <row r="927" spans="2:10">
      <c r="B927" s="223"/>
      <c r="C927" s="178" t="s">
        <v>1055</v>
      </c>
      <c r="D927" s="178">
        <v>200</v>
      </c>
      <c r="E927" s="178"/>
      <c r="F927" s="178">
        <v>216</v>
      </c>
      <c r="G927" s="178">
        <f>F927-D927</f>
        <v>16</v>
      </c>
      <c r="H927" s="178" t="s">
        <v>1153</v>
      </c>
      <c r="I927" s="178">
        <f>G927*10</f>
        <v>160</v>
      </c>
      <c r="J927" s="178">
        <f t="shared" si="58"/>
        <v>3200</v>
      </c>
    </row>
    <row r="928" spans="2:10">
      <c r="B928" s="223"/>
      <c r="C928" s="178"/>
      <c r="D928" s="178"/>
      <c r="E928" s="178">
        <v>190</v>
      </c>
      <c r="F928" s="178"/>
      <c r="G928" s="178">
        <f>E928-D927</f>
        <v>-10</v>
      </c>
      <c r="H928" s="178" t="s">
        <v>1337</v>
      </c>
      <c r="I928" s="178">
        <f>G928*10</f>
        <v>-100</v>
      </c>
      <c r="J928" s="178">
        <f t="shared" si="58"/>
        <v>-2000</v>
      </c>
    </row>
    <row r="929" spans="2:10">
      <c r="B929" s="223"/>
      <c r="C929" s="178" t="s">
        <v>1003</v>
      </c>
      <c r="D929" s="178">
        <v>186</v>
      </c>
      <c r="E929" s="178"/>
      <c r="F929" s="178">
        <v>219</v>
      </c>
      <c r="G929" s="178">
        <f>F929-D929</f>
        <v>33</v>
      </c>
      <c r="H929" s="178"/>
      <c r="I929" s="178">
        <f>G929*10</f>
        <v>330</v>
      </c>
      <c r="J929" s="178">
        <f t="shared" si="58"/>
        <v>6600</v>
      </c>
    </row>
    <row r="930" spans="2:10">
      <c r="B930" s="223"/>
      <c r="C930" s="178" t="s">
        <v>1003</v>
      </c>
      <c r="D930" s="178">
        <v>195</v>
      </c>
      <c r="E930" s="178">
        <v>172</v>
      </c>
      <c r="F930" s="178"/>
      <c r="G930" s="178">
        <f>E930-D930</f>
        <v>-23</v>
      </c>
      <c r="H930" s="178"/>
      <c r="I930" s="178">
        <f>G930*10</f>
        <v>-230</v>
      </c>
      <c r="J930" s="178">
        <f t="shared" si="58"/>
        <v>-4600</v>
      </c>
    </row>
    <row r="931" spans="2:10">
      <c r="B931" s="223"/>
      <c r="C931" s="178" t="s">
        <v>1067</v>
      </c>
      <c r="D931" s="178">
        <v>176</v>
      </c>
      <c r="E931" s="178">
        <v>172</v>
      </c>
      <c r="F931" s="178"/>
      <c r="G931" s="178">
        <f>E931-D931</f>
        <v>-4</v>
      </c>
      <c r="H931" s="178"/>
      <c r="I931" s="178">
        <f>G931*5</f>
        <v>-20</v>
      </c>
      <c r="J931" s="178">
        <f t="shared" si="58"/>
        <v>-400</v>
      </c>
    </row>
    <row r="932" spans="2:10">
      <c r="B932" s="223"/>
      <c r="C932" s="178"/>
      <c r="D932" s="178"/>
      <c r="E932" s="178"/>
      <c r="F932" s="178"/>
      <c r="G932" s="178"/>
      <c r="H932" s="178"/>
      <c r="I932" s="178"/>
      <c r="J932" s="178"/>
    </row>
    <row r="933" spans="2:10">
      <c r="B933" s="223"/>
      <c r="C933" s="178" t="s">
        <v>1335</v>
      </c>
      <c r="D933" s="178"/>
      <c r="E933" s="178"/>
      <c r="F933" s="178"/>
      <c r="G933" s="178"/>
      <c r="H933" s="178"/>
      <c r="I933" s="178"/>
      <c r="J933" s="178"/>
    </row>
    <row r="934" spans="2:10">
      <c r="B934" s="224"/>
      <c r="C934" s="178" t="s">
        <v>1115</v>
      </c>
      <c r="D934" s="178">
        <v>196</v>
      </c>
      <c r="E934" s="178"/>
      <c r="F934" s="178">
        <v>217</v>
      </c>
      <c r="G934" s="178">
        <f>F934-D934</f>
        <v>21</v>
      </c>
      <c r="H934" s="178"/>
      <c r="I934" s="178">
        <f>G934*25</f>
        <v>525</v>
      </c>
      <c r="J934" s="178">
        <f t="shared" si="58"/>
        <v>10500</v>
      </c>
    </row>
    <row r="935" spans="2:10">
      <c r="B935" s="178"/>
      <c r="C935" s="178"/>
      <c r="D935" s="233" t="s">
        <v>1304</v>
      </c>
      <c r="E935" s="235"/>
      <c r="F935" s="234"/>
      <c r="G935" s="178">
        <f>SUM(G909:G934)</f>
        <v>198</v>
      </c>
      <c r="H935" s="178" t="s">
        <v>1299</v>
      </c>
      <c r="I935" s="178">
        <f>SUM(I909:I934)</f>
        <v>3195</v>
      </c>
      <c r="J935" s="178">
        <f>SUM(J909:J934)</f>
        <v>63900</v>
      </c>
    </row>
    <row r="936" spans="2:10">
      <c r="B936" s="177" t="s">
        <v>76</v>
      </c>
      <c r="C936" s="178">
        <v>2019</v>
      </c>
      <c r="D936" s="178" t="s">
        <v>969</v>
      </c>
      <c r="E936" s="178" t="s">
        <v>994</v>
      </c>
      <c r="F936" s="178"/>
      <c r="G936" s="178"/>
      <c r="H936" s="178"/>
      <c r="I936" s="260" t="s">
        <v>527</v>
      </c>
      <c r="J936" s="260"/>
    </row>
    <row r="937" spans="2:10">
      <c r="B937" s="208"/>
      <c r="C937" s="208"/>
      <c r="D937" s="208"/>
      <c r="E937" s="209"/>
      <c r="F937" s="209"/>
      <c r="G937" s="209" t="s">
        <v>4</v>
      </c>
      <c r="H937" s="210" t="s">
        <v>9</v>
      </c>
      <c r="I937" s="260"/>
      <c r="J937" s="260"/>
    </row>
    <row r="938" spans="2:10">
      <c r="B938" s="184" t="s">
        <v>0</v>
      </c>
      <c r="C938" s="207" t="s">
        <v>1</v>
      </c>
      <c r="D938" s="184" t="s">
        <v>10</v>
      </c>
      <c r="E938" s="184" t="s">
        <v>7</v>
      </c>
      <c r="F938" s="184" t="s">
        <v>11</v>
      </c>
      <c r="G938" s="184" t="s">
        <v>12</v>
      </c>
      <c r="H938" s="211"/>
      <c r="I938" s="208" t="s">
        <v>525</v>
      </c>
      <c r="J938" s="208" t="s">
        <v>526</v>
      </c>
    </row>
    <row r="939" spans="2:10">
      <c r="B939" s="222" t="s">
        <v>1340</v>
      </c>
      <c r="C939" s="178" t="s">
        <v>1345</v>
      </c>
      <c r="D939" s="178"/>
      <c r="E939" s="178"/>
      <c r="F939" s="178"/>
      <c r="G939" s="178"/>
      <c r="H939" s="178"/>
      <c r="I939" s="178"/>
      <c r="J939" s="178"/>
    </row>
    <row r="940" spans="2:10">
      <c r="B940" s="223"/>
      <c r="C940" s="178" t="s">
        <v>1003</v>
      </c>
      <c r="D940" s="178">
        <v>139</v>
      </c>
      <c r="E940" s="178"/>
      <c r="F940" s="178">
        <v>158</v>
      </c>
      <c r="G940" s="178">
        <f>F940-D940</f>
        <v>19</v>
      </c>
      <c r="H940" s="178"/>
      <c r="I940" s="178">
        <f>G940*10</f>
        <v>190</v>
      </c>
      <c r="J940" s="178">
        <f>I940*20</f>
        <v>3800</v>
      </c>
    </row>
    <row r="941" spans="2:10">
      <c r="B941" s="223"/>
      <c r="C941" s="178" t="s">
        <v>1003</v>
      </c>
      <c r="D941" s="178">
        <v>133</v>
      </c>
      <c r="E941" s="178">
        <v>106</v>
      </c>
      <c r="F941" s="178"/>
      <c r="G941" s="178">
        <f>E941-D941</f>
        <v>-27</v>
      </c>
      <c r="H941" s="178"/>
      <c r="I941" s="178">
        <f>G941*10</f>
        <v>-270</v>
      </c>
      <c r="J941" s="178">
        <f t="shared" ref="J941:J962" si="60">I941*20</f>
        <v>-5400</v>
      </c>
    </row>
    <row r="942" spans="2:10">
      <c r="B942" s="223"/>
      <c r="C942" s="178" t="s">
        <v>1067</v>
      </c>
      <c r="D942" s="178">
        <v>124</v>
      </c>
      <c r="E942" s="178">
        <v>100</v>
      </c>
      <c r="F942" s="178"/>
      <c r="G942" s="178">
        <f t="shared" ref="G942:G943" si="61">E942-D942</f>
        <v>-24</v>
      </c>
      <c r="H942" s="178"/>
      <c r="I942" s="178">
        <f>G942*5</f>
        <v>-120</v>
      </c>
      <c r="J942" s="178">
        <f t="shared" si="60"/>
        <v>-2400</v>
      </c>
    </row>
    <row r="943" spans="2:10">
      <c r="B943" s="223"/>
      <c r="C943" s="178" t="s">
        <v>1003</v>
      </c>
      <c r="D943" s="178">
        <v>134</v>
      </c>
      <c r="E943" s="178">
        <v>100</v>
      </c>
      <c r="F943" s="178"/>
      <c r="G943" s="178">
        <f t="shared" si="61"/>
        <v>-34</v>
      </c>
      <c r="H943" s="178"/>
      <c r="I943" s="178">
        <f>G943*10</f>
        <v>-340</v>
      </c>
      <c r="J943" s="178">
        <f t="shared" si="60"/>
        <v>-6800</v>
      </c>
    </row>
    <row r="944" spans="2:10">
      <c r="B944" s="223"/>
      <c r="C944" s="178" t="s">
        <v>1067</v>
      </c>
      <c r="D944" s="178">
        <v>124</v>
      </c>
      <c r="E944" s="178">
        <v>100</v>
      </c>
      <c r="F944" s="178"/>
      <c r="G944" s="178">
        <f>E944-D944</f>
        <v>-24</v>
      </c>
      <c r="H944" s="178"/>
      <c r="I944" s="178">
        <f>G944*5</f>
        <v>-120</v>
      </c>
      <c r="J944" s="178">
        <f t="shared" si="60"/>
        <v>-2400</v>
      </c>
    </row>
    <row r="945" spans="2:10">
      <c r="B945" s="223"/>
      <c r="C945" s="178"/>
      <c r="D945" s="178"/>
      <c r="E945" s="178"/>
      <c r="F945" s="178"/>
      <c r="G945" s="178"/>
      <c r="H945" s="178"/>
      <c r="I945" s="178"/>
      <c r="J945" s="178"/>
    </row>
    <row r="946" spans="2:10">
      <c r="B946" s="223"/>
      <c r="C946" s="178" t="s">
        <v>1346</v>
      </c>
      <c r="D946" s="178"/>
      <c r="E946" s="178"/>
      <c r="F946" s="178"/>
      <c r="G946" s="178"/>
      <c r="H946" s="178"/>
      <c r="I946" s="178"/>
      <c r="J946" s="178"/>
    </row>
    <row r="947" spans="2:10">
      <c r="B947" s="223"/>
      <c r="C947" s="178" t="s">
        <v>1077</v>
      </c>
      <c r="D947" s="178">
        <v>158</v>
      </c>
      <c r="E947" s="178"/>
      <c r="F947" s="178">
        <v>189</v>
      </c>
      <c r="G947" s="178">
        <f>F947-D947</f>
        <v>31</v>
      </c>
      <c r="H947" s="178"/>
      <c r="I947" s="178">
        <f>G947*15</f>
        <v>465</v>
      </c>
      <c r="J947" s="178">
        <f t="shared" si="60"/>
        <v>9300</v>
      </c>
    </row>
    <row r="948" spans="2:10">
      <c r="B948" s="223"/>
      <c r="C948" s="178" t="s">
        <v>1077</v>
      </c>
      <c r="D948" s="178">
        <v>160</v>
      </c>
      <c r="E948" s="178"/>
      <c r="F948" s="178">
        <v>184</v>
      </c>
      <c r="G948" s="178">
        <f>F948-D948</f>
        <v>24</v>
      </c>
      <c r="H948" s="178"/>
      <c r="I948" s="178">
        <f>G948*15</f>
        <v>360</v>
      </c>
      <c r="J948" s="178">
        <f t="shared" si="60"/>
        <v>7200</v>
      </c>
    </row>
    <row r="949" spans="2:10">
      <c r="B949" s="223"/>
      <c r="C949" s="178" t="s">
        <v>1077</v>
      </c>
      <c r="D949" s="178">
        <v>163</v>
      </c>
      <c r="E949" s="178">
        <v>150</v>
      </c>
      <c r="F949" s="178"/>
      <c r="G949" s="178">
        <f>E949-D949</f>
        <v>-13</v>
      </c>
      <c r="H949" s="178"/>
      <c r="I949" s="178">
        <f>G949*15</f>
        <v>-195</v>
      </c>
      <c r="J949" s="178">
        <f t="shared" si="60"/>
        <v>-3900</v>
      </c>
    </row>
    <row r="950" spans="2:10">
      <c r="B950" s="223"/>
      <c r="C950" s="178"/>
      <c r="D950" s="178"/>
      <c r="E950" s="178"/>
      <c r="F950" s="178"/>
      <c r="G950" s="178"/>
      <c r="H950" s="178"/>
      <c r="I950" s="178"/>
      <c r="J950" s="178"/>
    </row>
    <row r="951" spans="2:10">
      <c r="B951" s="223"/>
      <c r="C951" s="178"/>
      <c r="D951" s="178"/>
      <c r="E951" s="178"/>
      <c r="F951" s="178"/>
      <c r="G951" s="178"/>
      <c r="H951" s="178"/>
      <c r="I951" s="178"/>
      <c r="J951" s="178"/>
    </row>
    <row r="952" spans="2:10">
      <c r="B952" s="223"/>
      <c r="C952" s="178" t="s">
        <v>1335</v>
      </c>
      <c r="D952" s="178"/>
      <c r="E952" s="178"/>
      <c r="F952" s="178"/>
      <c r="G952" s="178"/>
      <c r="H952" s="178"/>
      <c r="I952" s="178"/>
      <c r="J952" s="178"/>
    </row>
    <row r="953" spans="2:10">
      <c r="B953" s="223"/>
      <c r="C953" s="178" t="s">
        <v>1067</v>
      </c>
      <c r="D953" s="178">
        <v>168</v>
      </c>
      <c r="E953" s="178">
        <v>150</v>
      </c>
      <c r="F953" s="178"/>
      <c r="G953" s="178">
        <f>E953-D953</f>
        <v>-18</v>
      </c>
      <c r="H953" s="178"/>
      <c r="I953" s="178">
        <f>G953*5</f>
        <v>-90</v>
      </c>
      <c r="J953" s="178">
        <f t="shared" si="60"/>
        <v>-1800</v>
      </c>
    </row>
    <row r="954" spans="2:10">
      <c r="B954" s="223"/>
      <c r="C954" s="178"/>
      <c r="D954" s="178"/>
      <c r="E954" s="178"/>
      <c r="F954" s="178"/>
      <c r="G954" s="178"/>
      <c r="H954" s="178"/>
      <c r="I954" s="178"/>
      <c r="J954" s="178"/>
    </row>
    <row r="955" spans="2:10">
      <c r="B955" s="223"/>
      <c r="C955" s="178" t="s">
        <v>1347</v>
      </c>
      <c r="D955" s="178"/>
      <c r="E955" s="178"/>
      <c r="F955" s="178"/>
      <c r="G955" s="178"/>
      <c r="H955" s="178"/>
      <c r="I955" s="178"/>
      <c r="J955" s="178"/>
    </row>
    <row r="956" spans="2:10">
      <c r="B956" s="223"/>
      <c r="C956" s="178" t="s">
        <v>1055</v>
      </c>
      <c r="D956" s="178">
        <v>160</v>
      </c>
      <c r="E956" s="178">
        <v>140</v>
      </c>
      <c r="F956" s="178"/>
      <c r="G956" s="178">
        <f>E956-D956</f>
        <v>-20</v>
      </c>
      <c r="H956" s="178"/>
      <c r="I956" s="178">
        <f>G956*20</f>
        <v>-400</v>
      </c>
      <c r="J956" s="178">
        <f t="shared" si="60"/>
        <v>-8000</v>
      </c>
    </row>
    <row r="957" spans="2:10">
      <c r="B957" s="223"/>
      <c r="C957" s="178" t="s">
        <v>1055</v>
      </c>
      <c r="D957" s="178">
        <v>170</v>
      </c>
      <c r="E957" s="178"/>
      <c r="F957" s="178">
        <v>210</v>
      </c>
      <c r="G957" s="178">
        <f>F957-D957</f>
        <v>40</v>
      </c>
      <c r="H957" s="178"/>
      <c r="I957" s="178">
        <f>G957*20</f>
        <v>800</v>
      </c>
      <c r="J957" s="178">
        <f t="shared" si="60"/>
        <v>16000</v>
      </c>
    </row>
    <row r="958" spans="2:10">
      <c r="B958" s="223"/>
      <c r="C958" s="178" t="s">
        <v>1055</v>
      </c>
      <c r="D958" s="178">
        <v>210</v>
      </c>
      <c r="E958" s="178"/>
      <c r="F958" s="178">
        <v>230</v>
      </c>
      <c r="G958" s="178">
        <f t="shared" ref="G958:G959" si="62">F958-D958</f>
        <v>20</v>
      </c>
      <c r="H958" s="178"/>
      <c r="I958" s="178">
        <f>G958*20</f>
        <v>400</v>
      </c>
      <c r="J958" s="178">
        <f t="shared" si="60"/>
        <v>8000</v>
      </c>
    </row>
    <row r="959" spans="2:10">
      <c r="B959" s="223"/>
      <c r="C959" s="178" t="s">
        <v>1055</v>
      </c>
      <c r="D959" s="178">
        <v>215</v>
      </c>
      <c r="E959" s="178"/>
      <c r="F959" s="178">
        <v>249</v>
      </c>
      <c r="G959" s="178">
        <f t="shared" si="62"/>
        <v>34</v>
      </c>
      <c r="H959" s="178"/>
      <c r="I959" s="178">
        <f>G959*20</f>
        <v>680</v>
      </c>
      <c r="J959" s="178">
        <f t="shared" si="60"/>
        <v>13600</v>
      </c>
    </row>
    <row r="960" spans="2:10">
      <c r="B960" s="223"/>
      <c r="C960" s="178"/>
      <c r="D960" s="178"/>
      <c r="E960" s="178"/>
      <c r="F960" s="178"/>
      <c r="G960" s="178"/>
      <c r="H960" s="178"/>
      <c r="I960" s="178"/>
      <c r="J960" s="178"/>
    </row>
    <row r="961" spans="2:10">
      <c r="B961" s="223"/>
      <c r="C961" s="178" t="s">
        <v>1348</v>
      </c>
      <c r="D961" s="178"/>
      <c r="E961" s="178"/>
      <c r="F961" s="178"/>
      <c r="G961" s="178"/>
      <c r="H961" s="178"/>
      <c r="I961" s="178"/>
      <c r="J961" s="178"/>
    </row>
    <row r="962" spans="2:10">
      <c r="B962" s="223"/>
      <c r="C962" s="178" t="s">
        <v>1115</v>
      </c>
      <c r="D962" s="178">
        <v>160</v>
      </c>
      <c r="E962" s="178"/>
      <c r="F962" s="178">
        <v>210</v>
      </c>
      <c r="G962" s="178">
        <f>F962-D962</f>
        <v>50</v>
      </c>
      <c r="H962" s="178"/>
      <c r="I962" s="178">
        <f>G962*25</f>
        <v>1250</v>
      </c>
      <c r="J962" s="178">
        <f t="shared" si="60"/>
        <v>25000</v>
      </c>
    </row>
    <row r="963" spans="2:10">
      <c r="B963" s="223"/>
      <c r="C963" s="178"/>
      <c r="D963" s="178"/>
      <c r="E963" s="178"/>
      <c r="F963" s="178"/>
      <c r="G963" s="178"/>
      <c r="H963" s="178"/>
      <c r="I963" s="178"/>
      <c r="J963" s="178"/>
    </row>
    <row r="964" spans="2:10">
      <c r="B964" s="223"/>
      <c r="C964" s="178" t="s">
        <v>1349</v>
      </c>
      <c r="D964" s="178"/>
      <c r="E964" s="178"/>
      <c r="F964" s="178"/>
      <c r="G964" s="178"/>
      <c r="H964" s="178"/>
      <c r="I964" s="178"/>
      <c r="J964" s="178"/>
    </row>
    <row r="965" spans="2:10">
      <c r="B965" s="224"/>
      <c r="C965" s="178" t="s">
        <v>1067</v>
      </c>
      <c r="D965" s="178">
        <v>152</v>
      </c>
      <c r="E965" s="178"/>
      <c r="F965" s="178"/>
      <c r="G965" s="178"/>
      <c r="H965" s="178" t="s">
        <v>1194</v>
      </c>
      <c r="I965" s="178"/>
      <c r="J965" s="178"/>
    </row>
    <row r="966" spans="2:10">
      <c r="B966" s="178"/>
      <c r="C966" s="178"/>
      <c r="D966" s="233" t="s">
        <v>1304</v>
      </c>
      <c r="E966" s="235"/>
      <c r="F966" s="234"/>
      <c r="G966" s="178">
        <f>SUM(G940:G965)</f>
        <v>58</v>
      </c>
      <c r="H966" s="178" t="s">
        <v>1299</v>
      </c>
      <c r="I966" s="178">
        <f>SUM(I940:I965)</f>
        <v>2610</v>
      </c>
      <c r="J966" s="178">
        <f>SUM(J940:J965)</f>
        <v>52200</v>
      </c>
    </row>
    <row r="967" spans="2:10">
      <c r="B967" s="177" t="s">
        <v>76</v>
      </c>
      <c r="C967" s="178">
        <v>2019</v>
      </c>
      <c r="D967" s="178" t="s">
        <v>969</v>
      </c>
      <c r="E967" s="178" t="s">
        <v>994</v>
      </c>
      <c r="F967" s="178"/>
      <c r="G967" s="178"/>
      <c r="H967" s="178"/>
      <c r="I967" s="260" t="s">
        <v>527</v>
      </c>
      <c r="J967" s="260"/>
    </row>
    <row r="968" spans="2:10">
      <c r="B968" s="208"/>
      <c r="C968" s="208"/>
      <c r="D968" s="208"/>
      <c r="E968" s="209"/>
      <c r="F968" s="209"/>
      <c r="G968" s="209" t="s">
        <v>4</v>
      </c>
      <c r="H968" s="210" t="s">
        <v>9</v>
      </c>
      <c r="I968" s="260"/>
      <c r="J968" s="260"/>
    </row>
    <row r="969" spans="2:10">
      <c r="B969" s="184" t="s">
        <v>0</v>
      </c>
      <c r="C969" s="207" t="s">
        <v>1</v>
      </c>
      <c r="D969" s="184" t="s">
        <v>10</v>
      </c>
      <c r="E969" s="184" t="s">
        <v>7</v>
      </c>
      <c r="F969" s="184" t="s">
        <v>11</v>
      </c>
      <c r="G969" s="184" t="s">
        <v>12</v>
      </c>
      <c r="H969" s="211"/>
      <c r="I969" s="208" t="s">
        <v>525</v>
      </c>
      <c r="J969" s="208" t="s">
        <v>526</v>
      </c>
    </row>
    <row r="970" spans="2:10">
      <c r="B970" s="222" t="s">
        <v>1350</v>
      </c>
      <c r="C970" s="178" t="s">
        <v>1349</v>
      </c>
      <c r="D970" s="178"/>
      <c r="E970" s="178"/>
      <c r="F970" s="178"/>
      <c r="G970" s="178"/>
      <c r="H970" s="178"/>
      <c r="I970" s="178"/>
      <c r="J970" s="178"/>
    </row>
    <row r="971" spans="2:10">
      <c r="B971" s="223"/>
      <c r="C971" s="178" t="s">
        <v>1351</v>
      </c>
      <c r="D971" s="178"/>
      <c r="E971" s="178"/>
      <c r="F971" s="178">
        <v>202</v>
      </c>
      <c r="G971" s="178">
        <f>F971-152</f>
        <v>50</v>
      </c>
      <c r="H971" s="178"/>
      <c r="I971" s="178">
        <f>G971*5</f>
        <v>250</v>
      </c>
      <c r="J971" s="178">
        <f>I971*20</f>
        <v>5000</v>
      </c>
    </row>
    <row r="972" spans="2:10">
      <c r="B972" s="223"/>
      <c r="C972" s="178" t="s">
        <v>1077</v>
      </c>
      <c r="D972" s="178">
        <v>133</v>
      </c>
      <c r="E972" s="178"/>
      <c r="F972" s="178">
        <v>175</v>
      </c>
      <c r="G972" s="178">
        <f>F972-D972</f>
        <v>42</v>
      </c>
      <c r="H972" s="178" t="s">
        <v>1153</v>
      </c>
      <c r="I972" s="178">
        <f>G972*10</f>
        <v>420</v>
      </c>
      <c r="J972" s="178">
        <f t="shared" ref="J972:J996" si="63">I972*20</f>
        <v>8400</v>
      </c>
    </row>
    <row r="973" spans="2:10">
      <c r="B973" s="223"/>
      <c r="C973" s="178"/>
      <c r="D973" s="178"/>
      <c r="E973" s="178"/>
      <c r="F973" s="178">
        <v>202</v>
      </c>
      <c r="G973" s="178">
        <f>F973-D972</f>
        <v>69</v>
      </c>
      <c r="H973" s="178" t="s">
        <v>1047</v>
      </c>
      <c r="I973" s="178">
        <f>G973*5</f>
        <v>345</v>
      </c>
      <c r="J973" s="178">
        <f t="shared" si="63"/>
        <v>6900</v>
      </c>
    </row>
    <row r="974" spans="2:10">
      <c r="B974" s="223"/>
      <c r="C974" s="178" t="s">
        <v>1003</v>
      </c>
      <c r="D974" s="178">
        <v>185</v>
      </c>
      <c r="E974" s="178"/>
      <c r="F974" s="178">
        <v>210</v>
      </c>
      <c r="G974" s="178">
        <f>F974-D974</f>
        <v>25</v>
      </c>
      <c r="H974" s="178"/>
      <c r="I974" s="178">
        <f>G974*10</f>
        <v>250</v>
      </c>
      <c r="J974" s="178">
        <f t="shared" si="63"/>
        <v>5000</v>
      </c>
    </row>
    <row r="975" spans="2:10">
      <c r="B975" s="223"/>
      <c r="C975" s="178" t="s">
        <v>1003</v>
      </c>
      <c r="D975" s="178">
        <v>160</v>
      </c>
      <c r="E975" s="178"/>
      <c r="F975" s="178">
        <v>190</v>
      </c>
      <c r="G975" s="178">
        <f>F975-D975</f>
        <v>30</v>
      </c>
      <c r="H975" s="178"/>
      <c r="I975" s="178">
        <f t="shared" ref="I975:I978" si="64">G975*10</f>
        <v>300</v>
      </c>
      <c r="J975" s="178">
        <f t="shared" si="63"/>
        <v>6000</v>
      </c>
    </row>
    <row r="976" spans="2:10">
      <c r="B976" s="223"/>
      <c r="C976" s="178" t="s">
        <v>1003</v>
      </c>
      <c r="D976" s="178">
        <v>170</v>
      </c>
      <c r="E976" s="178">
        <v>152</v>
      </c>
      <c r="F976" s="178"/>
      <c r="G976" s="178">
        <f>E976-D976</f>
        <v>-18</v>
      </c>
      <c r="H976" s="178"/>
      <c r="I976" s="178">
        <f t="shared" si="64"/>
        <v>-180</v>
      </c>
      <c r="J976" s="178">
        <f t="shared" si="63"/>
        <v>-3600</v>
      </c>
    </row>
    <row r="977" spans="2:10">
      <c r="B977" s="223"/>
      <c r="C977" s="178" t="s">
        <v>1003</v>
      </c>
      <c r="D977" s="178">
        <v>150</v>
      </c>
      <c r="E977" s="178">
        <v>80</v>
      </c>
      <c r="F977" s="178"/>
      <c r="G977" s="178">
        <f>E977-D977</f>
        <v>-70</v>
      </c>
      <c r="H977" s="178"/>
      <c r="I977" s="178">
        <f t="shared" si="64"/>
        <v>-700</v>
      </c>
      <c r="J977" s="178">
        <f t="shared" si="63"/>
        <v>-14000</v>
      </c>
    </row>
    <row r="978" spans="2:10">
      <c r="B978" s="223"/>
      <c r="C978" s="178" t="s">
        <v>1003</v>
      </c>
      <c r="D978" s="178">
        <v>120</v>
      </c>
      <c r="E978" s="178">
        <v>80</v>
      </c>
      <c r="F978" s="178"/>
      <c r="G978" s="178">
        <f>E978-D978</f>
        <v>-40</v>
      </c>
      <c r="H978" s="178"/>
      <c r="I978" s="178">
        <f t="shared" si="64"/>
        <v>-400</v>
      </c>
      <c r="J978" s="178">
        <f t="shared" si="63"/>
        <v>-8000</v>
      </c>
    </row>
    <row r="979" spans="2:10">
      <c r="B979" s="223"/>
      <c r="C979" s="178" t="s">
        <v>1003</v>
      </c>
      <c r="D979" s="178">
        <v>95</v>
      </c>
      <c r="E979" s="178">
        <v>80</v>
      </c>
      <c r="F979" s="178"/>
      <c r="G979" s="178">
        <f>E979-D979</f>
        <v>-15</v>
      </c>
      <c r="H979" s="178"/>
      <c r="I979" s="178">
        <f>G979*10</f>
        <v>-150</v>
      </c>
      <c r="J979" s="178">
        <f t="shared" si="63"/>
        <v>-3000</v>
      </c>
    </row>
    <row r="980" spans="2:10">
      <c r="B980" s="223"/>
      <c r="C980" s="178"/>
      <c r="D980" s="178"/>
      <c r="E980" s="178"/>
      <c r="F980" s="178"/>
      <c r="G980" s="178"/>
      <c r="H980" s="178"/>
      <c r="I980" s="178"/>
      <c r="J980" s="178"/>
    </row>
    <row r="981" spans="2:10">
      <c r="B981" s="223"/>
      <c r="C981" s="178" t="s">
        <v>1325</v>
      </c>
      <c r="D981" s="178"/>
      <c r="E981" s="178"/>
      <c r="F981" s="178"/>
      <c r="G981" s="178"/>
      <c r="H981" s="178"/>
      <c r="I981" s="178"/>
      <c r="J981" s="178"/>
    </row>
    <row r="982" spans="2:10">
      <c r="B982" s="223"/>
      <c r="C982" s="178" t="s">
        <v>1055</v>
      </c>
      <c r="D982" s="178">
        <v>77</v>
      </c>
      <c r="E982" s="178"/>
      <c r="F982" s="178">
        <v>110</v>
      </c>
      <c r="G982" s="178">
        <f>F982-D982</f>
        <v>33</v>
      </c>
      <c r="H982" s="178"/>
      <c r="I982" s="178">
        <f>G982*20</f>
        <v>660</v>
      </c>
      <c r="J982" s="178">
        <f t="shared" si="63"/>
        <v>13200</v>
      </c>
    </row>
    <row r="983" spans="2:10">
      <c r="B983" s="223"/>
      <c r="C983" s="178"/>
      <c r="D983" s="178"/>
      <c r="E983" s="178"/>
      <c r="F983" s="178"/>
      <c r="G983" s="178"/>
      <c r="H983" s="178"/>
      <c r="I983" s="178"/>
      <c r="J983" s="178"/>
    </row>
    <row r="984" spans="2:10">
      <c r="B984" s="223"/>
      <c r="C984" s="178" t="s">
        <v>1324</v>
      </c>
      <c r="D984" s="178"/>
      <c r="E984" s="178"/>
      <c r="F984" s="178"/>
      <c r="G984" s="178"/>
      <c r="H984" s="178"/>
      <c r="I984" s="178"/>
      <c r="J984" s="178"/>
    </row>
    <row r="985" spans="2:10">
      <c r="B985" s="223"/>
      <c r="C985" s="178" t="s">
        <v>1003</v>
      </c>
      <c r="D985" s="178">
        <v>145</v>
      </c>
      <c r="E985" s="178"/>
      <c r="F985" s="178">
        <v>160</v>
      </c>
      <c r="G985" s="178">
        <f>F985-D985</f>
        <v>15</v>
      </c>
      <c r="H985" s="178"/>
      <c r="I985" s="178">
        <f>G985*10</f>
        <v>150</v>
      </c>
      <c r="J985" s="178">
        <f t="shared" si="63"/>
        <v>3000</v>
      </c>
    </row>
    <row r="986" spans="2:10">
      <c r="B986" s="223"/>
      <c r="C986" s="178" t="s">
        <v>1003</v>
      </c>
      <c r="D986" s="178">
        <v>170</v>
      </c>
      <c r="E986" s="178"/>
      <c r="F986" s="178">
        <v>213</v>
      </c>
      <c r="G986" s="178">
        <f>F986-D986</f>
        <v>43</v>
      </c>
      <c r="H986" s="178"/>
      <c r="I986" s="178">
        <f t="shared" ref="I986:I988" si="65">G986*10</f>
        <v>430</v>
      </c>
      <c r="J986" s="178">
        <f t="shared" si="63"/>
        <v>8600</v>
      </c>
    </row>
    <row r="987" spans="2:10">
      <c r="B987" s="223"/>
      <c r="C987" s="178" t="s">
        <v>1003</v>
      </c>
      <c r="D987" s="178">
        <v>212</v>
      </c>
      <c r="E987" s="178">
        <v>198</v>
      </c>
      <c r="F987" s="178"/>
      <c r="G987" s="178">
        <f>E987-D987</f>
        <v>-14</v>
      </c>
      <c r="H987" s="178"/>
      <c r="I987" s="178">
        <f t="shared" si="65"/>
        <v>-140</v>
      </c>
      <c r="J987" s="178">
        <f t="shared" si="63"/>
        <v>-2800</v>
      </c>
    </row>
    <row r="988" spans="2:10">
      <c r="B988" s="223"/>
      <c r="C988" s="178" t="s">
        <v>1003</v>
      </c>
      <c r="D988" s="178">
        <v>245</v>
      </c>
      <c r="E988" s="178"/>
      <c r="F988" s="178">
        <v>270</v>
      </c>
      <c r="G988" s="178">
        <f>F988-D988</f>
        <v>25</v>
      </c>
      <c r="H988" s="178"/>
      <c r="I988" s="178">
        <f t="shared" si="65"/>
        <v>250</v>
      </c>
      <c r="J988" s="178">
        <f t="shared" si="63"/>
        <v>5000</v>
      </c>
    </row>
    <row r="989" spans="2:10">
      <c r="B989" s="223"/>
      <c r="C989" s="178"/>
      <c r="D989" s="178"/>
      <c r="E989" s="178"/>
      <c r="F989" s="178"/>
      <c r="G989" s="178"/>
      <c r="H989" s="178"/>
      <c r="I989" s="178"/>
      <c r="J989" s="178"/>
    </row>
    <row r="990" spans="2:10">
      <c r="B990" s="223"/>
      <c r="C990" s="178" t="s">
        <v>1352</v>
      </c>
      <c r="D990" s="178"/>
      <c r="E990" s="178"/>
      <c r="F990" s="178"/>
      <c r="G990" s="178"/>
      <c r="H990" s="178"/>
      <c r="I990" s="178"/>
      <c r="J990" s="178"/>
    </row>
    <row r="991" spans="2:10">
      <c r="B991" s="223"/>
      <c r="C991" s="178" t="s">
        <v>1077</v>
      </c>
      <c r="D991" s="178">
        <v>250</v>
      </c>
      <c r="E991" s="178"/>
      <c r="F991" s="178">
        <v>300</v>
      </c>
      <c r="G991" s="178">
        <f>F991-D991</f>
        <v>50</v>
      </c>
      <c r="H991" s="178"/>
      <c r="I991" s="178">
        <f>G991*15</f>
        <v>750</v>
      </c>
      <c r="J991" s="178">
        <f t="shared" si="63"/>
        <v>15000</v>
      </c>
    </row>
    <row r="992" spans="2:10">
      <c r="B992" s="223"/>
      <c r="C992" s="178"/>
      <c r="D992" s="178"/>
      <c r="E992" s="178"/>
      <c r="F992" s="178"/>
      <c r="G992" s="178"/>
      <c r="H992" s="178"/>
      <c r="I992" s="178"/>
      <c r="J992" s="178"/>
    </row>
    <row r="993" spans="2:10">
      <c r="B993" s="223"/>
      <c r="C993" s="178" t="s">
        <v>1353</v>
      </c>
      <c r="D993" s="178"/>
      <c r="E993" s="178"/>
      <c r="F993" s="178"/>
      <c r="G993" s="178"/>
      <c r="H993" s="178"/>
      <c r="I993" s="178"/>
      <c r="J993" s="178"/>
    </row>
    <row r="994" spans="2:10">
      <c r="B994" s="223"/>
      <c r="C994" s="178" t="s">
        <v>1055</v>
      </c>
      <c r="D994" s="178">
        <v>125</v>
      </c>
      <c r="E994" s="178"/>
      <c r="F994" s="178">
        <v>150</v>
      </c>
      <c r="G994" s="178">
        <f>F994-D994</f>
        <v>25</v>
      </c>
      <c r="H994" s="178"/>
      <c r="I994" s="178">
        <f>G994*20</f>
        <v>500</v>
      </c>
      <c r="J994" s="178">
        <f t="shared" si="63"/>
        <v>10000</v>
      </c>
    </row>
    <row r="995" spans="2:10">
      <c r="B995" s="223"/>
      <c r="C995" s="178" t="s">
        <v>1055</v>
      </c>
      <c r="D995" s="178">
        <v>120</v>
      </c>
      <c r="E995" s="178"/>
      <c r="F995" s="178">
        <v>139</v>
      </c>
      <c r="G995" s="178">
        <f t="shared" ref="G995:G996" si="66">F995-D995</f>
        <v>19</v>
      </c>
      <c r="H995" s="178"/>
      <c r="I995" s="178">
        <f>G995*20</f>
        <v>380</v>
      </c>
      <c r="J995" s="178">
        <f t="shared" si="63"/>
        <v>7600</v>
      </c>
    </row>
    <row r="996" spans="2:10">
      <c r="B996" s="223"/>
      <c r="C996" s="178" t="s">
        <v>1055</v>
      </c>
      <c r="D996" s="178">
        <v>124</v>
      </c>
      <c r="E996" s="178"/>
      <c r="F996" s="178">
        <v>138</v>
      </c>
      <c r="G996" s="178">
        <f t="shared" si="66"/>
        <v>14</v>
      </c>
      <c r="H996" s="178" t="s">
        <v>1153</v>
      </c>
      <c r="I996" s="178">
        <f>G996*10</f>
        <v>140</v>
      </c>
      <c r="J996" s="178">
        <f t="shared" si="63"/>
        <v>2800</v>
      </c>
    </row>
    <row r="997" spans="2:10">
      <c r="B997" s="224"/>
      <c r="C997" s="178"/>
      <c r="D997" s="178"/>
      <c r="E997" s="178"/>
      <c r="F997" s="178"/>
      <c r="G997" s="178"/>
      <c r="H997" s="178" t="s">
        <v>1354</v>
      </c>
      <c r="I997" s="178"/>
      <c r="J997" s="178"/>
    </row>
    <row r="998" spans="2:10">
      <c r="B998" s="179"/>
      <c r="C998" s="179"/>
      <c r="D998" s="233" t="s">
        <v>1304</v>
      </c>
      <c r="E998" s="235"/>
      <c r="F998" s="234"/>
      <c r="G998" s="178">
        <f>SUM(G971:G997)</f>
        <v>283</v>
      </c>
      <c r="H998" s="178" t="s">
        <v>1299</v>
      </c>
      <c r="I998" s="178">
        <f>SUM(I971:I997)</f>
        <v>3255</v>
      </c>
      <c r="J998" s="178">
        <f>SUM(J971:J997)</f>
        <v>65100</v>
      </c>
    </row>
    <row r="999" spans="2:10">
      <c r="B999" s="177" t="s">
        <v>76</v>
      </c>
      <c r="C999" s="178">
        <v>2019</v>
      </c>
      <c r="D999" s="178" t="s">
        <v>969</v>
      </c>
      <c r="E999" s="178" t="s">
        <v>994</v>
      </c>
      <c r="F999" s="178"/>
      <c r="G999" s="178"/>
      <c r="H999" s="178"/>
      <c r="I999" s="260" t="s">
        <v>527</v>
      </c>
      <c r="J999" s="260"/>
    </row>
    <row r="1000" spans="2:10">
      <c r="B1000" s="208"/>
      <c r="C1000" s="208"/>
      <c r="D1000" s="208"/>
      <c r="E1000" s="209"/>
      <c r="F1000" s="209"/>
      <c r="G1000" s="209" t="s">
        <v>4</v>
      </c>
      <c r="H1000" s="210" t="s">
        <v>9</v>
      </c>
      <c r="I1000" s="260"/>
      <c r="J1000" s="260"/>
    </row>
    <row r="1001" spans="2:10">
      <c r="B1001" s="184" t="s">
        <v>0</v>
      </c>
      <c r="C1001" s="207" t="s">
        <v>1</v>
      </c>
      <c r="D1001" s="184" t="s">
        <v>10</v>
      </c>
      <c r="E1001" s="184" t="s">
        <v>7</v>
      </c>
      <c r="F1001" s="184" t="s">
        <v>11</v>
      </c>
      <c r="G1001" s="184" t="s">
        <v>12</v>
      </c>
      <c r="H1001" s="211"/>
      <c r="I1001" s="208" t="s">
        <v>525</v>
      </c>
      <c r="J1001" s="208" t="s">
        <v>526</v>
      </c>
    </row>
    <row r="1002" spans="2:10">
      <c r="B1002" s="222" t="s">
        <v>1358</v>
      </c>
      <c r="C1002" s="178" t="s">
        <v>1353</v>
      </c>
      <c r="D1002" s="178"/>
      <c r="E1002" s="178"/>
      <c r="F1002" s="178"/>
      <c r="G1002" s="178"/>
      <c r="H1002" s="178"/>
      <c r="I1002" s="178"/>
      <c r="J1002" s="178"/>
    </row>
    <row r="1003" spans="2:10">
      <c r="B1003" s="223"/>
      <c r="C1003" s="178" t="s">
        <v>1360</v>
      </c>
      <c r="D1003" s="178"/>
      <c r="E1003" s="178"/>
      <c r="F1003" s="178">
        <v>150</v>
      </c>
      <c r="G1003" s="178">
        <f>F1003-124</f>
        <v>26</v>
      </c>
      <c r="H1003" s="178"/>
      <c r="I1003" s="178">
        <f>G1003*10</f>
        <v>260</v>
      </c>
      <c r="J1003" s="178">
        <f>I1003*20</f>
        <v>5200</v>
      </c>
    </row>
    <row r="1004" spans="2:10">
      <c r="B1004" s="223"/>
      <c r="C1004" s="178" t="s">
        <v>1003</v>
      </c>
      <c r="D1004" s="178">
        <v>122</v>
      </c>
      <c r="E1004" s="178"/>
      <c r="F1004" s="178">
        <v>150</v>
      </c>
      <c r="G1004" s="178">
        <f>F1004-D1004</f>
        <v>28</v>
      </c>
      <c r="H1004" s="178"/>
      <c r="I1004" s="178">
        <f>G1004*10</f>
        <v>280</v>
      </c>
      <c r="J1004" s="178">
        <f t="shared" ref="J1004:J1017" si="67">I1004*20</f>
        <v>5600</v>
      </c>
    </row>
    <row r="1005" spans="2:10">
      <c r="B1005" s="223"/>
      <c r="C1005" s="178" t="s">
        <v>1003</v>
      </c>
      <c r="D1005" s="178">
        <v>130</v>
      </c>
      <c r="E1005" s="178">
        <v>125</v>
      </c>
      <c r="F1005" s="178"/>
      <c r="G1005" s="178">
        <f>E1005-D1005</f>
        <v>-5</v>
      </c>
      <c r="H1005" s="178"/>
      <c r="I1005" s="178">
        <f>G1005*10</f>
        <v>-50</v>
      </c>
      <c r="J1005" s="178">
        <f t="shared" si="67"/>
        <v>-1000</v>
      </c>
    </row>
    <row r="1006" spans="2:10">
      <c r="B1006" s="223"/>
      <c r="C1006" s="178" t="s">
        <v>1003</v>
      </c>
      <c r="D1006" s="178">
        <v>145</v>
      </c>
      <c r="E1006" s="178">
        <v>118</v>
      </c>
      <c r="F1006" s="178"/>
      <c r="G1006" s="178">
        <f>E1006-D1006</f>
        <v>-27</v>
      </c>
      <c r="H1006" s="178"/>
      <c r="I1006" s="178">
        <f>G1006*10</f>
        <v>-270</v>
      </c>
      <c r="J1006" s="178">
        <f t="shared" si="67"/>
        <v>-5400</v>
      </c>
    </row>
    <row r="1007" spans="2:10">
      <c r="B1007" s="223"/>
      <c r="C1007" s="178"/>
      <c r="D1007" s="178"/>
      <c r="E1007" s="178"/>
      <c r="F1007" s="178"/>
      <c r="G1007" s="178"/>
      <c r="H1007" s="178"/>
      <c r="I1007" s="178"/>
      <c r="J1007" s="178"/>
    </row>
    <row r="1008" spans="2:10">
      <c r="B1008" s="223"/>
      <c r="C1008" s="178" t="s">
        <v>1348</v>
      </c>
      <c r="D1008" s="178"/>
      <c r="E1008" s="178"/>
      <c r="F1008" s="178"/>
      <c r="G1008" s="178"/>
      <c r="H1008" s="178"/>
      <c r="I1008" s="178"/>
      <c r="J1008" s="178"/>
    </row>
    <row r="1009" spans="2:10">
      <c r="B1009" s="223"/>
      <c r="C1009" s="178" t="s">
        <v>1055</v>
      </c>
      <c r="D1009" s="178">
        <v>84.9</v>
      </c>
      <c r="E1009" s="178"/>
      <c r="F1009" s="178">
        <v>93</v>
      </c>
      <c r="G1009" s="178">
        <f>F1009-D1009</f>
        <v>8.0999999999999943</v>
      </c>
      <c r="H1009" s="178"/>
      <c r="I1009" s="178">
        <f>G1009*20</f>
        <v>161.99999999999989</v>
      </c>
      <c r="J1009" s="178">
        <f t="shared" si="67"/>
        <v>3239.9999999999977</v>
      </c>
    </row>
    <row r="1010" spans="2:10">
      <c r="B1010" s="223"/>
      <c r="C1010" s="178" t="s">
        <v>1055</v>
      </c>
      <c r="D1010" s="178">
        <v>82</v>
      </c>
      <c r="E1010" s="178">
        <v>72</v>
      </c>
      <c r="F1010" s="178"/>
      <c r="G1010" s="178">
        <f>E1010-D1010</f>
        <v>-10</v>
      </c>
      <c r="H1010" s="178"/>
      <c r="I1010" s="178">
        <f>G1010*20</f>
        <v>-200</v>
      </c>
      <c r="J1010" s="178">
        <f t="shared" si="67"/>
        <v>-4000</v>
      </c>
    </row>
    <row r="1011" spans="2:10">
      <c r="B1011" s="223"/>
      <c r="C1011" s="178" t="s">
        <v>1055</v>
      </c>
      <c r="D1011" s="178">
        <v>95</v>
      </c>
      <c r="E1011" s="178"/>
      <c r="F1011" s="178">
        <v>169</v>
      </c>
      <c r="G1011" s="178">
        <f>F1011-D1011</f>
        <v>74</v>
      </c>
      <c r="H1011" s="178"/>
      <c r="I1011" s="178">
        <f>G1011*20</f>
        <v>1480</v>
      </c>
      <c r="J1011" s="178">
        <f t="shared" si="67"/>
        <v>29600</v>
      </c>
    </row>
    <row r="1012" spans="2:10">
      <c r="B1012" s="223"/>
      <c r="C1012" s="178"/>
      <c r="D1012" s="178"/>
      <c r="E1012" s="178"/>
      <c r="F1012" s="178"/>
      <c r="G1012" s="178"/>
      <c r="H1012" s="178"/>
      <c r="I1012" s="178"/>
      <c r="J1012" s="178"/>
    </row>
    <row r="1013" spans="2:10">
      <c r="B1013" s="223"/>
      <c r="C1013" s="178" t="s">
        <v>1349</v>
      </c>
      <c r="D1013" s="178"/>
      <c r="E1013" s="178"/>
      <c r="F1013" s="178"/>
      <c r="G1013" s="178"/>
      <c r="H1013" s="178"/>
      <c r="I1013" s="178"/>
      <c r="J1013" s="178"/>
    </row>
    <row r="1014" spans="2:10">
      <c r="B1014" s="223"/>
      <c r="C1014" s="178" t="s">
        <v>1055</v>
      </c>
      <c r="D1014" s="178">
        <v>68</v>
      </c>
      <c r="E1014" s="178"/>
      <c r="F1014" s="178">
        <v>95</v>
      </c>
      <c r="G1014" s="178">
        <f>F1014-D1014</f>
        <v>27</v>
      </c>
      <c r="H1014" s="178"/>
      <c r="I1014" s="178">
        <f>G1014*20</f>
        <v>540</v>
      </c>
      <c r="J1014" s="178">
        <f t="shared" si="67"/>
        <v>10800</v>
      </c>
    </row>
    <row r="1015" spans="2:10">
      <c r="B1015" s="223"/>
      <c r="C1015" s="178" t="s">
        <v>1055</v>
      </c>
      <c r="D1015" s="178">
        <v>87</v>
      </c>
      <c r="E1015" s="178"/>
      <c r="F1015" s="178">
        <v>124</v>
      </c>
      <c r="G1015" s="178">
        <f t="shared" ref="G1015:G1017" si="68">F1015-D1015</f>
        <v>37</v>
      </c>
      <c r="H1015" s="178"/>
      <c r="I1015" s="178">
        <f>G1015*20</f>
        <v>740</v>
      </c>
      <c r="J1015" s="178">
        <f t="shared" si="67"/>
        <v>14800</v>
      </c>
    </row>
    <row r="1016" spans="2:10">
      <c r="B1016" s="223"/>
      <c r="C1016" s="178" t="s">
        <v>1055</v>
      </c>
      <c r="D1016" s="178">
        <v>118</v>
      </c>
      <c r="E1016" s="178"/>
      <c r="F1016" s="178">
        <v>146</v>
      </c>
      <c r="G1016" s="178">
        <f t="shared" si="68"/>
        <v>28</v>
      </c>
      <c r="H1016" s="178"/>
      <c r="I1016" s="178">
        <f>G1016*20</f>
        <v>560</v>
      </c>
      <c r="J1016" s="178">
        <f t="shared" si="67"/>
        <v>11200</v>
      </c>
    </row>
    <row r="1017" spans="2:10">
      <c r="B1017" s="223"/>
      <c r="C1017" s="178" t="s">
        <v>1055</v>
      </c>
      <c r="D1017" s="178">
        <v>122</v>
      </c>
      <c r="E1017" s="178"/>
      <c r="F1017" s="178">
        <v>150</v>
      </c>
      <c r="G1017" s="178">
        <f t="shared" si="68"/>
        <v>28</v>
      </c>
      <c r="H1017" s="178"/>
      <c r="I1017" s="178">
        <f>G1017*20</f>
        <v>560</v>
      </c>
      <c r="J1017" s="178">
        <f t="shared" si="67"/>
        <v>11200</v>
      </c>
    </row>
    <row r="1018" spans="2:10">
      <c r="B1018" s="223"/>
      <c r="C1018" s="178" t="s">
        <v>1187</v>
      </c>
      <c r="D1018" s="178">
        <v>125</v>
      </c>
      <c r="E1018" s="178"/>
      <c r="F1018" s="178"/>
      <c r="G1018" s="178"/>
      <c r="H1018" s="178" t="s">
        <v>1064</v>
      </c>
      <c r="I1018" s="178"/>
      <c r="J1018" s="178"/>
    </row>
    <row r="1019" spans="2:10">
      <c r="B1019" s="224"/>
      <c r="C1019" s="178" t="s">
        <v>1187</v>
      </c>
      <c r="D1019" s="178">
        <v>107</v>
      </c>
      <c r="E1019" s="178"/>
      <c r="F1019" s="178"/>
      <c r="G1019" s="178"/>
      <c r="H1019" s="178" t="s">
        <v>1064</v>
      </c>
      <c r="I1019" s="178"/>
      <c r="J1019" s="178"/>
    </row>
    <row r="1020" spans="2:10">
      <c r="B1020" s="178"/>
      <c r="C1020" s="178"/>
      <c r="D1020" s="233" t="s">
        <v>1304</v>
      </c>
      <c r="E1020" s="235"/>
      <c r="F1020" s="234"/>
      <c r="G1020" s="178">
        <f>SUM(G1003:G1019)</f>
        <v>214.1</v>
      </c>
      <c r="H1020" s="178" t="s">
        <v>1299</v>
      </c>
      <c r="I1020" s="178">
        <f>SUM(I1003:I1019)</f>
        <v>4062</v>
      </c>
      <c r="J1020" s="178">
        <f>SUM(J1003:J1019)</f>
        <v>81240</v>
      </c>
    </row>
    <row r="1021" spans="2:10">
      <c r="B1021" s="177" t="s">
        <v>76</v>
      </c>
      <c r="C1021" s="178">
        <v>2019</v>
      </c>
      <c r="D1021" s="178" t="s">
        <v>969</v>
      </c>
      <c r="E1021" s="178" t="s">
        <v>994</v>
      </c>
      <c r="F1021" s="178"/>
      <c r="G1021" s="178"/>
      <c r="H1021" s="178"/>
      <c r="I1021" s="260" t="s">
        <v>527</v>
      </c>
      <c r="J1021" s="260"/>
    </row>
    <row r="1022" spans="2:10">
      <c r="B1022" s="208"/>
      <c r="C1022" s="208"/>
      <c r="D1022" s="208"/>
      <c r="E1022" s="209"/>
      <c r="F1022" s="209"/>
      <c r="G1022" s="209" t="s">
        <v>4</v>
      </c>
      <c r="H1022" s="210" t="s">
        <v>9</v>
      </c>
      <c r="I1022" s="260"/>
      <c r="J1022" s="260"/>
    </row>
    <row r="1023" spans="2:10">
      <c r="B1023" s="184" t="s">
        <v>0</v>
      </c>
      <c r="C1023" s="207" t="s">
        <v>1</v>
      </c>
      <c r="D1023" s="184" t="s">
        <v>10</v>
      </c>
      <c r="E1023" s="184" t="s">
        <v>7</v>
      </c>
      <c r="F1023" s="184" t="s">
        <v>11</v>
      </c>
      <c r="G1023" s="184" t="s">
        <v>12</v>
      </c>
      <c r="H1023" s="211"/>
      <c r="I1023" s="208" t="s">
        <v>525</v>
      </c>
      <c r="J1023" s="208" t="s">
        <v>526</v>
      </c>
    </row>
    <row r="1024" spans="2:10">
      <c r="B1024" s="222" t="s">
        <v>1361</v>
      </c>
      <c r="C1024" s="178" t="s">
        <v>1349</v>
      </c>
      <c r="D1024" s="178"/>
      <c r="E1024" s="178"/>
      <c r="F1024" s="178"/>
      <c r="G1024" s="178"/>
      <c r="H1024" s="178"/>
      <c r="I1024" s="178"/>
      <c r="J1024" s="178"/>
    </row>
    <row r="1025" spans="2:10">
      <c r="B1025" s="223"/>
      <c r="C1025" s="178" t="s">
        <v>1365</v>
      </c>
      <c r="D1025" s="178"/>
      <c r="E1025" s="178">
        <v>60</v>
      </c>
      <c r="F1025" s="178"/>
      <c r="G1025" s="178">
        <f>E1025-107</f>
        <v>-47</v>
      </c>
      <c r="H1025" s="178"/>
      <c r="I1025" s="178">
        <f>G1025*10</f>
        <v>-470</v>
      </c>
      <c r="J1025" s="178">
        <f>I1025*20</f>
        <v>-9400</v>
      </c>
    </row>
    <row r="1026" spans="2:10">
      <c r="B1026" s="223"/>
      <c r="C1026" s="178" t="s">
        <v>1003</v>
      </c>
      <c r="D1026" s="178">
        <v>42</v>
      </c>
      <c r="E1026" s="178">
        <v>32</v>
      </c>
      <c r="F1026" s="178"/>
      <c r="G1026" s="178">
        <f>E1026-D1026</f>
        <v>-10</v>
      </c>
      <c r="H1026" s="178"/>
      <c r="I1026" s="178">
        <f>G1026*10</f>
        <v>-100</v>
      </c>
      <c r="J1026" s="178">
        <f t="shared" ref="J1026:J1040" si="69">I1026*20</f>
        <v>-2000</v>
      </c>
    </row>
    <row r="1027" spans="2:10">
      <c r="B1027" s="223"/>
      <c r="C1027" s="178" t="s">
        <v>1067</v>
      </c>
      <c r="D1027" s="178">
        <v>43</v>
      </c>
      <c r="E1027" s="178">
        <v>20</v>
      </c>
      <c r="F1027" s="178"/>
      <c r="G1027" s="178">
        <f>E1027-D1027</f>
        <v>-23</v>
      </c>
      <c r="H1027" s="178"/>
      <c r="I1027" s="178">
        <f>G1027*5</f>
        <v>-115</v>
      </c>
      <c r="J1027" s="178">
        <f t="shared" si="69"/>
        <v>-2300</v>
      </c>
    </row>
    <row r="1028" spans="2:10">
      <c r="B1028" s="223"/>
      <c r="C1028" s="178"/>
      <c r="D1028" s="178"/>
      <c r="E1028" s="178"/>
      <c r="F1028" s="178"/>
      <c r="G1028" s="178"/>
      <c r="H1028" s="178"/>
      <c r="I1028" s="178"/>
      <c r="J1028" s="178"/>
    </row>
    <row r="1029" spans="2:10">
      <c r="B1029" s="223"/>
      <c r="C1029" s="178"/>
      <c r="D1029" s="178"/>
      <c r="E1029" s="178"/>
      <c r="F1029" s="178"/>
      <c r="G1029" s="178"/>
      <c r="H1029" s="178"/>
      <c r="I1029" s="178"/>
      <c r="J1029" s="178"/>
    </row>
    <row r="1030" spans="2:10">
      <c r="B1030" s="223"/>
      <c r="C1030" s="178" t="s">
        <v>1352</v>
      </c>
      <c r="D1030" s="178"/>
      <c r="E1030" s="178"/>
      <c r="F1030" s="178"/>
      <c r="G1030" s="178"/>
      <c r="H1030" s="178"/>
      <c r="I1030" s="178"/>
      <c r="J1030" s="178"/>
    </row>
    <row r="1031" spans="2:10">
      <c r="B1031" s="223"/>
      <c r="C1031" s="178" t="s">
        <v>1055</v>
      </c>
      <c r="D1031" s="178">
        <v>144</v>
      </c>
      <c r="E1031" s="178"/>
      <c r="F1031" s="178">
        <v>178</v>
      </c>
      <c r="G1031" s="178">
        <f>F1031-D1031</f>
        <v>34</v>
      </c>
      <c r="H1031" s="178" t="s">
        <v>1153</v>
      </c>
      <c r="I1031" s="178">
        <f>G1031*10</f>
        <v>340</v>
      </c>
      <c r="J1031" s="178">
        <f t="shared" si="69"/>
        <v>6800</v>
      </c>
    </row>
    <row r="1032" spans="2:10">
      <c r="B1032" s="223"/>
      <c r="C1032" s="178"/>
      <c r="D1032" s="178"/>
      <c r="E1032" s="178"/>
      <c r="F1032" s="178">
        <v>194</v>
      </c>
      <c r="G1032" s="178">
        <f>F1032-D1031</f>
        <v>50</v>
      </c>
      <c r="H1032" s="178" t="s">
        <v>1153</v>
      </c>
      <c r="I1032" s="178">
        <f>G1032*10</f>
        <v>500</v>
      </c>
      <c r="J1032" s="178">
        <f>I1032*20</f>
        <v>10000</v>
      </c>
    </row>
    <row r="1033" spans="2:10">
      <c r="B1033" s="223"/>
      <c r="C1033" s="178"/>
      <c r="D1033" s="178"/>
      <c r="E1033" s="178"/>
      <c r="F1033" s="178"/>
      <c r="G1033" s="178"/>
      <c r="H1033" s="178"/>
      <c r="I1033" s="178"/>
      <c r="J1033" s="178"/>
    </row>
    <row r="1034" spans="2:10">
      <c r="B1034" s="223"/>
      <c r="C1034" s="178" t="s">
        <v>1353</v>
      </c>
      <c r="D1034" s="178"/>
      <c r="E1034" s="178"/>
      <c r="F1034" s="178"/>
      <c r="G1034" s="178"/>
      <c r="H1034" s="178"/>
      <c r="I1034" s="178"/>
      <c r="J1034" s="178"/>
    </row>
    <row r="1035" spans="2:10">
      <c r="B1035" s="223"/>
      <c r="C1035" s="178" t="s">
        <v>1115</v>
      </c>
      <c r="D1035" s="178">
        <v>92</v>
      </c>
      <c r="E1035" s="178"/>
      <c r="F1035" s="178">
        <v>110</v>
      </c>
      <c r="G1035" s="178">
        <f>F1035-D1035</f>
        <v>18</v>
      </c>
      <c r="H1035" s="178" t="s">
        <v>1336</v>
      </c>
      <c r="I1035" s="178">
        <f>G1035*15</f>
        <v>270</v>
      </c>
      <c r="J1035" s="178">
        <f t="shared" si="69"/>
        <v>5400</v>
      </c>
    </row>
    <row r="1036" spans="2:10">
      <c r="B1036" s="223"/>
      <c r="C1036" s="178"/>
      <c r="D1036" s="178"/>
      <c r="E1036" s="178"/>
      <c r="F1036" s="178">
        <v>120</v>
      </c>
      <c r="G1036" s="178">
        <f>F1036-D1035</f>
        <v>28</v>
      </c>
      <c r="H1036" s="178" t="s">
        <v>1153</v>
      </c>
      <c r="I1036" s="178">
        <f>G1036*10</f>
        <v>280</v>
      </c>
      <c r="J1036" s="178">
        <f t="shared" si="69"/>
        <v>5600</v>
      </c>
    </row>
    <row r="1037" spans="2:10">
      <c r="B1037" s="223"/>
      <c r="C1037" s="178" t="s">
        <v>1077</v>
      </c>
      <c r="D1037" s="178">
        <v>105</v>
      </c>
      <c r="E1037" s="178">
        <v>95</v>
      </c>
      <c r="F1037" s="178"/>
      <c r="G1037" s="178">
        <f>E1037-D1037</f>
        <v>-10</v>
      </c>
      <c r="H1037" s="178"/>
      <c r="I1037" s="178">
        <f>G1037*15</f>
        <v>-150</v>
      </c>
      <c r="J1037" s="178">
        <f t="shared" si="69"/>
        <v>-3000</v>
      </c>
    </row>
    <row r="1038" spans="2:10">
      <c r="B1038" s="223"/>
      <c r="C1038" s="178"/>
      <c r="D1038" s="178"/>
      <c r="E1038" s="178"/>
      <c r="F1038" s="178"/>
      <c r="G1038" s="178"/>
      <c r="H1038" s="178"/>
      <c r="I1038" s="178"/>
      <c r="J1038" s="178"/>
    </row>
    <row r="1039" spans="2:10">
      <c r="B1039" s="223"/>
      <c r="C1039" s="178" t="s">
        <v>1366</v>
      </c>
      <c r="D1039" s="178"/>
      <c r="E1039" s="178"/>
      <c r="F1039" s="178"/>
      <c r="G1039" s="178"/>
      <c r="H1039" s="178"/>
      <c r="I1039" s="178"/>
      <c r="J1039" s="178"/>
    </row>
    <row r="1040" spans="2:10">
      <c r="B1040" s="223"/>
      <c r="C1040" s="178" t="s">
        <v>1055</v>
      </c>
      <c r="D1040" s="178">
        <v>62</v>
      </c>
      <c r="E1040" s="178">
        <v>42</v>
      </c>
      <c r="F1040" s="178"/>
      <c r="G1040" s="178">
        <f>E1040-D1040</f>
        <v>-20</v>
      </c>
      <c r="H1040" s="178"/>
      <c r="I1040" s="178">
        <f>G1040*20</f>
        <v>-400</v>
      </c>
      <c r="J1040" s="178">
        <f t="shared" si="69"/>
        <v>-8000</v>
      </c>
    </row>
    <row r="1041" spans="2:10">
      <c r="B1041" s="223"/>
      <c r="C1041" s="178"/>
      <c r="D1041" s="178"/>
      <c r="E1041" s="178"/>
      <c r="F1041" s="178"/>
      <c r="G1041" s="178"/>
      <c r="H1041" s="178"/>
      <c r="I1041" s="178"/>
      <c r="J1041" s="178"/>
    </row>
    <row r="1042" spans="2:10">
      <c r="B1042" s="223"/>
      <c r="C1042" s="178" t="s">
        <v>1367</v>
      </c>
      <c r="D1042" s="178"/>
      <c r="E1042" s="178"/>
      <c r="F1042" s="178"/>
      <c r="G1042" s="178"/>
      <c r="H1042" s="178"/>
      <c r="I1042" s="178"/>
      <c r="J1042" s="178"/>
    </row>
    <row r="1043" spans="2:10">
      <c r="B1043" s="224"/>
      <c r="C1043" s="178" t="s">
        <v>1067</v>
      </c>
      <c r="D1043" s="178">
        <v>130</v>
      </c>
      <c r="E1043" s="178"/>
      <c r="F1043" s="178"/>
      <c r="G1043" s="178"/>
      <c r="H1043" s="178" t="s">
        <v>1064</v>
      </c>
      <c r="I1043" s="178"/>
      <c r="J1043" s="178"/>
    </row>
    <row r="1044" spans="2:10">
      <c r="B1044" s="178"/>
      <c r="C1044" s="178"/>
      <c r="D1044" s="233" t="s">
        <v>1304</v>
      </c>
      <c r="E1044" s="235"/>
      <c r="F1044" s="234"/>
      <c r="G1044" s="178">
        <f>SUM(G1025:G1043)</f>
        <v>20</v>
      </c>
      <c r="H1044" s="178" t="s">
        <v>1299</v>
      </c>
      <c r="I1044" s="178">
        <f>SUM(I1025:I1043)</f>
        <v>155</v>
      </c>
      <c r="J1044" s="178">
        <f>SUM(J1025:J1043)</f>
        <v>3100</v>
      </c>
    </row>
    <row r="1045" spans="2:10">
      <c r="B1045" s="199"/>
      <c r="C1045" s="215" t="s">
        <v>1368</v>
      </c>
      <c r="D1045" s="246" t="s">
        <v>1304</v>
      </c>
      <c r="E1045" s="246"/>
      <c r="F1045" s="246"/>
      <c r="G1045" s="200">
        <f>G1044+G1020+G998+G966+G935+G904+G884+G851+G818+G801+G777+G755+G716+G687+G658+G641+G611+G587+G572</f>
        <v>5042.1000000000004</v>
      </c>
      <c r="H1045" s="200" t="s">
        <v>1299</v>
      </c>
      <c r="I1045" s="199"/>
      <c r="J1045" s="200">
        <f>J1044+J1020+J998+J966+J935+J904+J884+J851+J818+J801+J777+J755+J716+J687+J658+J641+J611+J587+J572</f>
        <v>1062240</v>
      </c>
    </row>
    <row r="1047" spans="2:10">
      <c r="B1047" s="177" t="s">
        <v>88</v>
      </c>
      <c r="C1047" s="178">
        <v>2019</v>
      </c>
      <c r="D1047" s="178" t="s">
        <v>969</v>
      </c>
      <c r="E1047" s="178" t="s">
        <v>994</v>
      </c>
      <c r="F1047" s="178"/>
      <c r="G1047" s="178"/>
      <c r="H1047" s="178"/>
      <c r="I1047" s="260" t="s">
        <v>527</v>
      </c>
      <c r="J1047" s="260"/>
    </row>
    <row r="1048" spans="2:10">
      <c r="B1048" s="208"/>
      <c r="C1048" s="208"/>
      <c r="D1048" s="208"/>
      <c r="E1048" s="209"/>
      <c r="F1048" s="209"/>
      <c r="G1048" s="209" t="s">
        <v>4</v>
      </c>
      <c r="H1048" s="210" t="s">
        <v>9</v>
      </c>
      <c r="I1048" s="260"/>
      <c r="J1048" s="260"/>
    </row>
    <row r="1049" spans="2:10">
      <c r="B1049" s="184" t="s">
        <v>0</v>
      </c>
      <c r="C1049" s="207" t="s">
        <v>1</v>
      </c>
      <c r="D1049" s="184" t="s">
        <v>10</v>
      </c>
      <c r="E1049" s="184" t="s">
        <v>7</v>
      </c>
      <c r="F1049" s="184" t="s">
        <v>11</v>
      </c>
      <c r="G1049" s="184" t="s">
        <v>12</v>
      </c>
      <c r="H1049" s="211"/>
      <c r="I1049" s="208" t="s">
        <v>525</v>
      </c>
      <c r="J1049" s="208" t="s">
        <v>526</v>
      </c>
    </row>
    <row r="1050" spans="2:10">
      <c r="B1050" s="222" t="s">
        <v>1373</v>
      </c>
      <c r="C1050" s="178" t="s">
        <v>1367</v>
      </c>
      <c r="D1050" s="178"/>
      <c r="E1050" s="178"/>
      <c r="F1050" s="178"/>
      <c r="G1050" s="178"/>
      <c r="H1050" s="178"/>
      <c r="I1050" s="178"/>
      <c r="J1050" s="178"/>
    </row>
    <row r="1051" spans="2:10">
      <c r="B1051" s="223"/>
      <c r="C1051" s="178" t="s">
        <v>1376</v>
      </c>
      <c r="D1051" s="178"/>
      <c r="E1051" s="178"/>
      <c r="F1051" s="178">
        <v>160</v>
      </c>
      <c r="G1051" s="178">
        <f>F1051-130</f>
        <v>30</v>
      </c>
      <c r="H1051" s="178"/>
      <c r="I1051" s="178">
        <f>G1051*5</f>
        <v>150</v>
      </c>
      <c r="J1051" s="178">
        <f>I1051*20</f>
        <v>3000</v>
      </c>
    </row>
    <row r="1052" spans="2:10">
      <c r="B1052" s="223"/>
      <c r="C1052" s="178" t="s">
        <v>1055</v>
      </c>
      <c r="D1052" s="178">
        <v>95</v>
      </c>
      <c r="E1052" s="178"/>
      <c r="F1052" s="178">
        <v>155</v>
      </c>
      <c r="G1052" s="178">
        <f>F1052-95</f>
        <v>60</v>
      </c>
      <c r="H1052" s="178"/>
      <c r="I1052" s="178">
        <f>G1052*20</f>
        <v>1200</v>
      </c>
      <c r="J1052" s="178">
        <f t="shared" ref="J1052:J1063" si="70">I1052*20</f>
        <v>24000</v>
      </c>
    </row>
    <row r="1053" spans="2:10">
      <c r="B1053" s="223"/>
      <c r="C1053" s="178" t="s">
        <v>1055</v>
      </c>
      <c r="D1053" s="178">
        <v>135</v>
      </c>
      <c r="E1053" s="178">
        <v>96</v>
      </c>
      <c r="F1053" s="178"/>
      <c r="G1053" s="178">
        <f>E1053-D1053</f>
        <v>-39</v>
      </c>
      <c r="H1053" s="178"/>
      <c r="I1053" s="178">
        <f>G1053*20</f>
        <v>-780</v>
      </c>
      <c r="J1053" s="178">
        <f t="shared" si="70"/>
        <v>-15600</v>
      </c>
    </row>
    <row r="1054" spans="2:10">
      <c r="B1054" s="223"/>
      <c r="C1054" s="178" t="s">
        <v>1055</v>
      </c>
      <c r="D1054" s="178">
        <v>112</v>
      </c>
      <c r="E1054" s="178">
        <v>90</v>
      </c>
      <c r="F1054" s="178"/>
      <c r="G1054" s="178">
        <f>E1054-D1054</f>
        <v>-22</v>
      </c>
      <c r="H1054" s="178"/>
      <c r="I1054" s="178">
        <f>G1054*20</f>
        <v>-440</v>
      </c>
      <c r="J1054" s="178">
        <f t="shared" si="70"/>
        <v>-8800</v>
      </c>
    </row>
    <row r="1055" spans="2:10">
      <c r="B1055" s="223"/>
      <c r="C1055" s="178" t="s">
        <v>1003</v>
      </c>
      <c r="D1055" s="178">
        <v>83</v>
      </c>
      <c r="E1055" s="178"/>
      <c r="F1055" s="178"/>
      <c r="G1055" s="178"/>
      <c r="H1055" s="178" t="s">
        <v>1354</v>
      </c>
      <c r="I1055" s="178"/>
      <c r="J1055" s="178"/>
    </row>
    <row r="1056" spans="2:10">
      <c r="B1056" s="223"/>
      <c r="C1056" s="178"/>
      <c r="D1056" s="178"/>
      <c r="E1056" s="178"/>
      <c r="F1056" s="178"/>
      <c r="G1056" s="178"/>
      <c r="H1056" s="178"/>
      <c r="I1056" s="178"/>
      <c r="J1056" s="178"/>
    </row>
    <row r="1057" spans="2:10">
      <c r="B1057" s="223"/>
      <c r="C1057" s="178" t="s">
        <v>1377</v>
      </c>
      <c r="D1057" s="178"/>
      <c r="E1057" s="178"/>
      <c r="F1057" s="178"/>
      <c r="G1057" s="178"/>
      <c r="H1057" s="178"/>
      <c r="I1057" s="178"/>
      <c r="J1057" s="178"/>
    </row>
    <row r="1058" spans="2:10">
      <c r="B1058" s="223"/>
      <c r="C1058" s="178" t="s">
        <v>1055</v>
      </c>
      <c r="D1058" s="178">
        <v>117</v>
      </c>
      <c r="E1058" s="178"/>
      <c r="F1058" s="178">
        <v>140</v>
      </c>
      <c r="G1058" s="178">
        <f>F1058-D1058</f>
        <v>23</v>
      </c>
      <c r="H1058" s="178"/>
      <c r="I1058" s="178">
        <f>G1058*20</f>
        <v>460</v>
      </c>
      <c r="J1058" s="178">
        <f t="shared" si="70"/>
        <v>9200</v>
      </c>
    </row>
    <row r="1059" spans="2:10">
      <c r="B1059" s="223"/>
      <c r="C1059" s="178" t="s">
        <v>1055</v>
      </c>
      <c r="D1059" s="178">
        <v>120</v>
      </c>
      <c r="E1059" s="178"/>
      <c r="F1059" s="178">
        <v>150</v>
      </c>
      <c r="G1059" s="178">
        <f>F1059-D1059</f>
        <v>30</v>
      </c>
      <c r="H1059" s="178"/>
      <c r="I1059" s="178">
        <f>G1059*20</f>
        <v>600</v>
      </c>
      <c r="J1059" s="178">
        <f t="shared" si="70"/>
        <v>12000</v>
      </c>
    </row>
    <row r="1060" spans="2:10">
      <c r="B1060" s="223"/>
      <c r="C1060" s="178"/>
      <c r="D1060" s="178"/>
      <c r="E1060" s="178"/>
      <c r="F1060" s="178"/>
      <c r="G1060" s="178"/>
      <c r="H1060" s="178"/>
      <c r="I1060" s="178"/>
      <c r="J1060" s="178"/>
    </row>
    <row r="1061" spans="2:10">
      <c r="B1061" s="223"/>
      <c r="C1061" s="178" t="s">
        <v>1378</v>
      </c>
      <c r="D1061" s="178"/>
      <c r="E1061" s="178"/>
      <c r="F1061" s="178"/>
      <c r="G1061" s="178"/>
      <c r="H1061" s="178"/>
      <c r="I1061" s="178"/>
      <c r="J1061" s="178"/>
    </row>
    <row r="1062" spans="2:10">
      <c r="B1062" s="223"/>
      <c r="C1062" s="178" t="s">
        <v>1055</v>
      </c>
      <c r="D1062" s="178">
        <v>90</v>
      </c>
      <c r="E1062" s="178">
        <v>80</v>
      </c>
      <c r="F1062" s="178"/>
      <c r="G1062" s="178">
        <f>E1062-D1062</f>
        <v>-10</v>
      </c>
      <c r="H1062" s="178"/>
      <c r="I1062" s="178">
        <f>G1062*20</f>
        <v>-200</v>
      </c>
      <c r="J1062" s="178">
        <f t="shared" si="70"/>
        <v>-4000</v>
      </c>
    </row>
    <row r="1063" spans="2:10">
      <c r="B1063" s="223"/>
      <c r="C1063" s="178" t="s">
        <v>1055</v>
      </c>
      <c r="D1063" s="178">
        <v>103</v>
      </c>
      <c r="E1063" s="178">
        <v>90</v>
      </c>
      <c r="F1063" s="178"/>
      <c r="G1063" s="178">
        <f>E1063-D1063</f>
        <v>-13</v>
      </c>
      <c r="H1063" s="178"/>
      <c r="I1063" s="178">
        <f>G1063*20</f>
        <v>-260</v>
      </c>
      <c r="J1063" s="178">
        <f t="shared" si="70"/>
        <v>-5200</v>
      </c>
    </row>
    <row r="1064" spans="2:10">
      <c r="B1064" s="223"/>
      <c r="C1064" s="178"/>
      <c r="D1064" s="217"/>
      <c r="E1064" s="218"/>
      <c r="F1064" s="219"/>
      <c r="G1064" s="178"/>
      <c r="H1064" s="178"/>
      <c r="I1064" s="178"/>
      <c r="J1064" s="178"/>
    </row>
    <row r="1065" spans="2:10">
      <c r="B1065" s="223"/>
      <c r="C1065" s="178" t="s">
        <v>1347</v>
      </c>
      <c r="D1065" s="178"/>
      <c r="E1065" s="178"/>
      <c r="F1065" s="178"/>
      <c r="G1065" s="178"/>
      <c r="H1065" s="178"/>
      <c r="I1065" s="178"/>
      <c r="J1065" s="178"/>
    </row>
    <row r="1066" spans="2:10">
      <c r="B1066" s="224"/>
      <c r="C1066" s="178" t="s">
        <v>1003</v>
      </c>
      <c r="D1066" s="178">
        <v>85</v>
      </c>
      <c r="E1066" s="178">
        <v>70</v>
      </c>
      <c r="F1066" s="178"/>
      <c r="G1066" s="178">
        <f>E1066-D1066</f>
        <v>-15</v>
      </c>
      <c r="H1066" s="178"/>
      <c r="I1066" s="178">
        <f>G1066*10</f>
        <v>-150</v>
      </c>
      <c r="J1066" s="178">
        <f>I1066*20</f>
        <v>-3000</v>
      </c>
    </row>
    <row r="1067" spans="2:10">
      <c r="B1067" s="178"/>
      <c r="C1067" s="178"/>
      <c r="D1067" s="259" t="s">
        <v>1304</v>
      </c>
      <c r="E1067" s="259"/>
      <c r="F1067" s="259"/>
      <c r="G1067" s="178">
        <f>SUM(G1051:G1063)</f>
        <v>59</v>
      </c>
      <c r="H1067" s="178" t="s">
        <v>1299</v>
      </c>
      <c r="I1067" s="178">
        <f>SUM(I1051:I1066)</f>
        <v>580</v>
      </c>
      <c r="J1067" s="178">
        <f>SUM(J1051:J1066)</f>
        <v>11600</v>
      </c>
    </row>
    <row r="1068" spans="2:10">
      <c r="B1068" s="177" t="s">
        <v>88</v>
      </c>
      <c r="C1068" s="178">
        <v>2019</v>
      </c>
      <c r="D1068" s="178" t="s">
        <v>969</v>
      </c>
      <c r="E1068" s="178" t="s">
        <v>994</v>
      </c>
      <c r="F1068" s="178"/>
      <c r="G1068" s="178"/>
      <c r="H1068" s="178"/>
      <c r="I1068" s="260" t="s">
        <v>527</v>
      </c>
      <c r="J1068" s="260"/>
    </row>
    <row r="1069" spans="2:10">
      <c r="B1069" s="208"/>
      <c r="C1069" s="208"/>
      <c r="D1069" s="208"/>
      <c r="E1069" s="209"/>
      <c r="F1069" s="209"/>
      <c r="G1069" s="209" t="s">
        <v>4</v>
      </c>
      <c r="H1069" s="210" t="s">
        <v>9</v>
      </c>
      <c r="I1069" s="260"/>
      <c r="J1069" s="260"/>
    </row>
    <row r="1070" spans="2:10">
      <c r="B1070" s="184" t="s">
        <v>0</v>
      </c>
      <c r="C1070" s="207" t="s">
        <v>1</v>
      </c>
      <c r="D1070" s="184" t="s">
        <v>10</v>
      </c>
      <c r="E1070" s="184" t="s">
        <v>7</v>
      </c>
      <c r="F1070" s="184" t="s">
        <v>11</v>
      </c>
      <c r="G1070" s="184" t="s">
        <v>12</v>
      </c>
      <c r="H1070" s="211"/>
      <c r="I1070" s="208" t="s">
        <v>525</v>
      </c>
      <c r="J1070" s="208" t="s">
        <v>526</v>
      </c>
    </row>
    <row r="1071" spans="2:10">
      <c r="B1071" s="222" t="s">
        <v>1379</v>
      </c>
      <c r="C1071" s="178" t="s">
        <v>1367</v>
      </c>
      <c r="D1071" s="178"/>
      <c r="E1071" s="178"/>
      <c r="F1071" s="178"/>
      <c r="G1071" s="178"/>
      <c r="H1071" s="178"/>
      <c r="I1071" s="178"/>
      <c r="J1071" s="178"/>
    </row>
    <row r="1072" spans="2:10">
      <c r="B1072" s="223"/>
      <c r="C1072" s="178" t="s">
        <v>1384</v>
      </c>
      <c r="D1072" s="178"/>
      <c r="E1072" s="178"/>
      <c r="F1072" s="178">
        <v>195</v>
      </c>
      <c r="G1072" s="178">
        <f>F1072-83</f>
        <v>112</v>
      </c>
      <c r="H1072" s="178"/>
      <c r="I1072" s="178">
        <f>G1072*10</f>
        <v>1120</v>
      </c>
      <c r="J1072" s="178">
        <f>I1072*20</f>
        <v>22400</v>
      </c>
    </row>
    <row r="1073" spans="2:10">
      <c r="B1073" s="223"/>
      <c r="C1073" s="178" t="s">
        <v>1055</v>
      </c>
      <c r="D1073" s="178">
        <v>95</v>
      </c>
      <c r="E1073" s="178"/>
      <c r="F1073" s="178">
        <v>135</v>
      </c>
      <c r="G1073" s="178">
        <f>F1073-D1073</f>
        <v>40</v>
      </c>
      <c r="H1073" s="178"/>
      <c r="I1073" s="178">
        <f>G1073*20</f>
        <v>800</v>
      </c>
      <c r="J1073" s="178">
        <f t="shared" ref="J1073:J1085" si="71">I1073*20</f>
        <v>16000</v>
      </c>
    </row>
    <row r="1074" spans="2:10">
      <c r="B1074" s="223"/>
      <c r="C1074" s="178" t="s">
        <v>1055</v>
      </c>
      <c r="D1074" s="178">
        <v>112</v>
      </c>
      <c r="E1074" s="178"/>
      <c r="F1074" s="178">
        <v>160</v>
      </c>
      <c r="G1074" s="178">
        <f>F1074-D1074</f>
        <v>48</v>
      </c>
      <c r="H1074" s="178"/>
      <c r="I1074" s="178">
        <f>G1074*20</f>
        <v>960</v>
      </c>
      <c r="J1074" s="178">
        <f t="shared" si="71"/>
        <v>19200</v>
      </c>
    </row>
    <row r="1075" spans="2:10">
      <c r="B1075" s="223"/>
      <c r="C1075" s="178" t="s">
        <v>1055</v>
      </c>
      <c r="D1075" s="178">
        <v>120</v>
      </c>
      <c r="E1075" s="178"/>
      <c r="F1075" s="178">
        <v>165</v>
      </c>
      <c r="G1075" s="178">
        <f>F1075-D1075</f>
        <v>45</v>
      </c>
      <c r="H1075" s="178"/>
      <c r="I1075" s="178">
        <f>G1075*20</f>
        <v>900</v>
      </c>
      <c r="J1075" s="178">
        <f t="shared" si="71"/>
        <v>18000</v>
      </c>
    </row>
    <row r="1076" spans="2:10">
      <c r="B1076" s="223"/>
      <c r="C1076" s="178" t="s">
        <v>1055</v>
      </c>
      <c r="D1076" s="178">
        <v>135</v>
      </c>
      <c r="E1076" s="178"/>
      <c r="F1076" s="178">
        <v>195</v>
      </c>
      <c r="G1076" s="178">
        <f>F1076-D1076</f>
        <v>60</v>
      </c>
      <c r="H1076" s="178"/>
      <c r="I1076" s="178">
        <f>G1076*20</f>
        <v>1200</v>
      </c>
      <c r="J1076" s="178">
        <f t="shared" si="71"/>
        <v>24000</v>
      </c>
    </row>
    <row r="1077" spans="2:10">
      <c r="B1077" s="223"/>
      <c r="C1077" s="178" t="s">
        <v>1055</v>
      </c>
      <c r="D1077" s="178">
        <v>150</v>
      </c>
      <c r="E1077" s="178">
        <v>130</v>
      </c>
      <c r="F1077" s="178"/>
      <c r="G1077" s="178">
        <f>E1077-D1077</f>
        <v>-20</v>
      </c>
      <c r="H1077" s="178"/>
      <c r="I1077" s="178">
        <f>G1077*20</f>
        <v>-400</v>
      </c>
      <c r="J1077" s="178">
        <f t="shared" si="71"/>
        <v>-8000</v>
      </c>
    </row>
    <row r="1078" spans="2:10">
      <c r="B1078" s="223"/>
      <c r="C1078" s="178" t="s">
        <v>1067</v>
      </c>
      <c r="D1078" s="178">
        <v>130</v>
      </c>
      <c r="E1078" s="178">
        <v>114</v>
      </c>
      <c r="F1078" s="178"/>
      <c r="G1078" s="178">
        <f>E1078-D1078</f>
        <v>-16</v>
      </c>
      <c r="H1078" s="178"/>
      <c r="I1078" s="178">
        <f>G1078*5</f>
        <v>-80</v>
      </c>
      <c r="J1078" s="178">
        <f t="shared" si="71"/>
        <v>-1600</v>
      </c>
    </row>
    <row r="1079" spans="2:10">
      <c r="B1079" s="223"/>
      <c r="C1079" s="178"/>
      <c r="D1079" s="178"/>
      <c r="E1079" s="178"/>
      <c r="F1079" s="178"/>
      <c r="G1079" s="178"/>
      <c r="H1079" s="178"/>
      <c r="I1079" s="178"/>
      <c r="J1079" s="178"/>
    </row>
    <row r="1080" spans="2:10">
      <c r="B1080" s="223"/>
      <c r="C1080" s="178" t="s">
        <v>1385</v>
      </c>
      <c r="D1080" s="178"/>
      <c r="E1080" s="178"/>
      <c r="F1080" s="178"/>
      <c r="G1080" s="178"/>
      <c r="H1080" s="178"/>
      <c r="I1080" s="178"/>
      <c r="J1080" s="178"/>
    </row>
    <row r="1081" spans="2:10">
      <c r="B1081" s="223"/>
      <c r="C1081" s="178" t="s">
        <v>1003</v>
      </c>
      <c r="D1081" s="178">
        <v>295</v>
      </c>
      <c r="E1081" s="178"/>
      <c r="F1081" s="178">
        <v>370</v>
      </c>
      <c r="G1081" s="178">
        <f>F1081-D1081</f>
        <v>75</v>
      </c>
      <c r="H1081" s="178"/>
      <c r="I1081" s="178">
        <f>G1081*10</f>
        <v>750</v>
      </c>
      <c r="J1081" s="178">
        <f t="shared" si="71"/>
        <v>15000</v>
      </c>
    </row>
    <row r="1082" spans="2:10">
      <c r="B1082" s="223"/>
      <c r="C1082" s="178" t="s">
        <v>1003</v>
      </c>
      <c r="D1082" s="178">
        <v>350</v>
      </c>
      <c r="E1082" s="178"/>
      <c r="F1082" s="178">
        <v>450</v>
      </c>
      <c r="G1082" s="178">
        <f>F1082-D1082</f>
        <v>100</v>
      </c>
      <c r="H1082" s="178"/>
      <c r="I1082" s="178">
        <f>G1082*10</f>
        <v>1000</v>
      </c>
      <c r="J1082" s="178">
        <f t="shared" si="71"/>
        <v>20000</v>
      </c>
    </row>
    <row r="1083" spans="2:10">
      <c r="B1083" s="223"/>
      <c r="C1083" s="178"/>
      <c r="D1083" s="178"/>
      <c r="E1083" s="178"/>
      <c r="F1083" s="178"/>
      <c r="G1083" s="178"/>
      <c r="H1083" s="178"/>
      <c r="I1083" s="178"/>
      <c r="J1083" s="178"/>
    </row>
    <row r="1084" spans="2:10">
      <c r="B1084" s="223"/>
      <c r="C1084" s="178" t="s">
        <v>1386</v>
      </c>
      <c r="D1084" s="178"/>
      <c r="E1084" s="178"/>
      <c r="F1084" s="178"/>
      <c r="G1084" s="178"/>
      <c r="H1084" s="178"/>
      <c r="I1084" s="178"/>
      <c r="J1084" s="178"/>
    </row>
    <row r="1085" spans="2:10">
      <c r="B1085" s="224"/>
      <c r="C1085" s="178" t="s">
        <v>1055</v>
      </c>
      <c r="D1085" s="178">
        <v>235</v>
      </c>
      <c r="E1085" s="178">
        <v>210</v>
      </c>
      <c r="F1085" s="178"/>
      <c r="G1085" s="178">
        <f>E1085-D1085</f>
        <v>-25</v>
      </c>
      <c r="H1085" s="178"/>
      <c r="I1085" s="178">
        <f>G1085*20</f>
        <v>-500</v>
      </c>
      <c r="J1085" s="178">
        <f t="shared" si="71"/>
        <v>-10000</v>
      </c>
    </row>
    <row r="1086" spans="2:10">
      <c r="B1086" s="178"/>
      <c r="C1086" s="178"/>
      <c r="D1086" s="259" t="s">
        <v>1304</v>
      </c>
      <c r="E1086" s="259"/>
      <c r="F1086" s="259"/>
      <c r="G1086" s="178">
        <f>SUM(G1072:G1085)</f>
        <v>419</v>
      </c>
      <c r="H1086" s="178" t="s">
        <v>1299</v>
      </c>
      <c r="I1086" s="178">
        <f>SUM(I1072:I1085)</f>
        <v>5750</v>
      </c>
      <c r="J1086" s="178">
        <f>SUM(J1072:J1085)</f>
        <v>115000</v>
      </c>
    </row>
    <row r="1087" spans="2:10">
      <c r="B1087" s="177" t="s">
        <v>88</v>
      </c>
      <c r="C1087" s="178">
        <v>2019</v>
      </c>
      <c r="D1087" s="178" t="s">
        <v>969</v>
      </c>
      <c r="E1087" s="178" t="s">
        <v>994</v>
      </c>
      <c r="F1087" s="178"/>
      <c r="G1087" s="178"/>
      <c r="H1087" s="178"/>
      <c r="I1087" s="260" t="s">
        <v>527</v>
      </c>
      <c r="J1087" s="260"/>
    </row>
    <row r="1088" spans="2:10">
      <c r="B1088" s="208"/>
      <c r="C1088" s="208"/>
      <c r="D1088" s="208"/>
      <c r="E1088" s="209"/>
      <c r="F1088" s="209"/>
      <c r="G1088" s="209" t="s">
        <v>4</v>
      </c>
      <c r="H1088" s="210" t="s">
        <v>9</v>
      </c>
      <c r="I1088" s="260"/>
      <c r="J1088" s="260"/>
    </row>
    <row r="1089" spans="2:10">
      <c r="B1089" s="184" t="s">
        <v>0</v>
      </c>
      <c r="C1089" s="207" t="s">
        <v>1</v>
      </c>
      <c r="D1089" s="184" t="s">
        <v>10</v>
      </c>
      <c r="E1089" s="184" t="s">
        <v>7</v>
      </c>
      <c r="F1089" s="184" t="s">
        <v>11</v>
      </c>
      <c r="G1089" s="184" t="s">
        <v>12</v>
      </c>
      <c r="H1089" s="211"/>
      <c r="I1089" s="208" t="s">
        <v>525</v>
      </c>
      <c r="J1089" s="208" t="s">
        <v>526</v>
      </c>
    </row>
    <row r="1090" spans="2:10">
      <c r="B1090" s="222" t="s">
        <v>1387</v>
      </c>
      <c r="C1090" s="178" t="s">
        <v>1389</v>
      </c>
      <c r="D1090" s="178"/>
      <c r="E1090" s="178"/>
      <c r="F1090" s="178"/>
      <c r="G1090" s="178"/>
      <c r="H1090" s="178"/>
      <c r="I1090" s="178"/>
      <c r="J1090" s="178"/>
    </row>
    <row r="1091" spans="2:10">
      <c r="B1091" s="223"/>
      <c r="C1091" s="178" t="s">
        <v>1055</v>
      </c>
      <c r="D1091" s="178">
        <v>225</v>
      </c>
      <c r="E1091" s="178">
        <v>198</v>
      </c>
      <c r="F1091" s="178"/>
      <c r="G1091" s="178">
        <f>E1091-D1091</f>
        <v>-27</v>
      </c>
      <c r="H1091" s="178"/>
      <c r="I1091" s="178">
        <f>G1091*20</f>
        <v>-540</v>
      </c>
      <c r="J1091" s="178">
        <f>I1091*20</f>
        <v>-10800</v>
      </c>
    </row>
    <row r="1092" spans="2:10">
      <c r="B1092" s="223"/>
      <c r="C1092" s="178" t="s">
        <v>1003</v>
      </c>
      <c r="D1092" s="178">
        <v>210</v>
      </c>
      <c r="E1092" s="178">
        <v>198</v>
      </c>
      <c r="F1092" s="178"/>
      <c r="G1092" s="178">
        <f>E1092-D1092</f>
        <v>-12</v>
      </c>
      <c r="H1092" s="178"/>
      <c r="I1092" s="178">
        <f>G1092*10</f>
        <v>-120</v>
      </c>
      <c r="J1092" s="178">
        <f t="shared" ref="J1092:J1097" si="72">I1092*20</f>
        <v>-2400</v>
      </c>
    </row>
    <row r="1093" spans="2:10">
      <c r="B1093" s="223"/>
      <c r="C1093" s="178" t="s">
        <v>1003</v>
      </c>
      <c r="D1093" s="178">
        <v>230</v>
      </c>
      <c r="E1093" s="178">
        <v>210</v>
      </c>
      <c r="F1093" s="178"/>
      <c r="G1093" s="178">
        <f>E1093-D1093</f>
        <v>-20</v>
      </c>
      <c r="H1093" s="178"/>
      <c r="I1093" s="178">
        <f>G1093*10</f>
        <v>-200</v>
      </c>
      <c r="J1093" s="178">
        <f t="shared" si="72"/>
        <v>-4000</v>
      </c>
    </row>
    <row r="1094" spans="2:10">
      <c r="B1094" s="223"/>
      <c r="C1094" s="178" t="s">
        <v>1003</v>
      </c>
      <c r="D1094" s="178">
        <v>235</v>
      </c>
      <c r="E1094" s="178">
        <v>205</v>
      </c>
      <c r="F1094" s="178"/>
      <c r="G1094" s="178">
        <f>E1094-D1094</f>
        <v>-30</v>
      </c>
      <c r="H1094" s="178"/>
      <c r="I1094" s="178">
        <f>G1094*10</f>
        <v>-300</v>
      </c>
      <c r="J1094" s="178">
        <f t="shared" si="72"/>
        <v>-6000</v>
      </c>
    </row>
    <row r="1095" spans="2:10">
      <c r="B1095" s="223"/>
      <c r="C1095" s="178"/>
      <c r="D1095" s="178"/>
      <c r="E1095" s="178"/>
      <c r="F1095" s="178"/>
      <c r="G1095" s="178"/>
      <c r="H1095" s="178"/>
      <c r="I1095" s="178"/>
      <c r="J1095" s="178"/>
    </row>
    <row r="1096" spans="2:10">
      <c r="B1096" s="223"/>
      <c r="C1096" s="178" t="s">
        <v>1390</v>
      </c>
      <c r="D1096" s="178"/>
      <c r="E1096" s="178"/>
      <c r="F1096" s="178"/>
      <c r="G1096" s="178"/>
      <c r="H1096" s="178"/>
      <c r="I1096" s="178"/>
      <c r="J1096" s="178"/>
    </row>
    <row r="1097" spans="2:10">
      <c r="B1097" s="224"/>
      <c r="C1097" s="178" t="s">
        <v>1003</v>
      </c>
      <c r="D1097" s="178">
        <v>116</v>
      </c>
      <c r="E1097" s="178">
        <v>100</v>
      </c>
      <c r="F1097" s="178"/>
      <c r="G1097" s="178">
        <f>E1097-D1097</f>
        <v>-16</v>
      </c>
      <c r="H1097" s="178"/>
      <c r="I1097" s="178">
        <f>G1097*10</f>
        <v>-160</v>
      </c>
      <c r="J1097" s="178">
        <f t="shared" si="72"/>
        <v>-3200</v>
      </c>
    </row>
    <row r="1098" spans="2:10">
      <c r="B1098" s="178"/>
      <c r="C1098" s="178"/>
      <c r="D1098" s="259" t="s">
        <v>1304</v>
      </c>
      <c r="E1098" s="259"/>
      <c r="F1098" s="259"/>
      <c r="G1098" s="178">
        <f>SUM(G1091:G1097)</f>
        <v>-105</v>
      </c>
      <c r="H1098" s="178" t="s">
        <v>1391</v>
      </c>
      <c r="I1098" s="178">
        <f>SUM(I1091:I1097)</f>
        <v>-1320</v>
      </c>
      <c r="J1098" s="178">
        <f>SUM(J1091:J1097)</f>
        <v>-26400</v>
      </c>
    </row>
    <row r="1099" spans="2:10">
      <c r="B1099" s="177" t="s">
        <v>88</v>
      </c>
      <c r="C1099" s="178">
        <v>2019</v>
      </c>
      <c r="D1099" s="178" t="s">
        <v>969</v>
      </c>
      <c r="E1099" s="178" t="s">
        <v>994</v>
      </c>
      <c r="F1099" s="178"/>
      <c r="G1099" s="178"/>
      <c r="H1099" s="178"/>
      <c r="I1099" s="260" t="s">
        <v>527</v>
      </c>
      <c r="J1099" s="260"/>
    </row>
    <row r="1100" spans="2:10">
      <c r="B1100" s="208"/>
      <c r="C1100" s="208"/>
      <c r="D1100" s="208"/>
      <c r="E1100" s="209"/>
      <c r="F1100" s="209"/>
      <c r="G1100" s="209" t="s">
        <v>4</v>
      </c>
      <c r="H1100" s="210" t="s">
        <v>9</v>
      </c>
      <c r="I1100" s="260"/>
      <c r="J1100" s="260"/>
    </row>
    <row r="1101" spans="2:10">
      <c r="B1101" s="184" t="s">
        <v>0</v>
      </c>
      <c r="C1101" s="207" t="s">
        <v>1</v>
      </c>
      <c r="D1101" s="184" t="s">
        <v>10</v>
      </c>
      <c r="E1101" s="184" t="s">
        <v>7</v>
      </c>
      <c r="F1101" s="184" t="s">
        <v>11</v>
      </c>
      <c r="G1101" s="184" t="s">
        <v>12</v>
      </c>
      <c r="H1101" s="211"/>
      <c r="I1101" s="208" t="s">
        <v>525</v>
      </c>
      <c r="J1101" s="208" t="s">
        <v>526</v>
      </c>
    </row>
    <row r="1102" spans="2:10">
      <c r="B1102" s="222" t="s">
        <v>1392</v>
      </c>
      <c r="C1102" s="178" t="s">
        <v>1395</v>
      </c>
      <c r="D1102" s="178"/>
      <c r="E1102" s="178"/>
      <c r="F1102" s="178"/>
      <c r="G1102" s="178"/>
      <c r="H1102" s="178"/>
      <c r="I1102" s="178"/>
      <c r="J1102" s="178"/>
    </row>
    <row r="1103" spans="2:10">
      <c r="B1103" s="223"/>
      <c r="C1103" s="178" t="s">
        <v>1055</v>
      </c>
      <c r="D1103" s="178">
        <v>130</v>
      </c>
      <c r="E1103" s="178"/>
      <c r="F1103" s="178">
        <v>151</v>
      </c>
      <c r="G1103" s="178">
        <f>F1103-D1103</f>
        <v>21</v>
      </c>
      <c r="H1103" s="178" t="s">
        <v>1153</v>
      </c>
      <c r="I1103" s="178">
        <f>G1103*10</f>
        <v>210</v>
      </c>
      <c r="J1103" s="178">
        <f>I1103*20</f>
        <v>4200</v>
      </c>
    </row>
    <row r="1104" spans="2:10">
      <c r="B1104" s="223"/>
      <c r="C1104" s="178"/>
      <c r="D1104" s="178"/>
      <c r="E1104" s="178">
        <v>120</v>
      </c>
      <c r="F1104" s="178"/>
      <c r="G1104" s="178">
        <f>E1104-D1103</f>
        <v>-10</v>
      </c>
      <c r="H1104" s="178" t="s">
        <v>1337</v>
      </c>
      <c r="I1104" s="178">
        <f>G1104*10</f>
        <v>-100</v>
      </c>
      <c r="J1104" s="178">
        <f t="shared" ref="J1104:J1112" si="73">I1104*20</f>
        <v>-2000</v>
      </c>
    </row>
    <row r="1105" spans="2:10">
      <c r="B1105" s="223"/>
      <c r="C1105" s="178" t="s">
        <v>1067</v>
      </c>
      <c r="D1105" s="178">
        <v>110</v>
      </c>
      <c r="E1105" s="178">
        <v>80</v>
      </c>
      <c r="F1105" s="178"/>
      <c r="G1105" s="178">
        <f>E1105-D1105</f>
        <v>-30</v>
      </c>
      <c r="H1105" s="178"/>
      <c r="I1105" s="178">
        <f>G1105*5</f>
        <v>-150</v>
      </c>
      <c r="J1105" s="178">
        <f t="shared" si="73"/>
        <v>-3000</v>
      </c>
    </row>
    <row r="1106" spans="2:10">
      <c r="B1106" s="223"/>
      <c r="C1106" s="178"/>
      <c r="D1106" s="178"/>
      <c r="E1106" s="178"/>
      <c r="F1106" s="178"/>
      <c r="G1106" s="178"/>
      <c r="H1106" s="178"/>
      <c r="I1106" s="178"/>
      <c r="J1106" s="178"/>
    </row>
    <row r="1107" spans="2:10">
      <c r="B1107" s="223"/>
      <c r="C1107" s="178" t="s">
        <v>1396</v>
      </c>
      <c r="D1107" s="178"/>
      <c r="E1107" s="178"/>
      <c r="F1107" s="178"/>
      <c r="G1107" s="178"/>
      <c r="H1107" s="178"/>
      <c r="I1107" s="178"/>
      <c r="J1107" s="178"/>
    </row>
    <row r="1108" spans="2:10">
      <c r="B1108" s="223"/>
      <c r="C1108" s="178" t="s">
        <v>1055</v>
      </c>
      <c r="D1108" s="178">
        <v>127</v>
      </c>
      <c r="E1108" s="178">
        <v>120</v>
      </c>
      <c r="F1108" s="178"/>
      <c r="G1108" s="178">
        <f>E1108-D1108</f>
        <v>-7</v>
      </c>
      <c r="H1108" s="178"/>
      <c r="I1108" s="178">
        <f>G1108*20</f>
        <v>-140</v>
      </c>
      <c r="J1108" s="178">
        <f t="shared" si="73"/>
        <v>-2800</v>
      </c>
    </row>
    <row r="1109" spans="2:10">
      <c r="B1109" s="223"/>
      <c r="C1109" s="178" t="s">
        <v>1055</v>
      </c>
      <c r="D1109" s="178">
        <v>220</v>
      </c>
      <c r="E1109" s="178"/>
      <c r="F1109" s="178">
        <v>350</v>
      </c>
      <c r="G1109" s="178">
        <f>F1109-D1109</f>
        <v>130</v>
      </c>
      <c r="H1109" s="178"/>
      <c r="I1109" s="178">
        <f>G1109*20</f>
        <v>2600</v>
      </c>
      <c r="J1109" s="178">
        <f t="shared" si="73"/>
        <v>52000</v>
      </c>
    </row>
    <row r="1110" spans="2:10">
      <c r="B1110" s="223"/>
      <c r="C1110" s="178"/>
      <c r="D1110" s="178"/>
      <c r="E1110" s="178"/>
      <c r="F1110" s="178"/>
      <c r="G1110" s="178"/>
      <c r="H1110" s="178"/>
      <c r="I1110" s="178"/>
      <c r="J1110" s="178"/>
    </row>
    <row r="1111" spans="2:10">
      <c r="B1111" s="223"/>
      <c r="C1111" s="178" t="s">
        <v>1397</v>
      </c>
      <c r="D1111" s="178"/>
      <c r="E1111" s="178"/>
      <c r="F1111" s="178"/>
      <c r="G1111" s="178"/>
      <c r="H1111" s="178"/>
      <c r="I1111" s="178"/>
      <c r="J1111" s="178"/>
    </row>
    <row r="1112" spans="2:10">
      <c r="B1112" s="224"/>
      <c r="C1112" s="178" t="s">
        <v>1003</v>
      </c>
      <c r="D1112" s="178">
        <v>85</v>
      </c>
      <c r="E1112" s="178">
        <v>60</v>
      </c>
      <c r="F1112" s="178"/>
      <c r="G1112" s="178">
        <f>E1112-D1112</f>
        <v>-25</v>
      </c>
      <c r="H1112" s="178"/>
      <c r="I1112" s="178">
        <f>G1112*10</f>
        <v>-250</v>
      </c>
      <c r="J1112" s="178">
        <f t="shared" si="73"/>
        <v>-5000</v>
      </c>
    </row>
    <row r="1113" spans="2:10">
      <c r="B1113" s="178"/>
      <c r="C1113" s="178"/>
      <c r="D1113" s="259" t="s">
        <v>1304</v>
      </c>
      <c r="E1113" s="259"/>
      <c r="F1113" s="259"/>
      <c r="G1113" s="178">
        <f>SUM(G1103:G1112)</f>
        <v>79</v>
      </c>
      <c r="H1113" s="178" t="s">
        <v>1299</v>
      </c>
      <c r="I1113" s="178">
        <f>SUM(I1103:I1112)</f>
        <v>2170</v>
      </c>
      <c r="J1113" s="178">
        <f>SUM(J1103:J1112)</f>
        <v>43400</v>
      </c>
    </row>
    <row r="1114" spans="2:10">
      <c r="B1114" s="177" t="s">
        <v>88</v>
      </c>
      <c r="C1114" s="178">
        <v>2019</v>
      </c>
      <c r="D1114" s="178" t="s">
        <v>969</v>
      </c>
      <c r="E1114" s="178" t="s">
        <v>994</v>
      </c>
      <c r="F1114" s="178"/>
      <c r="G1114" s="178"/>
      <c r="H1114" s="178"/>
      <c r="I1114" s="260" t="s">
        <v>527</v>
      </c>
      <c r="J1114" s="260"/>
    </row>
    <row r="1115" spans="2:10">
      <c r="B1115" s="208"/>
      <c r="C1115" s="208"/>
      <c r="D1115" s="208"/>
      <c r="E1115" s="209"/>
      <c r="F1115" s="209"/>
      <c r="G1115" s="209" t="s">
        <v>4</v>
      </c>
      <c r="H1115" s="210" t="s">
        <v>9</v>
      </c>
      <c r="I1115" s="260"/>
      <c r="J1115" s="260"/>
    </row>
    <row r="1116" spans="2:10">
      <c r="B1116" s="184" t="s">
        <v>0</v>
      </c>
      <c r="C1116" s="207" t="s">
        <v>1</v>
      </c>
      <c r="D1116" s="184" t="s">
        <v>10</v>
      </c>
      <c r="E1116" s="184" t="s">
        <v>7</v>
      </c>
      <c r="F1116" s="184" t="s">
        <v>11</v>
      </c>
      <c r="G1116" s="184" t="s">
        <v>12</v>
      </c>
      <c r="H1116" s="211"/>
      <c r="I1116" s="208" t="s">
        <v>525</v>
      </c>
      <c r="J1116" s="208" t="s">
        <v>526</v>
      </c>
    </row>
    <row r="1117" spans="2:10">
      <c r="B1117" s="222" t="s">
        <v>1398</v>
      </c>
      <c r="C1117" s="178" t="s">
        <v>1378</v>
      </c>
      <c r="D1117" s="178"/>
      <c r="E1117" s="178"/>
      <c r="F1117" s="178"/>
      <c r="G1117" s="178"/>
      <c r="H1117" s="178"/>
      <c r="I1117" s="178"/>
      <c r="J1117" s="178"/>
    </row>
    <row r="1118" spans="2:10">
      <c r="B1118" s="223"/>
      <c r="C1118" s="178" t="s">
        <v>1055</v>
      </c>
      <c r="D1118" s="178">
        <v>199</v>
      </c>
      <c r="E1118" s="178"/>
      <c r="F1118" s="178">
        <v>225</v>
      </c>
      <c r="G1118" s="178">
        <f>F1118-D1118</f>
        <v>26</v>
      </c>
      <c r="H1118" s="178"/>
      <c r="I1118" s="178">
        <f>G1118*20</f>
        <v>520</v>
      </c>
      <c r="J1118" s="178">
        <f>I1118*20</f>
        <v>10400</v>
      </c>
    </row>
    <row r="1119" spans="2:10">
      <c r="B1119" s="223"/>
      <c r="C1119" s="178" t="s">
        <v>1003</v>
      </c>
      <c r="D1119" s="178">
        <v>185</v>
      </c>
      <c r="E1119" s="178"/>
      <c r="F1119" s="178">
        <v>250</v>
      </c>
      <c r="G1119" s="178">
        <f>F1119-D1119</f>
        <v>65</v>
      </c>
      <c r="H1119" s="178"/>
      <c r="I1119" s="178">
        <f>G1119*10</f>
        <v>650</v>
      </c>
      <c r="J1119" s="178">
        <f t="shared" ref="J1119:J1136" si="74">I1119*20</f>
        <v>13000</v>
      </c>
    </row>
    <row r="1120" spans="2:10">
      <c r="B1120" s="223"/>
      <c r="C1120" s="178" t="s">
        <v>1055</v>
      </c>
      <c r="D1120" s="178">
        <v>240</v>
      </c>
      <c r="E1120" s="178">
        <v>220</v>
      </c>
      <c r="F1120" s="178"/>
      <c r="G1120" s="178">
        <f>E1120-D1120</f>
        <v>-20</v>
      </c>
      <c r="H1120" s="178"/>
      <c r="I1120" s="178">
        <f>G1120*20</f>
        <v>-400</v>
      </c>
      <c r="J1120" s="178">
        <f t="shared" si="74"/>
        <v>-8000</v>
      </c>
    </row>
    <row r="1121" spans="2:10">
      <c r="B1121" s="223"/>
      <c r="C1121" s="178" t="s">
        <v>1055</v>
      </c>
      <c r="D1121" s="178">
        <v>210</v>
      </c>
      <c r="E1121" s="178">
        <v>180</v>
      </c>
      <c r="F1121" s="178"/>
      <c r="G1121" s="178">
        <f>E1121-D1121</f>
        <v>-30</v>
      </c>
      <c r="H1121" s="178"/>
      <c r="I1121" s="178">
        <f>G1121*20</f>
        <v>-600</v>
      </c>
      <c r="J1121" s="178">
        <f t="shared" si="74"/>
        <v>-12000</v>
      </c>
    </row>
    <row r="1122" spans="2:10">
      <c r="B1122" s="223"/>
      <c r="C1122" s="178" t="s">
        <v>1115</v>
      </c>
      <c r="D1122" s="178">
        <v>215</v>
      </c>
      <c r="E1122" s="178"/>
      <c r="F1122" s="178">
        <v>240</v>
      </c>
      <c r="G1122" s="178">
        <f>F1122-D1122</f>
        <v>25</v>
      </c>
      <c r="H1122" s="178" t="s">
        <v>1153</v>
      </c>
      <c r="I1122" s="178">
        <f>G1122*10</f>
        <v>250</v>
      </c>
      <c r="J1122" s="178">
        <f t="shared" si="74"/>
        <v>5000</v>
      </c>
    </row>
    <row r="1123" spans="2:10">
      <c r="B1123" s="223"/>
      <c r="C1123" s="178"/>
      <c r="D1123" s="178"/>
      <c r="E1123" s="178"/>
      <c r="F1123" s="178">
        <v>252</v>
      </c>
      <c r="G1123" s="178">
        <f>F1123-D1122</f>
        <v>37</v>
      </c>
      <c r="H1123" s="178" t="s">
        <v>1047</v>
      </c>
      <c r="I1123" s="178">
        <f>G1123*5</f>
        <v>185</v>
      </c>
      <c r="J1123" s="178">
        <f t="shared" si="74"/>
        <v>3700</v>
      </c>
    </row>
    <row r="1124" spans="2:10">
      <c r="B1124" s="223"/>
      <c r="C1124" s="178"/>
      <c r="D1124" s="178"/>
      <c r="E1124" s="178">
        <v>200</v>
      </c>
      <c r="F1124" s="178"/>
      <c r="G1124" s="178">
        <f>E1124-D1122</f>
        <v>-15</v>
      </c>
      <c r="H1124" s="178" t="s">
        <v>1337</v>
      </c>
      <c r="I1124" s="178">
        <f>G1124*10</f>
        <v>-150</v>
      </c>
      <c r="J1124" s="178">
        <f t="shared" si="74"/>
        <v>-3000</v>
      </c>
    </row>
    <row r="1125" spans="2:10">
      <c r="B1125" s="223"/>
      <c r="C1125" s="178" t="s">
        <v>1055</v>
      </c>
      <c r="D1125" s="178">
        <v>250</v>
      </c>
      <c r="E1125" s="178"/>
      <c r="F1125" s="178">
        <v>315</v>
      </c>
      <c r="G1125" s="178">
        <f>F1125-D1125</f>
        <v>65</v>
      </c>
      <c r="H1125" s="178"/>
      <c r="I1125" s="178">
        <f>G1125*20</f>
        <v>1300</v>
      </c>
      <c r="J1125" s="178">
        <f>I1125*20</f>
        <v>26000</v>
      </c>
    </row>
    <row r="1126" spans="2:10">
      <c r="B1126" s="223"/>
      <c r="C1126" s="178"/>
      <c r="D1126" s="178"/>
      <c r="E1126" s="178"/>
      <c r="F1126" s="178"/>
      <c r="G1126" s="178"/>
      <c r="H1126" s="178"/>
      <c r="I1126" s="178"/>
      <c r="J1126" s="178"/>
    </row>
    <row r="1127" spans="2:10">
      <c r="B1127" s="223"/>
      <c r="C1127" s="178" t="s">
        <v>1403</v>
      </c>
      <c r="D1127" s="178"/>
      <c r="E1127" s="178"/>
      <c r="F1127" s="178"/>
      <c r="G1127" s="178"/>
      <c r="H1127" s="178"/>
      <c r="I1127" s="178"/>
      <c r="J1127" s="178"/>
    </row>
    <row r="1128" spans="2:10">
      <c r="B1128" s="223"/>
      <c r="C1128" s="178" t="s">
        <v>1055</v>
      </c>
      <c r="D1128" s="178">
        <v>89</v>
      </c>
      <c r="E1128" s="178">
        <v>75</v>
      </c>
      <c r="F1128" s="178"/>
      <c r="G1128" s="178">
        <f>E1128-D1128</f>
        <v>-14</v>
      </c>
      <c r="H1128" s="178"/>
      <c r="I1128" s="178">
        <f>G1128*20</f>
        <v>-280</v>
      </c>
      <c r="J1128" s="178">
        <f t="shared" si="74"/>
        <v>-5600</v>
      </c>
    </row>
    <row r="1129" spans="2:10">
      <c r="B1129" s="223"/>
      <c r="C1129" s="178"/>
      <c r="D1129" s="178"/>
      <c r="E1129" s="178"/>
      <c r="F1129" s="178"/>
      <c r="G1129" s="178"/>
      <c r="H1129" s="178"/>
      <c r="I1129" s="178"/>
      <c r="J1129" s="178"/>
    </row>
    <row r="1130" spans="2:10">
      <c r="B1130" s="223"/>
      <c r="C1130" s="178" t="s">
        <v>1404</v>
      </c>
      <c r="D1130" s="178"/>
      <c r="E1130" s="178"/>
      <c r="F1130" s="178"/>
      <c r="G1130" s="178"/>
      <c r="H1130" s="178"/>
      <c r="I1130" s="178"/>
      <c r="J1130" s="178"/>
    </row>
    <row r="1131" spans="2:10">
      <c r="B1131" s="223"/>
      <c r="C1131" s="178" t="s">
        <v>1055</v>
      </c>
      <c r="D1131" s="178">
        <v>242</v>
      </c>
      <c r="E1131" s="178">
        <v>220</v>
      </c>
      <c r="F1131" s="178"/>
      <c r="G1131" s="178">
        <f>E1131-D1131</f>
        <v>-22</v>
      </c>
      <c r="H1131" s="178"/>
      <c r="I1131" s="178">
        <f>G1131*20</f>
        <v>-440</v>
      </c>
      <c r="J1131" s="178">
        <f t="shared" si="74"/>
        <v>-8800</v>
      </c>
    </row>
    <row r="1132" spans="2:10">
      <c r="B1132" s="223"/>
      <c r="C1132" s="178"/>
      <c r="D1132" s="178"/>
      <c r="E1132" s="178"/>
      <c r="F1132" s="178"/>
      <c r="G1132" s="178"/>
      <c r="H1132" s="178"/>
      <c r="I1132" s="178"/>
      <c r="J1132" s="178"/>
    </row>
    <row r="1133" spans="2:10">
      <c r="B1133" s="223"/>
      <c r="C1133" s="178" t="s">
        <v>1405</v>
      </c>
      <c r="D1133" s="178"/>
      <c r="E1133" s="178"/>
      <c r="F1133" s="178"/>
      <c r="G1133" s="178"/>
      <c r="H1133" s="178"/>
      <c r="I1133" s="178"/>
      <c r="J1133" s="178"/>
    </row>
    <row r="1134" spans="2:10">
      <c r="B1134" s="223"/>
      <c r="C1134" s="178" t="s">
        <v>1055</v>
      </c>
      <c r="D1134" s="178">
        <v>258</v>
      </c>
      <c r="E1134" s="178"/>
      <c r="F1134" s="178">
        <v>282</v>
      </c>
      <c r="G1134" s="178">
        <f>F1134-D1134</f>
        <v>24</v>
      </c>
      <c r="H1134" s="178"/>
      <c r="I1134" s="178">
        <f>G1134*20</f>
        <v>480</v>
      </c>
      <c r="J1134" s="178">
        <f t="shared" si="74"/>
        <v>9600</v>
      </c>
    </row>
    <row r="1135" spans="2:10">
      <c r="B1135" s="223"/>
      <c r="C1135" s="178" t="s">
        <v>1055</v>
      </c>
      <c r="D1135" s="178">
        <v>268</v>
      </c>
      <c r="E1135" s="178">
        <v>255</v>
      </c>
      <c r="F1135" s="178"/>
      <c r="G1135" s="178">
        <f>E1135-D1135</f>
        <v>-13</v>
      </c>
      <c r="H1135" s="178"/>
      <c r="I1135" s="178">
        <f>G1135*20</f>
        <v>-260</v>
      </c>
      <c r="J1135" s="178">
        <f t="shared" si="74"/>
        <v>-5200</v>
      </c>
    </row>
    <row r="1136" spans="2:10">
      <c r="B1136" s="223"/>
      <c r="C1136" s="178" t="s">
        <v>1055</v>
      </c>
      <c r="D1136" s="178">
        <v>260</v>
      </c>
      <c r="E1136" s="178"/>
      <c r="F1136" s="178">
        <v>280</v>
      </c>
      <c r="G1136" s="178">
        <f>F1136-D1136</f>
        <v>20</v>
      </c>
      <c r="H1136" s="178"/>
      <c r="I1136" s="178">
        <f>G1136*20</f>
        <v>400</v>
      </c>
      <c r="J1136" s="178">
        <f t="shared" si="74"/>
        <v>8000</v>
      </c>
    </row>
    <row r="1137" spans="2:10">
      <c r="B1137" s="223"/>
      <c r="C1137" s="178"/>
      <c r="D1137" s="178"/>
      <c r="E1137" s="178"/>
      <c r="F1137" s="178"/>
      <c r="G1137" s="178"/>
      <c r="H1137" s="178"/>
      <c r="I1137" s="178"/>
      <c r="J1137" s="178"/>
    </row>
    <row r="1138" spans="2:10">
      <c r="B1138" s="223"/>
      <c r="C1138" s="178" t="s">
        <v>1406</v>
      </c>
      <c r="D1138" s="178"/>
      <c r="E1138" s="178"/>
      <c r="F1138" s="178"/>
      <c r="G1138" s="178"/>
      <c r="H1138" s="178"/>
      <c r="I1138" s="178"/>
      <c r="J1138" s="178"/>
    </row>
    <row r="1139" spans="2:10">
      <c r="B1139" s="224"/>
      <c r="C1139" s="178" t="s">
        <v>1067</v>
      </c>
      <c r="D1139" s="178">
        <v>172</v>
      </c>
      <c r="E1139" s="178"/>
      <c r="F1139" s="178"/>
      <c r="G1139" s="178"/>
      <c r="H1139" s="178" t="s">
        <v>1194</v>
      </c>
      <c r="I1139" s="178"/>
      <c r="J1139" s="178"/>
    </row>
    <row r="1140" spans="2:10">
      <c r="B1140" s="178"/>
      <c r="C1140" s="178"/>
      <c r="D1140" s="259" t="s">
        <v>1304</v>
      </c>
      <c r="E1140" s="259"/>
      <c r="F1140" s="259"/>
      <c r="G1140" s="178">
        <f>SUM(G1118:G1139)</f>
        <v>148</v>
      </c>
      <c r="H1140" s="178" t="s">
        <v>1299</v>
      </c>
      <c r="I1140" s="178">
        <f>SUM(I1118:I1139)</f>
        <v>1655</v>
      </c>
      <c r="J1140" s="178">
        <f>SUM(J1118:J1139)</f>
        <v>33100</v>
      </c>
    </row>
    <row r="1141" spans="2:10">
      <c r="B1141" s="177" t="s">
        <v>88</v>
      </c>
      <c r="C1141" s="178">
        <v>2019</v>
      </c>
      <c r="D1141" s="178" t="s">
        <v>969</v>
      </c>
      <c r="E1141" s="178" t="s">
        <v>994</v>
      </c>
      <c r="F1141" s="178"/>
      <c r="G1141" s="178"/>
      <c r="H1141" s="178"/>
      <c r="I1141" s="260" t="s">
        <v>527</v>
      </c>
      <c r="J1141" s="260"/>
    </row>
    <row r="1142" spans="2:10">
      <c r="B1142" s="208"/>
      <c r="C1142" s="208"/>
      <c r="D1142" s="208"/>
      <c r="E1142" s="209"/>
      <c r="F1142" s="209"/>
      <c r="G1142" s="209" t="s">
        <v>4</v>
      </c>
      <c r="H1142" s="210" t="s">
        <v>9</v>
      </c>
      <c r="I1142" s="260"/>
      <c r="J1142" s="260"/>
    </row>
    <row r="1143" spans="2:10">
      <c r="B1143" s="184" t="s">
        <v>0</v>
      </c>
      <c r="C1143" s="207" t="s">
        <v>1</v>
      </c>
      <c r="D1143" s="184" t="s">
        <v>10</v>
      </c>
      <c r="E1143" s="184" t="s">
        <v>7</v>
      </c>
      <c r="F1143" s="184" t="s">
        <v>11</v>
      </c>
      <c r="G1143" s="184" t="s">
        <v>12</v>
      </c>
      <c r="H1143" s="211"/>
      <c r="I1143" s="208" t="s">
        <v>525</v>
      </c>
      <c r="J1143" s="208" t="s">
        <v>526</v>
      </c>
    </row>
    <row r="1144" spans="2:10">
      <c r="B1144" s="222" t="s">
        <v>1407</v>
      </c>
      <c r="C1144" s="178" t="s">
        <v>1406</v>
      </c>
      <c r="D1144" s="178"/>
      <c r="E1144" s="178"/>
      <c r="F1144" s="178"/>
      <c r="G1144" s="178"/>
      <c r="H1144" s="178"/>
      <c r="I1144" s="178"/>
      <c r="J1144" s="178"/>
    </row>
    <row r="1145" spans="2:10">
      <c r="B1145" s="223"/>
      <c r="C1145" s="178" t="s">
        <v>1409</v>
      </c>
      <c r="D1145" s="178"/>
      <c r="E1145" s="178">
        <v>136</v>
      </c>
      <c r="F1145" s="178"/>
      <c r="G1145" s="178">
        <f>E1145-172</f>
        <v>-36</v>
      </c>
      <c r="H1145" s="178"/>
      <c r="I1145" s="178">
        <f>G1145*5</f>
        <v>-180</v>
      </c>
      <c r="J1145" s="178">
        <f>I1145*20</f>
        <v>-3600</v>
      </c>
    </row>
    <row r="1146" spans="2:10">
      <c r="B1146" s="223"/>
      <c r="C1146" s="178" t="s">
        <v>1055</v>
      </c>
      <c r="D1146" s="178">
        <v>142</v>
      </c>
      <c r="E1146" s="178">
        <v>125</v>
      </c>
      <c r="F1146" s="178"/>
      <c r="G1146" s="178">
        <f>E1146-D1146</f>
        <v>-17</v>
      </c>
      <c r="H1146" s="178"/>
      <c r="I1146" s="178">
        <f>G1146*20</f>
        <v>-340</v>
      </c>
      <c r="J1146" s="178">
        <f t="shared" ref="J1146:J1160" si="75">I1146*20</f>
        <v>-6800</v>
      </c>
    </row>
    <row r="1147" spans="2:10">
      <c r="B1147" s="223"/>
      <c r="C1147" s="178" t="s">
        <v>1055</v>
      </c>
      <c r="D1147" s="178">
        <v>110</v>
      </c>
      <c r="E1147" s="178">
        <v>99</v>
      </c>
      <c r="F1147" s="178"/>
      <c r="G1147" s="178">
        <f>E1147-D1147</f>
        <v>-11</v>
      </c>
      <c r="H1147" s="178"/>
      <c r="I1147" s="178">
        <f>G1147*20</f>
        <v>-220</v>
      </c>
      <c r="J1147" s="178">
        <f t="shared" si="75"/>
        <v>-4400</v>
      </c>
    </row>
    <row r="1148" spans="2:10">
      <c r="B1148" s="223"/>
      <c r="C1148" s="178" t="s">
        <v>1055</v>
      </c>
      <c r="D1148" s="178">
        <v>110</v>
      </c>
      <c r="E1148" s="178"/>
      <c r="F1148" s="178">
        <v>130</v>
      </c>
      <c r="G1148" s="178">
        <f>F1148-D1148</f>
        <v>20</v>
      </c>
      <c r="H1148" s="178"/>
      <c r="I1148" s="178">
        <f>G1148*20</f>
        <v>400</v>
      </c>
      <c r="J1148" s="178">
        <f t="shared" si="75"/>
        <v>8000</v>
      </c>
    </row>
    <row r="1149" spans="2:10">
      <c r="B1149" s="223"/>
      <c r="C1149" s="178" t="s">
        <v>1003</v>
      </c>
      <c r="D1149" s="178">
        <v>105</v>
      </c>
      <c r="E1149" s="178"/>
      <c r="F1149" s="178"/>
      <c r="G1149" s="178"/>
      <c r="H1149" s="178" t="s">
        <v>1354</v>
      </c>
      <c r="I1149" s="178"/>
      <c r="J1149" s="178"/>
    </row>
    <row r="1150" spans="2:10">
      <c r="B1150" s="223"/>
      <c r="C1150" s="178"/>
      <c r="D1150" s="178"/>
      <c r="E1150" s="178"/>
      <c r="F1150" s="178"/>
      <c r="G1150" s="178"/>
      <c r="H1150" s="178"/>
      <c r="I1150" s="178"/>
      <c r="J1150" s="178"/>
    </row>
    <row r="1151" spans="2:10">
      <c r="B1151" s="223"/>
      <c r="C1151" s="178" t="s">
        <v>1410</v>
      </c>
      <c r="D1151" s="178"/>
      <c r="E1151" s="178"/>
      <c r="F1151" s="178"/>
      <c r="G1151" s="178"/>
      <c r="H1151" s="178"/>
      <c r="I1151" s="178"/>
      <c r="J1151" s="178"/>
    </row>
    <row r="1152" spans="2:10">
      <c r="B1152" s="223"/>
      <c r="C1152" s="178" t="s">
        <v>1055</v>
      </c>
      <c r="D1152" s="178">
        <v>255</v>
      </c>
      <c r="E1152" s="178"/>
      <c r="F1152" s="178">
        <v>280</v>
      </c>
      <c r="G1152" s="178">
        <f>F1152-D1152</f>
        <v>25</v>
      </c>
      <c r="H1152" s="178"/>
      <c r="I1152" s="178">
        <f>G1152*20</f>
        <v>500</v>
      </c>
      <c r="J1152" s="178">
        <f t="shared" si="75"/>
        <v>10000</v>
      </c>
    </row>
    <row r="1153" spans="2:10">
      <c r="B1153" s="223"/>
      <c r="C1153" s="178" t="s">
        <v>1055</v>
      </c>
      <c r="D1153" s="178">
        <v>252</v>
      </c>
      <c r="E1153" s="178">
        <v>244</v>
      </c>
      <c r="F1153" s="178"/>
      <c r="G1153" s="178">
        <f>E1153-D1153</f>
        <v>-8</v>
      </c>
      <c r="H1153" s="178"/>
      <c r="I1153" s="178">
        <f>G1153*20</f>
        <v>-160</v>
      </c>
      <c r="J1153" s="178">
        <f t="shared" si="75"/>
        <v>-3200</v>
      </c>
    </row>
    <row r="1154" spans="2:10">
      <c r="B1154" s="223"/>
      <c r="C1154" s="178" t="s">
        <v>1055</v>
      </c>
      <c r="D1154" s="178">
        <v>265</v>
      </c>
      <c r="E1154" s="178"/>
      <c r="F1154" s="178">
        <v>285</v>
      </c>
      <c r="G1154" s="178">
        <f>F1154-D1154</f>
        <v>20</v>
      </c>
      <c r="H1154" s="178"/>
      <c r="I1154" s="178">
        <f>G1154*20</f>
        <v>400</v>
      </c>
      <c r="J1154" s="178">
        <f t="shared" si="75"/>
        <v>8000</v>
      </c>
    </row>
    <row r="1155" spans="2:10">
      <c r="B1155" s="223"/>
      <c r="C1155" s="178"/>
      <c r="D1155" s="178"/>
      <c r="E1155" s="178"/>
      <c r="F1155" s="178"/>
      <c r="G1155" s="178"/>
      <c r="H1155" s="178"/>
      <c r="I1155" s="178"/>
      <c r="J1155" s="178"/>
    </row>
    <row r="1156" spans="2:10">
      <c r="B1156" s="223"/>
      <c r="C1156" s="178" t="s">
        <v>1411</v>
      </c>
      <c r="D1156" s="178"/>
      <c r="E1156" s="178"/>
      <c r="F1156" s="178"/>
      <c r="G1156" s="178"/>
      <c r="H1156" s="178"/>
      <c r="I1156" s="178"/>
      <c r="J1156" s="178"/>
    </row>
    <row r="1157" spans="2:10">
      <c r="B1157" s="223"/>
      <c r="C1157" s="178" t="s">
        <v>1055</v>
      </c>
      <c r="D1157" s="178">
        <v>180</v>
      </c>
      <c r="E1157" s="178">
        <v>160</v>
      </c>
      <c r="F1157" s="178"/>
      <c r="G1157" s="178">
        <f>E1157-D1157</f>
        <v>-20</v>
      </c>
      <c r="H1157" s="178"/>
      <c r="I1157" s="178">
        <f>G1157*20</f>
        <v>-400</v>
      </c>
      <c r="J1157" s="178">
        <f t="shared" si="75"/>
        <v>-8000</v>
      </c>
    </row>
    <row r="1158" spans="2:10">
      <c r="B1158" s="223"/>
      <c r="C1158" s="178"/>
      <c r="D1158" s="178"/>
      <c r="E1158" s="178"/>
      <c r="F1158" s="178"/>
      <c r="G1158" s="178"/>
      <c r="H1158" s="178"/>
      <c r="I1158" s="178"/>
      <c r="J1158" s="178"/>
    </row>
    <row r="1159" spans="2:10">
      <c r="B1159" s="223"/>
      <c r="C1159" s="178" t="s">
        <v>1412</v>
      </c>
      <c r="D1159" s="178"/>
      <c r="E1159" s="178"/>
      <c r="F1159" s="178"/>
      <c r="G1159" s="178"/>
      <c r="H1159" s="178"/>
      <c r="I1159" s="178"/>
      <c r="J1159" s="178"/>
    </row>
    <row r="1160" spans="2:10">
      <c r="B1160" s="223"/>
      <c r="C1160" s="178" t="s">
        <v>1380</v>
      </c>
      <c r="D1160" s="178">
        <v>65</v>
      </c>
      <c r="E1160" s="178"/>
      <c r="F1160" s="178">
        <v>90</v>
      </c>
      <c r="G1160" s="178">
        <f>F1160-D1160</f>
        <v>25</v>
      </c>
      <c r="H1160" s="178"/>
      <c r="I1160" s="178">
        <f>G1160*40</f>
        <v>1000</v>
      </c>
      <c r="J1160" s="178">
        <f t="shared" si="75"/>
        <v>20000</v>
      </c>
    </row>
    <row r="1161" spans="2:10">
      <c r="B1161" s="178"/>
      <c r="C1161" s="178"/>
      <c r="D1161" s="259" t="s">
        <v>1304</v>
      </c>
      <c r="E1161" s="259"/>
      <c r="F1161" s="259"/>
      <c r="G1161" s="178">
        <f>SUM(G1145:G1160)</f>
        <v>-2</v>
      </c>
      <c r="H1161" s="178" t="s">
        <v>1299</v>
      </c>
      <c r="I1161" s="178">
        <f>SUM(I1145:I1160)</f>
        <v>1000</v>
      </c>
      <c r="J1161" s="178">
        <f>SUM(J1145:J1160)</f>
        <v>20000</v>
      </c>
    </row>
    <row r="1162" spans="2:10">
      <c r="B1162" s="177" t="s">
        <v>88</v>
      </c>
      <c r="C1162" s="178">
        <v>2019</v>
      </c>
      <c r="D1162" s="178" t="s">
        <v>969</v>
      </c>
      <c r="E1162" s="178" t="s">
        <v>994</v>
      </c>
      <c r="F1162" s="178"/>
      <c r="G1162" s="178"/>
      <c r="H1162" s="178"/>
      <c r="I1162" s="260" t="s">
        <v>527</v>
      </c>
      <c r="J1162" s="260"/>
    </row>
    <row r="1163" spans="2:10">
      <c r="B1163" s="208"/>
      <c r="C1163" s="208"/>
      <c r="D1163" s="208"/>
      <c r="E1163" s="209"/>
      <c r="F1163" s="209"/>
      <c r="G1163" s="209" t="s">
        <v>4</v>
      </c>
      <c r="H1163" s="210" t="s">
        <v>9</v>
      </c>
      <c r="I1163" s="260"/>
      <c r="J1163" s="260"/>
    </row>
    <row r="1164" spans="2:10">
      <c r="B1164" s="184" t="s">
        <v>0</v>
      </c>
      <c r="C1164" s="207" t="s">
        <v>1</v>
      </c>
      <c r="D1164" s="184" t="s">
        <v>10</v>
      </c>
      <c r="E1164" s="184" t="s">
        <v>7</v>
      </c>
      <c r="F1164" s="184" t="s">
        <v>11</v>
      </c>
      <c r="G1164" s="184" t="s">
        <v>12</v>
      </c>
      <c r="H1164" s="211"/>
      <c r="I1164" s="208" t="s">
        <v>525</v>
      </c>
      <c r="J1164" s="208" t="s">
        <v>526</v>
      </c>
    </row>
    <row r="1165" spans="2:10">
      <c r="B1165" s="222" t="s">
        <v>1413</v>
      </c>
      <c r="C1165" s="178" t="s">
        <v>1406</v>
      </c>
      <c r="D1165" s="178"/>
      <c r="E1165" s="178"/>
      <c r="F1165" s="178"/>
      <c r="G1165" s="178"/>
      <c r="H1165" s="178"/>
      <c r="I1165" s="178"/>
      <c r="J1165" s="178"/>
    </row>
    <row r="1166" spans="2:10">
      <c r="B1166" s="223"/>
      <c r="C1166" s="178" t="s">
        <v>1418</v>
      </c>
      <c r="D1166" s="178"/>
      <c r="E1166" s="178"/>
      <c r="F1166" s="178">
        <v>158</v>
      </c>
      <c r="G1166" s="178">
        <f>F1166-105</f>
        <v>53</v>
      </c>
      <c r="H1166" s="178"/>
      <c r="I1166" s="178">
        <f>G1166*10</f>
        <v>530</v>
      </c>
      <c r="J1166" s="178">
        <f>I1166*20</f>
        <v>10600</v>
      </c>
    </row>
    <row r="1167" spans="2:10">
      <c r="B1167" s="223"/>
      <c r="C1167" s="178" t="s">
        <v>1055</v>
      </c>
      <c r="D1167" s="178">
        <v>130</v>
      </c>
      <c r="E1167" s="178"/>
      <c r="F1167" s="178">
        <v>158</v>
      </c>
      <c r="G1167" s="178">
        <f>F1167-130</f>
        <v>28</v>
      </c>
      <c r="H1167" s="178"/>
      <c r="I1167" s="178">
        <f>G1167*20</f>
        <v>560</v>
      </c>
      <c r="J1167" s="178">
        <f t="shared" ref="J1167:J1173" si="76">I1167*20</f>
        <v>11200</v>
      </c>
    </row>
    <row r="1168" spans="2:10">
      <c r="B1168" s="223"/>
      <c r="C1168" s="178" t="s">
        <v>1055</v>
      </c>
      <c r="D1168" s="178">
        <v>140</v>
      </c>
      <c r="E1168" s="178">
        <v>110</v>
      </c>
      <c r="F1168" s="178"/>
      <c r="G1168" s="178">
        <f>E1168-D1168</f>
        <v>-30</v>
      </c>
      <c r="H1168" s="178"/>
      <c r="I1168" s="178">
        <f t="shared" ref="I1168:I1173" si="77">G1168*20</f>
        <v>-600</v>
      </c>
      <c r="J1168" s="178">
        <f t="shared" si="76"/>
        <v>-12000</v>
      </c>
    </row>
    <row r="1169" spans="2:10">
      <c r="B1169" s="223"/>
      <c r="C1169" s="178" t="s">
        <v>1055</v>
      </c>
      <c r="D1169" s="178">
        <v>141</v>
      </c>
      <c r="E1169" s="178"/>
      <c r="F1169" s="178">
        <v>170</v>
      </c>
      <c r="G1169" s="178">
        <f>F1169-D1169</f>
        <v>29</v>
      </c>
      <c r="H1169" s="178"/>
      <c r="I1169" s="178">
        <f t="shared" si="77"/>
        <v>580</v>
      </c>
      <c r="J1169" s="178">
        <f t="shared" si="76"/>
        <v>11600</v>
      </c>
    </row>
    <row r="1170" spans="2:10">
      <c r="B1170" s="223"/>
      <c r="C1170" s="178" t="s">
        <v>1055</v>
      </c>
      <c r="D1170" s="178">
        <v>145</v>
      </c>
      <c r="E1170" s="178">
        <v>125</v>
      </c>
      <c r="F1170" s="178"/>
      <c r="G1170" s="178">
        <f>E1170-D1170</f>
        <v>-20</v>
      </c>
      <c r="H1170" s="178"/>
      <c r="I1170" s="178">
        <f t="shared" si="77"/>
        <v>-400</v>
      </c>
      <c r="J1170" s="178">
        <f t="shared" si="76"/>
        <v>-8000</v>
      </c>
    </row>
    <row r="1171" spans="2:10">
      <c r="B1171" s="223"/>
      <c r="C1171" s="178"/>
      <c r="D1171" s="178"/>
      <c r="E1171" s="178"/>
      <c r="F1171" s="178"/>
      <c r="G1171" s="178"/>
      <c r="H1171" s="178"/>
      <c r="I1171" s="178"/>
      <c r="J1171" s="178"/>
    </row>
    <row r="1172" spans="2:10">
      <c r="B1172" s="223"/>
      <c r="C1172" s="178" t="s">
        <v>1419</v>
      </c>
      <c r="D1172" s="178"/>
      <c r="E1172" s="178"/>
      <c r="F1172" s="178"/>
      <c r="G1172" s="178"/>
      <c r="H1172" s="178"/>
      <c r="I1172" s="178"/>
      <c r="J1172" s="178"/>
    </row>
    <row r="1173" spans="2:10">
      <c r="B1173" s="223"/>
      <c r="C1173" s="178" t="s">
        <v>1055</v>
      </c>
      <c r="D1173" s="178">
        <v>107</v>
      </c>
      <c r="E1173" s="178">
        <v>88</v>
      </c>
      <c r="F1173" s="178"/>
      <c r="G1173" s="178">
        <f>E1173-D1173</f>
        <v>-19</v>
      </c>
      <c r="H1173" s="178"/>
      <c r="I1173" s="178">
        <f t="shared" si="77"/>
        <v>-380</v>
      </c>
      <c r="J1173" s="178">
        <f t="shared" si="76"/>
        <v>-7600</v>
      </c>
    </row>
    <row r="1174" spans="2:10">
      <c r="B1174" s="224"/>
      <c r="C1174" s="178" t="s">
        <v>1003</v>
      </c>
      <c r="D1174" s="178">
        <v>112</v>
      </c>
      <c r="E1174" s="178"/>
      <c r="F1174" s="178"/>
      <c r="G1174" s="178"/>
      <c r="H1174" s="178" t="s">
        <v>1064</v>
      </c>
      <c r="I1174" s="178"/>
      <c r="J1174" s="178"/>
    </row>
    <row r="1175" spans="2:10">
      <c r="B1175" s="179"/>
      <c r="C1175" s="179"/>
      <c r="D1175" s="259" t="s">
        <v>1304</v>
      </c>
      <c r="E1175" s="259"/>
      <c r="F1175" s="259"/>
      <c r="G1175" s="178">
        <f>SUM(G1166:G1174)</f>
        <v>41</v>
      </c>
      <c r="H1175" s="178" t="s">
        <v>1299</v>
      </c>
      <c r="I1175" s="178">
        <f>SUM(I1166:I1174)</f>
        <v>290</v>
      </c>
      <c r="J1175" s="178">
        <f>SUM(J1166:J1174)</f>
        <v>5800</v>
      </c>
    </row>
    <row r="1176" spans="2:10">
      <c r="B1176" s="177" t="s">
        <v>88</v>
      </c>
      <c r="C1176" s="178">
        <v>2019</v>
      </c>
      <c r="D1176" s="178" t="s">
        <v>969</v>
      </c>
      <c r="E1176" s="178" t="s">
        <v>994</v>
      </c>
      <c r="F1176" s="178"/>
      <c r="G1176" s="178"/>
      <c r="H1176" s="178"/>
      <c r="I1176" s="260" t="s">
        <v>527</v>
      </c>
      <c r="J1176" s="260"/>
    </row>
    <row r="1177" spans="2:10">
      <c r="B1177" s="208"/>
      <c r="C1177" s="208"/>
      <c r="D1177" s="208"/>
      <c r="E1177" s="209"/>
      <c r="F1177" s="209"/>
      <c r="G1177" s="209" t="s">
        <v>4</v>
      </c>
      <c r="H1177" s="210" t="s">
        <v>9</v>
      </c>
      <c r="I1177" s="260"/>
      <c r="J1177" s="260"/>
    </row>
    <row r="1178" spans="2:10">
      <c r="B1178" s="184" t="s">
        <v>0</v>
      </c>
      <c r="C1178" s="207" t="s">
        <v>1</v>
      </c>
      <c r="D1178" s="184" t="s">
        <v>10</v>
      </c>
      <c r="E1178" s="184" t="s">
        <v>7</v>
      </c>
      <c r="F1178" s="184" t="s">
        <v>11</v>
      </c>
      <c r="G1178" s="184" t="s">
        <v>12</v>
      </c>
      <c r="H1178" s="211"/>
      <c r="I1178" s="208" t="s">
        <v>525</v>
      </c>
      <c r="J1178" s="208" t="s">
        <v>526</v>
      </c>
    </row>
    <row r="1179" spans="2:10">
      <c r="B1179" s="222" t="s">
        <v>1420</v>
      </c>
      <c r="C1179" s="178" t="s">
        <v>1419</v>
      </c>
      <c r="D1179" s="178"/>
      <c r="E1179" s="178"/>
      <c r="F1179" s="178"/>
      <c r="G1179" s="178"/>
      <c r="H1179" s="178"/>
      <c r="I1179" s="178"/>
      <c r="J1179" s="178"/>
    </row>
    <row r="1180" spans="2:10">
      <c r="B1180" s="223"/>
      <c r="C1180" s="178" t="s">
        <v>1424</v>
      </c>
      <c r="D1180" s="178"/>
      <c r="E1180" s="178">
        <v>90</v>
      </c>
      <c r="F1180" s="178"/>
      <c r="G1180" s="178">
        <f>E1180-112</f>
        <v>-22</v>
      </c>
      <c r="H1180" s="178"/>
      <c r="I1180" s="178">
        <f>G1180*10</f>
        <v>-220</v>
      </c>
      <c r="J1180" s="178">
        <f>I1180*20</f>
        <v>-4400</v>
      </c>
    </row>
    <row r="1181" spans="2:10">
      <c r="B1181" s="223"/>
      <c r="C1181" s="178" t="s">
        <v>1003</v>
      </c>
      <c r="D1181" s="178">
        <v>115</v>
      </c>
      <c r="E1181" s="178">
        <v>90</v>
      </c>
      <c r="F1181" s="178"/>
      <c r="G1181" s="178">
        <f>E1181-115</f>
        <v>-25</v>
      </c>
      <c r="H1181" s="178"/>
      <c r="I1181" s="178">
        <f t="shared" ref="I1181:I1182" si="78">G1181*10</f>
        <v>-250</v>
      </c>
      <c r="J1181" s="178">
        <f t="shared" ref="J1181:J1185" si="79">I1181*20</f>
        <v>-5000</v>
      </c>
    </row>
    <row r="1182" spans="2:10">
      <c r="B1182" s="223"/>
      <c r="C1182" s="178" t="s">
        <v>1003</v>
      </c>
      <c r="D1182" s="178">
        <v>102</v>
      </c>
      <c r="E1182" s="178">
        <v>85</v>
      </c>
      <c r="F1182" s="178"/>
      <c r="G1182" s="178">
        <f>E1182-102</f>
        <v>-17</v>
      </c>
      <c r="H1182" s="178"/>
      <c r="I1182" s="178">
        <f t="shared" si="78"/>
        <v>-170</v>
      </c>
      <c r="J1182" s="178">
        <f t="shared" si="79"/>
        <v>-3400</v>
      </c>
    </row>
    <row r="1183" spans="2:10">
      <c r="B1183" s="223"/>
      <c r="C1183" s="178"/>
      <c r="D1183" s="178"/>
      <c r="E1183" s="178"/>
      <c r="F1183" s="178"/>
      <c r="G1183" s="178"/>
      <c r="H1183" s="178"/>
      <c r="I1183" s="178"/>
      <c r="J1183" s="178"/>
    </row>
    <row r="1184" spans="2:10">
      <c r="B1184" s="223"/>
      <c r="C1184" s="178" t="s">
        <v>1411</v>
      </c>
      <c r="D1184" s="178"/>
      <c r="E1184" s="178"/>
      <c r="F1184" s="178"/>
      <c r="G1184" s="178"/>
      <c r="H1184" s="178"/>
      <c r="I1184" s="178"/>
      <c r="J1184" s="178"/>
    </row>
    <row r="1185" spans="2:10">
      <c r="B1185" s="224"/>
      <c r="C1185" s="178" t="s">
        <v>1055</v>
      </c>
      <c r="D1185" s="178">
        <v>126</v>
      </c>
      <c r="E1185" s="178"/>
      <c r="F1185" s="178">
        <v>180</v>
      </c>
      <c r="G1185" s="178">
        <f>F1185-126</f>
        <v>54</v>
      </c>
      <c r="H1185" s="178"/>
      <c r="I1185" s="178">
        <f>G1185*20</f>
        <v>1080</v>
      </c>
      <c r="J1185" s="178">
        <f t="shared" si="79"/>
        <v>21600</v>
      </c>
    </row>
    <row r="1186" spans="2:10">
      <c r="B1186" s="179"/>
      <c r="C1186" s="179"/>
      <c r="D1186" s="259" t="s">
        <v>1304</v>
      </c>
      <c r="E1186" s="259"/>
      <c r="F1186" s="259"/>
      <c r="G1186" s="178">
        <f>SUM(G1180:G1185)</f>
        <v>-10</v>
      </c>
      <c r="H1186" s="178" t="s">
        <v>1299</v>
      </c>
      <c r="I1186" s="178">
        <f>SUM(I1180:I1185)</f>
        <v>440</v>
      </c>
      <c r="J1186" s="178">
        <f>SUM(J1180:J1185)</f>
        <v>8800</v>
      </c>
    </row>
    <row r="1187" spans="2:10">
      <c r="B1187" s="177" t="s">
        <v>88</v>
      </c>
      <c r="C1187" s="178">
        <v>2019</v>
      </c>
      <c r="D1187" s="178" t="s">
        <v>969</v>
      </c>
      <c r="E1187" s="178" t="s">
        <v>994</v>
      </c>
      <c r="F1187" s="178"/>
      <c r="G1187" s="178"/>
      <c r="H1187" s="178"/>
      <c r="I1187" s="260" t="s">
        <v>527</v>
      </c>
      <c r="J1187" s="260"/>
    </row>
    <row r="1188" spans="2:10">
      <c r="B1188" s="208"/>
      <c r="C1188" s="208"/>
      <c r="D1188" s="208"/>
      <c r="E1188" s="209"/>
      <c r="F1188" s="209"/>
      <c r="G1188" s="209" t="s">
        <v>4</v>
      </c>
      <c r="H1188" s="210" t="s">
        <v>9</v>
      </c>
      <c r="I1188" s="260"/>
      <c r="J1188" s="260"/>
    </row>
    <row r="1189" spans="2:10">
      <c r="B1189" s="184" t="s">
        <v>0</v>
      </c>
      <c r="C1189" s="207" t="s">
        <v>1</v>
      </c>
      <c r="D1189" s="184" t="s">
        <v>10</v>
      </c>
      <c r="E1189" s="184" t="s">
        <v>7</v>
      </c>
      <c r="F1189" s="184" t="s">
        <v>11</v>
      </c>
      <c r="G1189" s="184" t="s">
        <v>12</v>
      </c>
      <c r="H1189" s="211"/>
      <c r="I1189" s="208" t="s">
        <v>525</v>
      </c>
      <c r="J1189" s="208" t="s">
        <v>526</v>
      </c>
    </row>
    <row r="1190" spans="2:10">
      <c r="B1190" s="222" t="s">
        <v>1422</v>
      </c>
      <c r="C1190" s="178" t="s">
        <v>1425</v>
      </c>
      <c r="D1190" s="178"/>
      <c r="E1190" s="178"/>
      <c r="F1190" s="178"/>
      <c r="G1190" s="178"/>
      <c r="H1190" s="178"/>
      <c r="I1190" s="178"/>
      <c r="J1190" s="178"/>
    </row>
    <row r="1191" spans="2:10">
      <c r="B1191" s="223"/>
      <c r="C1191" s="178" t="s">
        <v>1055</v>
      </c>
      <c r="D1191" s="178">
        <v>272</v>
      </c>
      <c r="E1191" s="178"/>
      <c r="F1191" s="178">
        <v>308</v>
      </c>
      <c r="G1191" s="178">
        <f>F1191-D1191</f>
        <v>36</v>
      </c>
      <c r="H1191" s="178"/>
      <c r="I1191" s="178">
        <f>G1191*20</f>
        <v>720</v>
      </c>
      <c r="J1191" s="178">
        <f>I1191*20</f>
        <v>14400</v>
      </c>
    </row>
    <row r="1192" spans="2:10">
      <c r="B1192" s="223"/>
      <c r="C1192" s="178" t="s">
        <v>1055</v>
      </c>
      <c r="D1192" s="178">
        <v>255</v>
      </c>
      <c r="E1192" s="178">
        <v>240</v>
      </c>
      <c r="F1192" s="178"/>
      <c r="G1192" s="178">
        <f>E1192-D1192</f>
        <v>-15</v>
      </c>
      <c r="H1192" s="178"/>
      <c r="I1192" s="178">
        <f t="shared" ref="I1192:I1201" si="80">G1192*20</f>
        <v>-300</v>
      </c>
      <c r="J1192" s="178">
        <f t="shared" ref="J1192:J1201" si="81">I1192*20</f>
        <v>-6000</v>
      </c>
    </row>
    <row r="1193" spans="2:10">
      <c r="B1193" s="223"/>
      <c r="C1193" s="178"/>
      <c r="D1193" s="178"/>
      <c r="E1193" s="178"/>
      <c r="F1193" s="178"/>
      <c r="G1193" s="178"/>
      <c r="H1193" s="178"/>
      <c r="I1193" s="178"/>
      <c r="J1193" s="178"/>
    </row>
    <row r="1194" spans="2:10">
      <c r="B1194" s="223"/>
      <c r="C1194" s="178"/>
      <c r="D1194" s="178"/>
      <c r="E1194" s="178"/>
      <c r="F1194" s="178"/>
      <c r="G1194" s="178"/>
      <c r="H1194" s="178"/>
      <c r="I1194" s="178"/>
      <c r="J1194" s="178"/>
    </row>
    <row r="1195" spans="2:10">
      <c r="B1195" s="223"/>
      <c r="C1195" s="178" t="s">
        <v>1426</v>
      </c>
      <c r="D1195" s="178"/>
      <c r="E1195" s="178"/>
      <c r="F1195" s="178"/>
      <c r="G1195" s="178"/>
      <c r="H1195" s="178"/>
      <c r="I1195" s="178"/>
      <c r="J1195" s="178"/>
    </row>
    <row r="1196" spans="2:10">
      <c r="B1196" s="223"/>
      <c r="C1196" s="178" t="s">
        <v>1055</v>
      </c>
      <c r="D1196" s="178">
        <v>196</v>
      </c>
      <c r="E1196" s="178"/>
      <c r="F1196" s="178">
        <v>230</v>
      </c>
      <c r="G1196" s="178">
        <f>F1196-D1196</f>
        <v>34</v>
      </c>
      <c r="H1196" s="178"/>
      <c r="I1196" s="178">
        <f t="shared" si="80"/>
        <v>680</v>
      </c>
      <c r="J1196" s="178">
        <f t="shared" si="81"/>
        <v>13600</v>
      </c>
    </row>
    <row r="1197" spans="2:10">
      <c r="B1197" s="223"/>
      <c r="C1197" s="178" t="s">
        <v>1055</v>
      </c>
      <c r="D1197" s="178">
        <v>213</v>
      </c>
      <c r="E1197" s="178"/>
      <c r="F1197" s="178">
        <v>266</v>
      </c>
      <c r="G1197" s="178">
        <f t="shared" ref="G1197:G1200" si="82">F1197-D1197</f>
        <v>53</v>
      </c>
      <c r="H1197" s="178"/>
      <c r="I1197" s="178">
        <f t="shared" si="80"/>
        <v>1060</v>
      </c>
      <c r="J1197" s="178">
        <f t="shared" si="81"/>
        <v>21200</v>
      </c>
    </row>
    <row r="1198" spans="2:10">
      <c r="B1198" s="223"/>
      <c r="C1198" s="178" t="s">
        <v>1055</v>
      </c>
      <c r="D1198" s="178">
        <v>260</v>
      </c>
      <c r="E1198" s="178"/>
      <c r="F1198" s="178">
        <v>293</v>
      </c>
      <c r="G1198" s="178">
        <f t="shared" si="82"/>
        <v>33</v>
      </c>
      <c r="H1198" s="178"/>
      <c r="I1198" s="178">
        <f t="shared" si="80"/>
        <v>660</v>
      </c>
      <c r="J1198" s="178">
        <f t="shared" si="81"/>
        <v>13200</v>
      </c>
    </row>
    <row r="1199" spans="2:10">
      <c r="B1199" s="223"/>
      <c r="C1199" s="178" t="s">
        <v>1055</v>
      </c>
      <c r="D1199" s="178">
        <v>265</v>
      </c>
      <c r="E1199" s="178"/>
      <c r="F1199" s="178">
        <v>330</v>
      </c>
      <c r="G1199" s="178">
        <f t="shared" si="82"/>
        <v>65</v>
      </c>
      <c r="H1199" s="178"/>
      <c r="I1199" s="178">
        <f t="shared" si="80"/>
        <v>1300</v>
      </c>
      <c r="J1199" s="178">
        <f t="shared" si="81"/>
        <v>26000</v>
      </c>
    </row>
    <row r="1200" spans="2:10">
      <c r="B1200" s="223"/>
      <c r="C1200" s="178" t="s">
        <v>1055</v>
      </c>
      <c r="D1200" s="178">
        <v>318</v>
      </c>
      <c r="E1200" s="178"/>
      <c r="F1200" s="178">
        <v>355</v>
      </c>
      <c r="G1200" s="178">
        <f t="shared" si="82"/>
        <v>37</v>
      </c>
      <c r="H1200" s="178"/>
      <c r="I1200" s="178">
        <f t="shared" si="80"/>
        <v>740</v>
      </c>
      <c r="J1200" s="178">
        <f t="shared" si="81"/>
        <v>14800</v>
      </c>
    </row>
    <row r="1201" spans="2:10">
      <c r="B1201" s="224"/>
      <c r="C1201" s="178" t="s">
        <v>1055</v>
      </c>
      <c r="D1201" s="178">
        <v>360</v>
      </c>
      <c r="E1201" s="178">
        <v>345</v>
      </c>
      <c r="F1201" s="178"/>
      <c r="G1201" s="178">
        <f>E1201-D1201</f>
        <v>-15</v>
      </c>
      <c r="H1201" s="178"/>
      <c r="I1201" s="178">
        <f t="shared" si="80"/>
        <v>-300</v>
      </c>
      <c r="J1201" s="178">
        <f t="shared" si="81"/>
        <v>-6000</v>
      </c>
    </row>
    <row r="1202" spans="2:10">
      <c r="B1202" s="179"/>
      <c r="C1202" s="179"/>
      <c r="D1202" s="259" t="s">
        <v>1304</v>
      </c>
      <c r="E1202" s="259"/>
      <c r="F1202" s="259"/>
      <c r="G1202" s="178">
        <f>SUM(G1191:G1201)</f>
        <v>228</v>
      </c>
      <c r="H1202" s="178" t="s">
        <v>1299</v>
      </c>
      <c r="I1202" s="178">
        <f>SUM(I1191:I1201)</f>
        <v>4560</v>
      </c>
      <c r="J1202" s="178">
        <f>SUM(J1191:J1201)</f>
        <v>91200</v>
      </c>
    </row>
    <row r="1203" spans="2:10">
      <c r="B1203" s="177" t="s">
        <v>88</v>
      </c>
      <c r="C1203" s="178">
        <v>2019</v>
      </c>
      <c r="D1203" s="178" t="s">
        <v>969</v>
      </c>
      <c r="E1203" s="178" t="s">
        <v>994</v>
      </c>
      <c r="F1203" s="178"/>
      <c r="G1203" s="178"/>
      <c r="H1203" s="178"/>
      <c r="I1203" s="260" t="s">
        <v>527</v>
      </c>
      <c r="J1203" s="260"/>
    </row>
    <row r="1204" spans="2:10">
      <c r="B1204" s="208"/>
      <c r="C1204" s="208"/>
      <c r="D1204" s="208"/>
      <c r="E1204" s="209"/>
      <c r="F1204" s="209"/>
      <c r="G1204" s="209" t="s">
        <v>4</v>
      </c>
      <c r="H1204" s="210" t="s">
        <v>9</v>
      </c>
      <c r="I1204" s="260"/>
      <c r="J1204" s="260"/>
    </row>
    <row r="1205" spans="2:10">
      <c r="B1205" s="184" t="s">
        <v>0</v>
      </c>
      <c r="C1205" s="207" t="s">
        <v>1</v>
      </c>
      <c r="D1205" s="184" t="s">
        <v>10</v>
      </c>
      <c r="E1205" s="184" t="s">
        <v>7</v>
      </c>
      <c r="F1205" s="184" t="s">
        <v>11</v>
      </c>
      <c r="G1205" s="184" t="s">
        <v>12</v>
      </c>
      <c r="H1205" s="211"/>
      <c r="I1205" s="208" t="s">
        <v>525</v>
      </c>
      <c r="J1205" s="208" t="s">
        <v>526</v>
      </c>
    </row>
    <row r="1206" spans="2:10">
      <c r="B1206" s="222" t="s">
        <v>1427</v>
      </c>
      <c r="C1206" s="178" t="s">
        <v>1426</v>
      </c>
      <c r="D1206" s="178"/>
      <c r="E1206" s="178"/>
      <c r="F1206" s="178"/>
      <c r="G1206" s="178"/>
      <c r="H1206" s="178"/>
      <c r="I1206" s="178"/>
      <c r="J1206" s="178"/>
    </row>
    <row r="1207" spans="2:10">
      <c r="B1207" s="223"/>
      <c r="C1207" s="178" t="s">
        <v>1003</v>
      </c>
      <c r="D1207" s="178">
        <v>262</v>
      </c>
      <c r="E1207" s="178">
        <v>240</v>
      </c>
      <c r="F1207" s="178"/>
      <c r="G1207" s="178">
        <f>E1207-D1207</f>
        <v>-22</v>
      </c>
      <c r="H1207" s="178"/>
      <c r="I1207" s="178">
        <f>G1207*10</f>
        <v>-220</v>
      </c>
      <c r="J1207" s="178">
        <f>I1207*20</f>
        <v>-4400</v>
      </c>
    </row>
    <row r="1208" spans="2:10">
      <c r="B1208" s="223"/>
      <c r="C1208" s="178" t="s">
        <v>1003</v>
      </c>
      <c r="D1208" s="178">
        <v>250</v>
      </c>
      <c r="E1208" s="178">
        <v>230</v>
      </c>
      <c r="F1208" s="178"/>
      <c r="G1208" s="178">
        <f>E1208-D1208</f>
        <v>-20</v>
      </c>
      <c r="H1208" s="178"/>
      <c r="I1208" s="178">
        <f t="shared" ref="I1208:I1215" si="83">G1208*10</f>
        <v>-200</v>
      </c>
      <c r="J1208" s="178">
        <f t="shared" ref="J1208:J1215" si="84">I1208*20</f>
        <v>-4000</v>
      </c>
    </row>
    <row r="1209" spans="2:10">
      <c r="B1209" s="223"/>
      <c r="C1209" s="178"/>
      <c r="D1209" s="178"/>
      <c r="E1209" s="178"/>
      <c r="F1209" s="178"/>
      <c r="G1209" s="178"/>
      <c r="H1209" s="178"/>
      <c r="I1209" s="178"/>
      <c r="J1209" s="178"/>
    </row>
    <row r="1210" spans="2:10">
      <c r="B1210" s="223"/>
      <c r="C1210" s="178"/>
      <c r="D1210" s="178"/>
      <c r="E1210" s="178"/>
      <c r="F1210" s="178"/>
      <c r="G1210" s="178"/>
      <c r="H1210" s="178"/>
      <c r="I1210" s="178"/>
      <c r="J1210" s="178"/>
    </row>
    <row r="1211" spans="2:10">
      <c r="B1211" s="223"/>
      <c r="C1211" s="178" t="s">
        <v>1405</v>
      </c>
      <c r="D1211" s="178"/>
      <c r="E1211" s="178"/>
      <c r="F1211" s="178"/>
      <c r="G1211" s="178"/>
      <c r="H1211" s="178"/>
      <c r="I1211" s="178"/>
      <c r="J1211" s="178"/>
    </row>
    <row r="1212" spans="2:10">
      <c r="B1212" s="223"/>
      <c r="C1212" s="178" t="s">
        <v>1003</v>
      </c>
      <c r="D1212" s="178">
        <v>216</v>
      </c>
      <c r="E1212" s="178">
        <v>200</v>
      </c>
      <c r="F1212" s="178"/>
      <c r="G1212" s="178">
        <f>E1212-D1212</f>
        <v>-16</v>
      </c>
      <c r="H1212" s="178"/>
      <c r="I1212" s="178">
        <f t="shared" si="83"/>
        <v>-160</v>
      </c>
      <c r="J1212" s="178">
        <f t="shared" si="84"/>
        <v>-3200</v>
      </c>
    </row>
    <row r="1213" spans="2:10">
      <c r="B1213" s="223"/>
      <c r="C1213" s="178" t="s">
        <v>1003</v>
      </c>
      <c r="D1213" s="178">
        <v>220</v>
      </c>
      <c r="E1213" s="178"/>
      <c r="F1213" s="178">
        <v>270</v>
      </c>
      <c r="G1213" s="178">
        <f>F1213-D1213</f>
        <v>50</v>
      </c>
      <c r="H1213" s="178"/>
      <c r="I1213" s="178">
        <f t="shared" si="83"/>
        <v>500</v>
      </c>
      <c r="J1213" s="178">
        <f t="shared" si="84"/>
        <v>10000</v>
      </c>
    </row>
    <row r="1214" spans="2:10">
      <c r="B1214" s="223"/>
      <c r="C1214" s="178" t="s">
        <v>1003</v>
      </c>
      <c r="D1214" s="178">
        <v>290</v>
      </c>
      <c r="E1214" s="178"/>
      <c r="F1214" s="178">
        <v>350</v>
      </c>
      <c r="G1214" s="178">
        <f t="shared" ref="G1214:G1215" si="85">F1214-D1214</f>
        <v>60</v>
      </c>
      <c r="H1214" s="178"/>
      <c r="I1214" s="178">
        <f t="shared" si="83"/>
        <v>600</v>
      </c>
      <c r="J1214" s="178">
        <f t="shared" si="84"/>
        <v>12000</v>
      </c>
    </row>
    <row r="1215" spans="2:10">
      <c r="B1215" s="224"/>
      <c r="C1215" s="178" t="s">
        <v>1003</v>
      </c>
      <c r="D1215" s="178">
        <v>360</v>
      </c>
      <c r="E1215" s="178"/>
      <c r="F1215" s="178">
        <v>430</v>
      </c>
      <c r="G1215" s="178">
        <f t="shared" si="85"/>
        <v>70</v>
      </c>
      <c r="H1215" s="178"/>
      <c r="I1215" s="178">
        <f t="shared" si="83"/>
        <v>700</v>
      </c>
      <c r="J1215" s="178">
        <f t="shared" si="84"/>
        <v>14000</v>
      </c>
    </row>
    <row r="1216" spans="2:10">
      <c r="B1216" s="178"/>
      <c r="C1216" s="178"/>
      <c r="D1216" s="259" t="s">
        <v>1304</v>
      </c>
      <c r="E1216" s="259"/>
      <c r="F1216" s="259"/>
      <c r="G1216" s="178">
        <f>SUM(G1206:G1215)</f>
        <v>122</v>
      </c>
      <c r="H1216" s="178" t="s">
        <v>1299</v>
      </c>
      <c r="I1216" s="178">
        <f>SUM(I1207:I1215)</f>
        <v>1220</v>
      </c>
      <c r="J1216" s="178">
        <f>SUM(J1207:J1215)</f>
        <v>24400</v>
      </c>
    </row>
    <row r="1217" spans="2:10">
      <c r="B1217" s="177" t="s">
        <v>88</v>
      </c>
      <c r="C1217" s="178">
        <v>2019</v>
      </c>
      <c r="D1217" s="178" t="s">
        <v>969</v>
      </c>
      <c r="E1217" s="178" t="s">
        <v>994</v>
      </c>
      <c r="F1217" s="178"/>
      <c r="G1217" s="178"/>
      <c r="H1217" s="178"/>
      <c r="I1217" s="260" t="s">
        <v>527</v>
      </c>
      <c r="J1217" s="260"/>
    </row>
    <row r="1218" spans="2:10">
      <c r="B1218" s="208"/>
      <c r="C1218" s="208"/>
      <c r="D1218" s="208"/>
      <c r="E1218" s="209"/>
      <c r="F1218" s="209"/>
      <c r="G1218" s="209" t="s">
        <v>4</v>
      </c>
      <c r="H1218" s="210" t="s">
        <v>9</v>
      </c>
      <c r="I1218" s="260"/>
      <c r="J1218" s="260"/>
    </row>
    <row r="1219" spans="2:10">
      <c r="B1219" s="184" t="s">
        <v>0</v>
      </c>
      <c r="C1219" s="207" t="s">
        <v>1</v>
      </c>
      <c r="D1219" s="184" t="s">
        <v>10</v>
      </c>
      <c r="E1219" s="184" t="s">
        <v>7</v>
      </c>
      <c r="F1219" s="184" t="s">
        <v>11</v>
      </c>
      <c r="G1219" s="184" t="s">
        <v>12</v>
      </c>
      <c r="H1219" s="211"/>
      <c r="I1219" s="208" t="s">
        <v>525</v>
      </c>
      <c r="J1219" s="208" t="s">
        <v>526</v>
      </c>
    </row>
    <row r="1220" spans="2:10">
      <c r="B1220" s="222" t="s">
        <v>1428</v>
      </c>
      <c r="C1220" s="178" t="s">
        <v>1430</v>
      </c>
      <c r="D1220" s="178"/>
      <c r="E1220" s="178"/>
      <c r="F1220" s="178"/>
      <c r="G1220" s="178"/>
      <c r="H1220" s="178"/>
      <c r="I1220" s="178"/>
      <c r="J1220" s="178"/>
    </row>
    <row r="1221" spans="2:10">
      <c r="B1221" s="223"/>
      <c r="C1221" s="178" t="s">
        <v>1055</v>
      </c>
      <c r="D1221" s="178">
        <v>116</v>
      </c>
      <c r="E1221" s="178"/>
      <c r="F1221" s="178">
        <v>150</v>
      </c>
      <c r="G1221" s="178">
        <f>F1221-D1221</f>
        <v>34</v>
      </c>
      <c r="H1221" s="178"/>
      <c r="I1221" s="178">
        <f>G1221*20</f>
        <v>680</v>
      </c>
      <c r="J1221" s="178">
        <f>I1221*20</f>
        <v>13600</v>
      </c>
    </row>
    <row r="1222" spans="2:10">
      <c r="B1222" s="223"/>
      <c r="C1222" s="178" t="s">
        <v>1055</v>
      </c>
      <c r="D1222" s="178">
        <v>130</v>
      </c>
      <c r="E1222" s="178">
        <v>105</v>
      </c>
      <c r="F1222" s="178"/>
      <c r="G1222" s="178">
        <f>E1222-D1222</f>
        <v>-25</v>
      </c>
      <c r="H1222" s="178"/>
      <c r="I1222" s="178">
        <f>G1222*20</f>
        <v>-500</v>
      </c>
      <c r="J1222" s="178">
        <f t="shared" ref="J1222:J1229" si="86">I1222*20</f>
        <v>-10000</v>
      </c>
    </row>
    <row r="1223" spans="2:10">
      <c r="B1223" s="223"/>
      <c r="C1223" s="178" t="s">
        <v>1055</v>
      </c>
      <c r="D1223" s="178">
        <v>155</v>
      </c>
      <c r="E1223" s="178"/>
      <c r="F1223" s="178">
        <v>212</v>
      </c>
      <c r="G1223" s="178">
        <f>F1223-D1223</f>
        <v>57</v>
      </c>
      <c r="H1223" s="178" t="s">
        <v>1153</v>
      </c>
      <c r="I1223" s="178">
        <f>G1223*10</f>
        <v>570</v>
      </c>
      <c r="J1223" s="178">
        <f t="shared" si="86"/>
        <v>11400</v>
      </c>
    </row>
    <row r="1224" spans="2:10">
      <c r="B1224" s="223"/>
      <c r="C1224" s="178"/>
      <c r="D1224" s="178"/>
      <c r="E1224" s="178"/>
      <c r="F1224" s="178">
        <v>250</v>
      </c>
      <c r="G1224" s="178">
        <f>F1224-D1223</f>
        <v>95</v>
      </c>
      <c r="H1224" s="178" t="s">
        <v>1153</v>
      </c>
      <c r="I1224" s="178">
        <f t="shared" ref="I1224:I1226" si="87">G1224*10</f>
        <v>950</v>
      </c>
      <c r="J1224" s="178">
        <f t="shared" si="86"/>
        <v>19000</v>
      </c>
    </row>
    <row r="1225" spans="2:10">
      <c r="B1225" s="223"/>
      <c r="C1225" s="178" t="s">
        <v>1055</v>
      </c>
      <c r="D1225" s="178">
        <v>210</v>
      </c>
      <c r="E1225" s="178"/>
      <c r="F1225" s="178">
        <v>257</v>
      </c>
      <c r="G1225" s="178">
        <f>F1225-D1225</f>
        <v>47</v>
      </c>
      <c r="H1225" s="178" t="s">
        <v>1153</v>
      </c>
      <c r="I1225" s="178">
        <f t="shared" si="87"/>
        <v>470</v>
      </c>
      <c r="J1225" s="178">
        <f t="shared" si="86"/>
        <v>9400</v>
      </c>
    </row>
    <row r="1226" spans="2:10">
      <c r="B1226" s="223"/>
      <c r="C1226" s="178"/>
      <c r="D1226" s="178"/>
      <c r="E1226" s="178"/>
      <c r="F1226" s="178">
        <v>315</v>
      </c>
      <c r="G1226" s="178">
        <f>F1226-D1225</f>
        <v>105</v>
      </c>
      <c r="H1226" s="178" t="s">
        <v>1153</v>
      </c>
      <c r="I1226" s="178">
        <f t="shared" si="87"/>
        <v>1050</v>
      </c>
      <c r="J1226" s="178">
        <f t="shared" si="86"/>
        <v>21000</v>
      </c>
    </row>
    <row r="1227" spans="2:10">
      <c r="B1227" s="223"/>
      <c r="C1227" s="178" t="s">
        <v>1055</v>
      </c>
      <c r="D1227" s="178">
        <v>255</v>
      </c>
      <c r="E1227" s="178"/>
      <c r="F1227" s="178">
        <v>283</v>
      </c>
      <c r="G1227" s="178">
        <f>F1227-D1227</f>
        <v>28</v>
      </c>
      <c r="H1227" s="178"/>
      <c r="I1227" s="178">
        <f>G1227*20</f>
        <v>560</v>
      </c>
      <c r="J1227" s="178">
        <f t="shared" si="86"/>
        <v>11200</v>
      </c>
    </row>
    <row r="1228" spans="2:10">
      <c r="B1228" s="223"/>
      <c r="C1228" s="178" t="s">
        <v>1055</v>
      </c>
      <c r="D1228" s="178">
        <v>180</v>
      </c>
      <c r="E1228" s="178"/>
      <c r="F1228" s="178">
        <v>300</v>
      </c>
      <c r="G1228" s="178">
        <f>F1228-D1228</f>
        <v>120</v>
      </c>
      <c r="H1228" s="178" t="s">
        <v>1153</v>
      </c>
      <c r="I1228" s="178">
        <f>G1228*10</f>
        <v>1200</v>
      </c>
      <c r="J1228" s="178">
        <f t="shared" si="86"/>
        <v>24000</v>
      </c>
    </row>
    <row r="1229" spans="2:10">
      <c r="B1229" s="223"/>
      <c r="C1229" s="178"/>
      <c r="D1229" s="178"/>
      <c r="E1229" s="178"/>
      <c r="F1229" s="178">
        <v>350</v>
      </c>
      <c r="G1229" s="178">
        <f>F1229-D1228</f>
        <v>170</v>
      </c>
      <c r="H1229" s="178" t="s">
        <v>1153</v>
      </c>
      <c r="I1229" s="178">
        <f>G1229*10</f>
        <v>1700</v>
      </c>
      <c r="J1229" s="178">
        <f t="shared" si="86"/>
        <v>34000</v>
      </c>
    </row>
    <row r="1230" spans="2:10">
      <c r="B1230" s="223"/>
      <c r="C1230" s="178" t="s">
        <v>1514</v>
      </c>
      <c r="D1230" s="178"/>
      <c r="E1230" s="178"/>
      <c r="F1230" s="178"/>
      <c r="G1230" s="178"/>
      <c r="H1230" s="178"/>
      <c r="I1230" s="178"/>
      <c r="J1230" s="178"/>
    </row>
    <row r="1231" spans="2:10">
      <c r="B1231" s="223"/>
      <c r="C1231" s="178" t="s">
        <v>1515</v>
      </c>
      <c r="D1231" s="178"/>
      <c r="E1231" s="178"/>
      <c r="F1231" s="178">
        <v>516</v>
      </c>
      <c r="G1231" s="178">
        <f>F1231-190</f>
        <v>326</v>
      </c>
      <c r="H1231" s="178"/>
      <c r="I1231" s="178">
        <f>G1231*10</f>
        <v>3260</v>
      </c>
      <c r="J1231" s="178">
        <f>I1231*20</f>
        <v>65200</v>
      </c>
    </row>
    <row r="1232" spans="2:10">
      <c r="B1232" s="223"/>
      <c r="C1232" s="178"/>
      <c r="D1232" s="178"/>
      <c r="E1232" s="178"/>
      <c r="F1232" s="178"/>
      <c r="G1232" s="178"/>
      <c r="H1232" s="178"/>
      <c r="I1232" s="178"/>
      <c r="J1232" s="178"/>
    </row>
    <row r="1233" spans="2:10">
      <c r="B1233" s="223"/>
      <c r="C1233" s="178" t="s">
        <v>1516</v>
      </c>
      <c r="D1233" s="178"/>
      <c r="E1233" s="178"/>
      <c r="F1233" s="178"/>
      <c r="G1233" s="178"/>
      <c r="H1233" s="178"/>
      <c r="I1233" s="178"/>
      <c r="J1233" s="178"/>
    </row>
    <row r="1234" spans="2:10">
      <c r="B1234" s="224"/>
      <c r="C1234" s="178" t="s">
        <v>1517</v>
      </c>
      <c r="D1234" s="178"/>
      <c r="E1234" s="178"/>
      <c r="F1234" s="178">
        <v>410</v>
      </c>
      <c r="G1234" s="178">
        <f>F1234-265</f>
        <v>145</v>
      </c>
      <c r="H1234" s="178"/>
      <c r="I1234" s="178">
        <f>G1234*10</f>
        <v>1450</v>
      </c>
      <c r="J1234" s="178">
        <f>I1234*20</f>
        <v>29000</v>
      </c>
    </row>
    <row r="1235" spans="2:10">
      <c r="B1235" s="179"/>
      <c r="C1235" s="179"/>
      <c r="D1235" s="259" t="s">
        <v>1304</v>
      </c>
      <c r="E1235" s="259"/>
      <c r="F1235" s="259"/>
      <c r="G1235" s="178">
        <f>SUM(G1221:G1234)</f>
        <v>1102</v>
      </c>
      <c r="H1235" s="178" t="s">
        <v>1299</v>
      </c>
      <c r="I1235" s="178">
        <f>SUM(I1221:I1231)</f>
        <v>9940</v>
      </c>
      <c r="J1235" s="178">
        <f>SUM(J1221:J1234)</f>
        <v>227800</v>
      </c>
    </row>
    <row r="1236" spans="2:10">
      <c r="B1236" s="177" t="s">
        <v>88</v>
      </c>
      <c r="C1236" s="178">
        <v>2019</v>
      </c>
      <c r="D1236" s="178" t="s">
        <v>969</v>
      </c>
      <c r="E1236" s="178" t="s">
        <v>994</v>
      </c>
      <c r="F1236" s="178"/>
      <c r="G1236" s="178"/>
      <c r="H1236" s="178"/>
      <c r="I1236" s="260" t="s">
        <v>527</v>
      </c>
      <c r="J1236" s="260"/>
    </row>
    <row r="1237" spans="2:10">
      <c r="B1237" s="208"/>
      <c r="C1237" s="208"/>
      <c r="D1237" s="208"/>
      <c r="E1237" s="209"/>
      <c r="F1237" s="209"/>
      <c r="G1237" s="209" t="s">
        <v>4</v>
      </c>
      <c r="H1237" s="210" t="s">
        <v>9</v>
      </c>
      <c r="I1237" s="260"/>
      <c r="J1237" s="260"/>
    </row>
    <row r="1238" spans="2:10">
      <c r="B1238" s="184" t="s">
        <v>0</v>
      </c>
      <c r="C1238" s="207" t="s">
        <v>1</v>
      </c>
      <c r="D1238" s="184" t="s">
        <v>10</v>
      </c>
      <c r="E1238" s="184" t="s">
        <v>7</v>
      </c>
      <c r="F1238" s="184" t="s">
        <v>11</v>
      </c>
      <c r="G1238" s="184" t="s">
        <v>12</v>
      </c>
      <c r="H1238" s="211"/>
      <c r="I1238" s="208" t="s">
        <v>525</v>
      </c>
      <c r="J1238" s="208" t="s">
        <v>526</v>
      </c>
    </row>
    <row r="1239" spans="2:10">
      <c r="B1239" s="222" t="s">
        <v>1431</v>
      </c>
      <c r="C1239" s="178" t="s">
        <v>1432</v>
      </c>
      <c r="D1239" s="178"/>
      <c r="E1239" s="178"/>
      <c r="F1239" s="178"/>
      <c r="G1239" s="178"/>
      <c r="H1239" s="178"/>
      <c r="I1239" s="178"/>
      <c r="J1239" s="178"/>
    </row>
    <row r="1240" spans="2:10">
      <c r="B1240" s="223"/>
      <c r="C1240" s="178" t="s">
        <v>1003</v>
      </c>
      <c r="D1240" s="178">
        <v>287</v>
      </c>
      <c r="E1240" s="178"/>
      <c r="F1240" s="178">
        <v>320</v>
      </c>
      <c r="G1240" s="178">
        <v>35</v>
      </c>
      <c r="H1240" s="178"/>
      <c r="I1240" s="178">
        <v>350</v>
      </c>
      <c r="J1240" s="178">
        <f>I1240*20</f>
        <v>7000</v>
      </c>
    </row>
    <row r="1241" spans="2:10">
      <c r="B1241" s="223"/>
      <c r="C1241" s="178" t="s">
        <v>1003</v>
      </c>
      <c r="D1241" s="178">
        <v>297</v>
      </c>
      <c r="E1241" s="178">
        <v>285</v>
      </c>
      <c r="F1241" s="178"/>
      <c r="G1241" s="178">
        <v>-12</v>
      </c>
      <c r="H1241" s="178"/>
      <c r="I1241" s="178">
        <v>-120</v>
      </c>
      <c r="J1241" s="178">
        <f t="shared" ref="J1241:J1248" si="88">I1241*20</f>
        <v>-2400</v>
      </c>
    </row>
    <row r="1242" spans="2:10">
      <c r="B1242" s="223"/>
      <c r="C1242" s="178" t="s">
        <v>1003</v>
      </c>
      <c r="D1242" s="178">
        <v>295</v>
      </c>
      <c r="E1242" s="178"/>
      <c r="F1242" s="178">
        <v>320</v>
      </c>
      <c r="G1242" s="178">
        <v>25</v>
      </c>
      <c r="H1242" s="178"/>
      <c r="I1242" s="178">
        <v>250</v>
      </c>
      <c r="J1242" s="178">
        <f t="shared" si="88"/>
        <v>5000</v>
      </c>
    </row>
    <row r="1243" spans="2:10">
      <c r="B1243" s="223"/>
      <c r="C1243" s="178" t="s">
        <v>1003</v>
      </c>
      <c r="D1243" s="178">
        <v>315</v>
      </c>
      <c r="E1243" s="178"/>
      <c r="F1243" s="178">
        <v>345</v>
      </c>
      <c r="G1243" s="178">
        <v>30</v>
      </c>
      <c r="H1243" s="178"/>
      <c r="I1243" s="178">
        <v>300</v>
      </c>
      <c r="J1243" s="178">
        <f t="shared" si="88"/>
        <v>6000</v>
      </c>
    </row>
    <row r="1244" spans="2:10">
      <c r="B1244" s="223"/>
      <c r="C1244" s="178" t="s">
        <v>1003</v>
      </c>
      <c r="D1244" s="178">
        <v>315</v>
      </c>
      <c r="E1244" s="178"/>
      <c r="F1244" s="178">
        <v>335</v>
      </c>
      <c r="G1244" s="178">
        <v>20</v>
      </c>
      <c r="H1244" s="178"/>
      <c r="I1244" s="178">
        <v>200</v>
      </c>
      <c r="J1244" s="178">
        <f t="shared" si="88"/>
        <v>4000</v>
      </c>
    </row>
    <row r="1245" spans="2:10">
      <c r="B1245" s="223"/>
      <c r="C1245" s="178" t="s">
        <v>1003</v>
      </c>
      <c r="D1245" s="178">
        <v>352</v>
      </c>
      <c r="E1245" s="178"/>
      <c r="F1245" s="178">
        <v>380</v>
      </c>
      <c r="G1245" s="178">
        <v>28</v>
      </c>
      <c r="H1245" s="178"/>
      <c r="I1245" s="178">
        <v>280</v>
      </c>
      <c r="J1245" s="178">
        <f t="shared" si="88"/>
        <v>5600</v>
      </c>
    </row>
    <row r="1246" spans="2:10">
      <c r="B1246" s="223"/>
      <c r="C1246" s="178" t="s">
        <v>1003</v>
      </c>
      <c r="D1246" s="178">
        <v>350</v>
      </c>
      <c r="E1246" s="178"/>
      <c r="F1246" s="178">
        <v>380</v>
      </c>
      <c r="G1246" s="178">
        <v>30</v>
      </c>
      <c r="H1246" s="178"/>
      <c r="I1246" s="178">
        <v>300</v>
      </c>
      <c r="J1246" s="178">
        <f t="shared" si="88"/>
        <v>6000</v>
      </c>
    </row>
    <row r="1247" spans="2:10">
      <c r="B1247" s="223"/>
      <c r="C1247" s="178" t="s">
        <v>1003</v>
      </c>
      <c r="D1247" s="178">
        <v>366</v>
      </c>
      <c r="E1247" s="178"/>
      <c r="F1247" s="178">
        <v>400</v>
      </c>
      <c r="G1247" s="178">
        <v>34</v>
      </c>
      <c r="H1247" s="178"/>
      <c r="I1247" s="178">
        <v>340</v>
      </c>
      <c r="J1247" s="178">
        <f t="shared" si="88"/>
        <v>6800</v>
      </c>
    </row>
    <row r="1248" spans="2:10">
      <c r="B1248" s="224"/>
      <c r="C1248" s="178" t="s">
        <v>1003</v>
      </c>
      <c r="D1248" s="178">
        <v>410</v>
      </c>
      <c r="E1248" s="178"/>
      <c r="F1248" s="178">
        <v>475</v>
      </c>
      <c r="G1248" s="178">
        <v>65</v>
      </c>
      <c r="H1248" s="178"/>
      <c r="I1248" s="178">
        <v>650</v>
      </c>
      <c r="J1248" s="178">
        <f t="shared" si="88"/>
        <v>13000</v>
      </c>
    </row>
    <row r="1249" spans="2:10">
      <c r="B1249" s="178"/>
      <c r="C1249" s="178"/>
      <c r="D1249" s="259" t="s">
        <v>1304</v>
      </c>
      <c r="E1249" s="259"/>
      <c r="F1249" s="259"/>
      <c r="G1249" s="178">
        <f>SUM(G1240:G1248)</f>
        <v>255</v>
      </c>
      <c r="H1249" s="178" t="s">
        <v>1299</v>
      </c>
      <c r="I1249" s="178">
        <f>SUM(I1240:I1248)</f>
        <v>2550</v>
      </c>
      <c r="J1249" s="178">
        <f>SUM(J1240:J1248)</f>
        <v>51000</v>
      </c>
    </row>
    <row r="1250" spans="2:10">
      <c r="B1250" s="177" t="s">
        <v>88</v>
      </c>
      <c r="C1250" s="178">
        <v>2019</v>
      </c>
      <c r="D1250" s="178" t="s">
        <v>969</v>
      </c>
      <c r="E1250" s="178" t="s">
        <v>994</v>
      </c>
      <c r="F1250" s="178"/>
      <c r="G1250" s="178"/>
      <c r="H1250" s="178"/>
      <c r="I1250" s="260" t="s">
        <v>527</v>
      </c>
      <c r="J1250" s="260"/>
    </row>
    <row r="1251" spans="2:10">
      <c r="B1251" s="208"/>
      <c r="C1251" s="208"/>
      <c r="D1251" s="208"/>
      <c r="E1251" s="209"/>
      <c r="F1251" s="209"/>
      <c r="G1251" s="209" t="s">
        <v>4</v>
      </c>
      <c r="H1251" s="210" t="s">
        <v>9</v>
      </c>
      <c r="I1251" s="260"/>
      <c r="J1251" s="260"/>
    </row>
    <row r="1252" spans="2:10">
      <c r="B1252" s="184" t="s">
        <v>0</v>
      </c>
      <c r="C1252" s="207" t="s">
        <v>1</v>
      </c>
      <c r="D1252" s="184" t="s">
        <v>10</v>
      </c>
      <c r="E1252" s="184" t="s">
        <v>7</v>
      </c>
      <c r="F1252" s="184" t="s">
        <v>11</v>
      </c>
      <c r="G1252" s="184" t="s">
        <v>12</v>
      </c>
      <c r="H1252" s="211"/>
      <c r="I1252" s="208" t="s">
        <v>525</v>
      </c>
      <c r="J1252" s="208" t="s">
        <v>526</v>
      </c>
    </row>
    <row r="1253" spans="2:10">
      <c r="B1253" s="222" t="s">
        <v>1435</v>
      </c>
      <c r="C1253" s="178" t="s">
        <v>1438</v>
      </c>
      <c r="D1253" s="178"/>
      <c r="E1253" s="178"/>
      <c r="F1253" s="178"/>
      <c r="G1253" s="178"/>
      <c r="H1253" s="178"/>
      <c r="I1253" s="178"/>
      <c r="J1253" s="178"/>
    </row>
    <row r="1254" spans="2:10">
      <c r="B1254" s="223"/>
      <c r="C1254" s="178" t="s">
        <v>1003</v>
      </c>
      <c r="D1254" s="178">
        <v>230</v>
      </c>
      <c r="E1254" s="178"/>
      <c r="F1254" s="178">
        <v>380</v>
      </c>
      <c r="G1254" s="178">
        <f>F1254-D1254</f>
        <v>150</v>
      </c>
      <c r="H1254" s="178"/>
      <c r="I1254" s="178">
        <f>G1254*10</f>
        <v>1500</v>
      </c>
      <c r="J1254" s="178">
        <f>I1254*20</f>
        <v>30000</v>
      </c>
    </row>
    <row r="1255" spans="2:10">
      <c r="B1255" s="223"/>
      <c r="C1255" s="178"/>
      <c r="D1255" s="178"/>
      <c r="E1255" s="178"/>
      <c r="F1255" s="178"/>
      <c r="G1255" s="178"/>
      <c r="H1255" s="178"/>
      <c r="I1255" s="178"/>
      <c r="J1255" s="178"/>
    </row>
    <row r="1256" spans="2:10">
      <c r="B1256" s="223"/>
      <c r="C1256" s="178" t="s">
        <v>1439</v>
      </c>
      <c r="D1256" s="178"/>
      <c r="E1256" s="178"/>
      <c r="F1256" s="178"/>
      <c r="G1256" s="178"/>
      <c r="H1256" s="178"/>
      <c r="I1256" s="178"/>
      <c r="J1256" s="178"/>
    </row>
    <row r="1257" spans="2:10">
      <c r="B1257" s="223"/>
      <c r="C1257" s="178" t="s">
        <v>1003</v>
      </c>
      <c r="D1257" s="178">
        <v>205</v>
      </c>
      <c r="E1257" s="178"/>
      <c r="F1257" s="178">
        <v>300</v>
      </c>
      <c r="G1257" s="178">
        <f>F1257-D1257</f>
        <v>95</v>
      </c>
      <c r="H1257" s="178"/>
      <c r="I1257" s="178">
        <f>G1257*10</f>
        <v>950</v>
      </c>
      <c r="J1257" s="178">
        <f>I1257*20</f>
        <v>19000</v>
      </c>
    </row>
    <row r="1258" spans="2:10">
      <c r="B1258" s="223"/>
      <c r="C1258" s="178"/>
      <c r="D1258" s="178"/>
      <c r="E1258" s="178"/>
      <c r="F1258" s="178"/>
      <c r="G1258" s="178"/>
      <c r="H1258" s="178"/>
      <c r="I1258" s="178"/>
      <c r="J1258" s="178"/>
    </row>
    <row r="1259" spans="2:10">
      <c r="B1259" s="223"/>
      <c r="C1259" s="178" t="s">
        <v>1440</v>
      </c>
      <c r="D1259" s="178"/>
      <c r="E1259" s="178"/>
      <c r="F1259" s="178"/>
      <c r="G1259" s="178"/>
      <c r="H1259" s="178"/>
      <c r="I1259" s="178"/>
      <c r="J1259" s="178"/>
    </row>
    <row r="1260" spans="2:10">
      <c r="B1260" s="223"/>
      <c r="C1260" s="178" t="s">
        <v>1003</v>
      </c>
      <c r="D1260" s="178">
        <v>270</v>
      </c>
      <c r="E1260" s="178"/>
      <c r="F1260" s="178">
        <v>325</v>
      </c>
      <c r="G1260" s="178">
        <f>F1260-D1260</f>
        <v>55</v>
      </c>
      <c r="H1260" s="178"/>
      <c r="I1260" s="178">
        <f>G1260*10</f>
        <v>550</v>
      </c>
      <c r="J1260" s="178">
        <f>I1260*20</f>
        <v>11000</v>
      </c>
    </row>
    <row r="1261" spans="2:10">
      <c r="B1261" s="223"/>
      <c r="C1261" s="178" t="s">
        <v>1003</v>
      </c>
      <c r="D1261" s="178">
        <v>329</v>
      </c>
      <c r="E1261" s="178"/>
      <c r="F1261" s="178">
        <v>360</v>
      </c>
      <c r="G1261" s="178">
        <f t="shared" ref="G1261:G1263" si="89">F1261-D1261</f>
        <v>31</v>
      </c>
      <c r="H1261" s="178"/>
      <c r="I1261" s="178">
        <f t="shared" ref="I1261:I1263" si="90">G1261*10</f>
        <v>310</v>
      </c>
      <c r="J1261" s="178">
        <f>I1261*20</f>
        <v>6200</v>
      </c>
    </row>
    <row r="1262" spans="2:10">
      <c r="B1262" s="223"/>
      <c r="C1262" s="178" t="s">
        <v>1003</v>
      </c>
      <c r="D1262" s="178">
        <v>310</v>
      </c>
      <c r="E1262" s="178"/>
      <c r="F1262" s="178">
        <v>350</v>
      </c>
      <c r="G1262" s="178">
        <f t="shared" si="89"/>
        <v>40</v>
      </c>
      <c r="H1262" s="178"/>
      <c r="I1262" s="178">
        <f t="shared" si="90"/>
        <v>400</v>
      </c>
      <c r="J1262" s="178">
        <f>I1262*20</f>
        <v>8000</v>
      </c>
    </row>
    <row r="1263" spans="2:10">
      <c r="B1263" s="223"/>
      <c r="C1263" s="178" t="s">
        <v>1003</v>
      </c>
      <c r="D1263" s="178">
        <v>300</v>
      </c>
      <c r="E1263" s="178"/>
      <c r="F1263" s="178">
        <v>330</v>
      </c>
      <c r="G1263" s="178">
        <f t="shared" si="89"/>
        <v>30</v>
      </c>
      <c r="H1263" s="178"/>
      <c r="I1263" s="178">
        <f t="shared" si="90"/>
        <v>300</v>
      </c>
      <c r="J1263" s="178">
        <f>I1263*20</f>
        <v>6000</v>
      </c>
    </row>
    <row r="1264" spans="2:10">
      <c r="B1264" s="224"/>
      <c r="C1264" s="178" t="s">
        <v>1003</v>
      </c>
      <c r="D1264" s="178">
        <v>310</v>
      </c>
      <c r="E1264" s="178"/>
      <c r="F1264" s="178"/>
      <c r="G1264" s="178"/>
      <c r="H1264" s="178" t="s">
        <v>1064</v>
      </c>
      <c r="I1264" s="178"/>
      <c r="J1264" s="178"/>
    </row>
    <row r="1265" spans="2:10">
      <c r="B1265" s="178"/>
      <c r="C1265" s="178"/>
      <c r="D1265" s="259" t="s">
        <v>1304</v>
      </c>
      <c r="E1265" s="259"/>
      <c r="F1265" s="259"/>
      <c r="G1265" s="178">
        <f>SUM(G1254:G1264)</f>
        <v>401</v>
      </c>
      <c r="H1265" s="178" t="s">
        <v>1299</v>
      </c>
      <c r="I1265" s="178">
        <f>SUM(I1254:I1264)</f>
        <v>4010</v>
      </c>
      <c r="J1265" s="178">
        <f>SUM(J1254:J1264)</f>
        <v>80200</v>
      </c>
    </row>
    <row r="1266" spans="2:10">
      <c r="B1266" s="177" t="s">
        <v>88</v>
      </c>
      <c r="C1266" s="178">
        <v>2019</v>
      </c>
      <c r="D1266" s="178" t="s">
        <v>969</v>
      </c>
      <c r="E1266" s="178" t="s">
        <v>994</v>
      </c>
      <c r="F1266" s="178"/>
      <c r="G1266" s="178"/>
      <c r="H1266" s="178"/>
      <c r="I1266" s="260" t="s">
        <v>527</v>
      </c>
      <c r="J1266" s="260"/>
    </row>
    <row r="1267" spans="2:10">
      <c r="B1267" s="208"/>
      <c r="C1267" s="208"/>
      <c r="D1267" s="208"/>
      <c r="E1267" s="209"/>
      <c r="F1267" s="209"/>
      <c r="G1267" s="209" t="s">
        <v>4</v>
      </c>
      <c r="H1267" s="210" t="s">
        <v>9</v>
      </c>
      <c r="I1267" s="260"/>
      <c r="J1267" s="260"/>
    </row>
    <row r="1268" spans="2:10">
      <c r="B1268" s="184" t="s">
        <v>0</v>
      </c>
      <c r="C1268" s="207" t="s">
        <v>1</v>
      </c>
      <c r="D1268" s="184" t="s">
        <v>10</v>
      </c>
      <c r="E1268" s="184" t="s">
        <v>7</v>
      </c>
      <c r="F1268" s="184" t="s">
        <v>11</v>
      </c>
      <c r="G1268" s="184" t="s">
        <v>12</v>
      </c>
      <c r="H1268" s="211"/>
      <c r="I1268" s="208" t="s">
        <v>525</v>
      </c>
      <c r="J1268" s="208" t="s">
        <v>526</v>
      </c>
    </row>
    <row r="1269" spans="2:10">
      <c r="B1269" s="222" t="s">
        <v>1450</v>
      </c>
      <c r="C1269" s="178" t="s">
        <v>1440</v>
      </c>
      <c r="D1269" s="178"/>
      <c r="E1269" s="178"/>
      <c r="F1269" s="178"/>
      <c r="G1269" s="178"/>
      <c r="H1269" s="178"/>
      <c r="I1269" s="178"/>
      <c r="J1269" s="178"/>
    </row>
    <row r="1270" spans="2:10">
      <c r="B1270" s="223"/>
      <c r="C1270" s="178" t="s">
        <v>1486</v>
      </c>
      <c r="D1270" s="178"/>
      <c r="E1270" s="178"/>
      <c r="F1270" s="178">
        <v>350</v>
      </c>
      <c r="G1270" s="178">
        <f>F1270-310</f>
        <v>40</v>
      </c>
      <c r="H1270" s="178"/>
      <c r="I1270" s="178">
        <f>G1270*10</f>
        <v>400</v>
      </c>
      <c r="J1270" s="178">
        <f>I1270*20</f>
        <v>8000</v>
      </c>
    </row>
    <row r="1271" spans="2:10">
      <c r="B1271" s="223"/>
      <c r="C1271" s="178" t="s">
        <v>1003</v>
      </c>
      <c r="D1271" s="178">
        <v>340</v>
      </c>
      <c r="E1271" s="178">
        <v>300</v>
      </c>
      <c r="F1271" s="178"/>
      <c r="G1271" s="178">
        <f>E1271-D1271</f>
        <v>-40</v>
      </c>
      <c r="H1271" s="178"/>
      <c r="I1271" s="178">
        <f>G1271*10</f>
        <v>-400</v>
      </c>
      <c r="J1271" s="178">
        <f>I1271*20</f>
        <v>-8000</v>
      </c>
    </row>
    <row r="1272" spans="2:10">
      <c r="B1272" s="224"/>
      <c r="C1272" s="178" t="s">
        <v>1003</v>
      </c>
      <c r="D1272" s="178">
        <v>201</v>
      </c>
      <c r="E1272" s="178"/>
      <c r="F1272" s="178"/>
      <c r="G1272" s="178"/>
      <c r="H1272" s="178" t="s">
        <v>1064</v>
      </c>
      <c r="I1272" s="178"/>
      <c r="J1272" s="178"/>
    </row>
    <row r="1273" spans="2:10">
      <c r="B1273" s="178"/>
      <c r="C1273" s="178"/>
      <c r="D1273" s="178"/>
      <c r="E1273" s="178"/>
      <c r="F1273" s="178"/>
      <c r="G1273" s="178"/>
      <c r="H1273" s="178"/>
      <c r="I1273" s="178">
        <f>SUM(I1270:I1272)</f>
        <v>0</v>
      </c>
      <c r="J1273" s="178">
        <f>SUM(J1270:J1272)</f>
        <v>0</v>
      </c>
    </row>
    <row r="1274" spans="2:10">
      <c r="B1274" s="177" t="s">
        <v>88</v>
      </c>
      <c r="C1274" s="178">
        <v>2019</v>
      </c>
      <c r="D1274" s="178" t="s">
        <v>969</v>
      </c>
      <c r="E1274" s="178" t="s">
        <v>994</v>
      </c>
      <c r="F1274" s="178"/>
      <c r="G1274" s="178"/>
      <c r="H1274" s="178"/>
      <c r="I1274" s="260" t="s">
        <v>527</v>
      </c>
      <c r="J1274" s="260"/>
    </row>
    <row r="1275" spans="2:10">
      <c r="B1275" s="208"/>
      <c r="C1275" s="208"/>
      <c r="D1275" s="208"/>
      <c r="E1275" s="209"/>
      <c r="F1275" s="209"/>
      <c r="G1275" s="209" t="s">
        <v>4</v>
      </c>
      <c r="H1275" s="210" t="s">
        <v>9</v>
      </c>
      <c r="I1275" s="260"/>
      <c r="J1275" s="260"/>
    </row>
    <row r="1276" spans="2:10">
      <c r="B1276" s="184" t="s">
        <v>0</v>
      </c>
      <c r="C1276" s="207" t="s">
        <v>1</v>
      </c>
      <c r="D1276" s="184" t="s">
        <v>10</v>
      </c>
      <c r="E1276" s="184" t="s">
        <v>7</v>
      </c>
      <c r="F1276" s="184" t="s">
        <v>11</v>
      </c>
      <c r="G1276" s="184" t="s">
        <v>12</v>
      </c>
      <c r="H1276" s="211"/>
      <c r="I1276" s="208" t="s">
        <v>525</v>
      </c>
      <c r="J1276" s="208" t="s">
        <v>526</v>
      </c>
    </row>
    <row r="1277" spans="2:10">
      <c r="B1277" s="222" t="s">
        <v>1454</v>
      </c>
      <c r="C1277" s="178" t="s">
        <v>1440</v>
      </c>
      <c r="D1277" s="178"/>
      <c r="E1277" s="178"/>
      <c r="F1277" s="178"/>
      <c r="G1277" s="178"/>
      <c r="H1277" s="178"/>
      <c r="I1277" s="178"/>
      <c r="J1277" s="178"/>
    </row>
    <row r="1278" spans="2:10">
      <c r="B1278" s="223"/>
      <c r="C1278" s="178" t="s">
        <v>1487</v>
      </c>
      <c r="D1278" s="178"/>
      <c r="E1278" s="178"/>
      <c r="F1278" s="178">
        <v>215</v>
      </c>
      <c r="G1278" s="178">
        <f>F1278-201</f>
        <v>14</v>
      </c>
      <c r="H1278" s="178"/>
      <c r="I1278" s="178">
        <f>G1278*10</f>
        <v>140</v>
      </c>
      <c r="J1278" s="178">
        <f>I1278*20</f>
        <v>2800</v>
      </c>
    </row>
    <row r="1279" spans="2:10">
      <c r="B1279" s="223"/>
      <c r="C1279" s="178"/>
      <c r="D1279" s="178"/>
      <c r="E1279" s="178"/>
      <c r="F1279" s="178"/>
      <c r="G1279" s="178"/>
      <c r="H1279" s="178"/>
      <c r="I1279" s="178"/>
      <c r="J1279" s="178"/>
    </row>
    <row r="1280" spans="2:10">
      <c r="B1280" s="223"/>
      <c r="C1280" s="178" t="s">
        <v>1488</v>
      </c>
      <c r="D1280" s="178"/>
      <c r="E1280" s="178"/>
      <c r="F1280" s="178"/>
      <c r="G1280" s="178"/>
      <c r="H1280" s="178"/>
      <c r="I1280" s="178"/>
      <c r="J1280" s="178"/>
    </row>
    <row r="1281" spans="2:10">
      <c r="B1281" s="224"/>
      <c r="C1281" s="178" t="s">
        <v>1003</v>
      </c>
      <c r="D1281" s="178">
        <v>189</v>
      </c>
      <c r="E1281" s="178"/>
      <c r="F1281" s="178">
        <v>272</v>
      </c>
      <c r="G1281" s="178">
        <f>F1281-D1281</f>
        <v>83</v>
      </c>
      <c r="H1281" s="178" t="s">
        <v>1047</v>
      </c>
      <c r="I1281" s="178">
        <f>G1281*5</f>
        <v>415</v>
      </c>
      <c r="J1281" s="178">
        <f>I1281*20</f>
        <v>8300</v>
      </c>
    </row>
    <row r="1282" spans="2:10">
      <c r="B1282" s="178"/>
      <c r="C1282" s="178"/>
      <c r="D1282" s="178"/>
      <c r="E1282" s="178"/>
      <c r="F1282" s="178"/>
      <c r="G1282" s="178"/>
      <c r="H1282" s="178" t="s">
        <v>1194</v>
      </c>
      <c r="I1282" s="178"/>
      <c r="J1282" s="178"/>
    </row>
    <row r="1283" spans="2:10">
      <c r="B1283" s="178"/>
      <c r="C1283" s="178"/>
      <c r="D1283" s="259" t="s">
        <v>1304</v>
      </c>
      <c r="E1283" s="259"/>
      <c r="F1283" s="259"/>
      <c r="G1283" s="178">
        <f>SUM(G1278:G1282)</f>
        <v>97</v>
      </c>
      <c r="H1283" s="178" t="s">
        <v>1299</v>
      </c>
      <c r="I1283" s="178">
        <f>SUM(I1278:I1282)</f>
        <v>555</v>
      </c>
      <c r="J1283" s="178">
        <f>SUM(J1278:J1282)</f>
        <v>11100</v>
      </c>
    </row>
    <row r="1284" spans="2:10">
      <c r="B1284" s="177" t="s">
        <v>88</v>
      </c>
      <c r="C1284" s="178">
        <v>2019</v>
      </c>
      <c r="D1284" s="178" t="s">
        <v>969</v>
      </c>
      <c r="E1284" s="178" t="s">
        <v>994</v>
      </c>
      <c r="F1284" s="178"/>
      <c r="G1284" s="178"/>
      <c r="H1284" s="178"/>
      <c r="I1284" s="260" t="s">
        <v>527</v>
      </c>
      <c r="J1284" s="260"/>
    </row>
    <row r="1285" spans="2:10">
      <c r="B1285" s="208"/>
      <c r="C1285" s="208"/>
      <c r="D1285" s="208"/>
      <c r="E1285" s="209"/>
      <c r="F1285" s="209"/>
      <c r="G1285" s="209" t="s">
        <v>4</v>
      </c>
      <c r="H1285" s="210" t="s">
        <v>9</v>
      </c>
      <c r="I1285" s="260"/>
      <c r="J1285" s="260"/>
    </row>
    <row r="1286" spans="2:10">
      <c r="B1286" s="184" t="s">
        <v>0</v>
      </c>
      <c r="C1286" s="207" t="s">
        <v>1</v>
      </c>
      <c r="D1286" s="184" t="s">
        <v>10</v>
      </c>
      <c r="E1286" s="184" t="s">
        <v>7</v>
      </c>
      <c r="F1286" s="184" t="s">
        <v>11</v>
      </c>
      <c r="G1286" s="184" t="s">
        <v>12</v>
      </c>
      <c r="H1286" s="211"/>
      <c r="I1286" s="208" t="s">
        <v>525</v>
      </c>
      <c r="J1286" s="208" t="s">
        <v>526</v>
      </c>
    </row>
    <row r="1287" spans="2:10">
      <c r="B1287" s="222" t="s">
        <v>1457</v>
      </c>
      <c r="C1287" s="178" t="s">
        <v>1488</v>
      </c>
      <c r="D1287" s="178"/>
      <c r="E1287" s="178"/>
      <c r="F1287" s="178"/>
      <c r="G1287" s="178"/>
      <c r="H1287" s="178"/>
      <c r="I1287" s="178"/>
      <c r="J1287" s="178"/>
    </row>
    <row r="1288" spans="2:10">
      <c r="B1288" s="223"/>
      <c r="C1288" s="178" t="s">
        <v>1489</v>
      </c>
      <c r="D1288" s="178"/>
      <c r="E1288" s="178"/>
      <c r="F1288" s="178">
        <v>350</v>
      </c>
      <c r="G1288" s="178">
        <f>F1288-189</f>
        <v>161</v>
      </c>
      <c r="H1288" s="178"/>
      <c r="I1288" s="178">
        <f>G1288*5</f>
        <v>805</v>
      </c>
      <c r="J1288" s="178">
        <f>I1288*20</f>
        <v>16100</v>
      </c>
    </row>
    <row r="1289" spans="2:10">
      <c r="B1289" s="223"/>
      <c r="C1289" s="178" t="s">
        <v>1003</v>
      </c>
      <c r="D1289" s="178">
        <v>280</v>
      </c>
      <c r="E1289" s="178"/>
      <c r="F1289" s="178">
        <v>330</v>
      </c>
      <c r="G1289" s="178">
        <f>F1289-D1289</f>
        <v>50</v>
      </c>
      <c r="H1289" s="178"/>
      <c r="I1289" s="178">
        <f>G1289*10</f>
        <v>500</v>
      </c>
      <c r="J1289" s="178">
        <f t="shared" ref="J1289:J1298" si="91">I1289*20</f>
        <v>10000</v>
      </c>
    </row>
    <row r="1290" spans="2:10">
      <c r="B1290" s="223"/>
      <c r="C1290" s="178" t="s">
        <v>1003</v>
      </c>
      <c r="D1290" s="178">
        <v>90</v>
      </c>
      <c r="E1290" s="178"/>
      <c r="F1290" s="178"/>
      <c r="G1290" s="178"/>
      <c r="H1290" s="178" t="s">
        <v>1064</v>
      </c>
      <c r="I1290" s="178"/>
      <c r="J1290" s="178"/>
    </row>
    <row r="1291" spans="2:10">
      <c r="B1291" s="223"/>
      <c r="C1291" s="178"/>
      <c r="D1291" s="178"/>
      <c r="E1291" s="178"/>
      <c r="F1291" s="178"/>
      <c r="G1291" s="178"/>
      <c r="H1291" s="178"/>
      <c r="I1291" s="178"/>
      <c r="J1291" s="178"/>
    </row>
    <row r="1292" spans="2:10">
      <c r="B1292" s="223"/>
      <c r="C1292" s="178" t="s">
        <v>1490</v>
      </c>
      <c r="D1292" s="178"/>
      <c r="E1292" s="178"/>
      <c r="F1292" s="178"/>
      <c r="G1292" s="178"/>
      <c r="H1292" s="178"/>
      <c r="I1292" s="178"/>
      <c r="J1292" s="178"/>
    </row>
    <row r="1293" spans="2:10">
      <c r="B1293" s="223"/>
      <c r="C1293" s="178" t="s">
        <v>1003</v>
      </c>
      <c r="D1293" s="178">
        <v>305</v>
      </c>
      <c r="E1293" s="178"/>
      <c r="F1293" s="178">
        <v>320</v>
      </c>
      <c r="G1293" s="178">
        <f>F1293-D1293</f>
        <v>15</v>
      </c>
      <c r="H1293" s="178"/>
      <c r="I1293" s="178">
        <f>G1293*10</f>
        <v>150</v>
      </c>
      <c r="J1293" s="178">
        <f t="shared" si="91"/>
        <v>3000</v>
      </c>
    </row>
    <row r="1294" spans="2:10">
      <c r="B1294" s="223"/>
      <c r="C1294" s="178" t="s">
        <v>1003</v>
      </c>
      <c r="D1294" s="178">
        <v>300</v>
      </c>
      <c r="E1294" s="178">
        <v>260</v>
      </c>
      <c r="F1294" s="178"/>
      <c r="G1294" s="178">
        <f>E1294-D1294</f>
        <v>-40</v>
      </c>
      <c r="H1294" s="178"/>
      <c r="I1294" s="178">
        <f>G1294*10</f>
        <v>-400</v>
      </c>
      <c r="J1294" s="178">
        <f t="shared" si="91"/>
        <v>-8000</v>
      </c>
    </row>
    <row r="1295" spans="2:10">
      <c r="B1295" s="223"/>
      <c r="C1295" s="178"/>
      <c r="D1295" s="178"/>
      <c r="E1295" s="178"/>
      <c r="F1295" s="178"/>
      <c r="G1295" s="178"/>
      <c r="H1295" s="178"/>
      <c r="I1295" s="178"/>
      <c r="J1295" s="178"/>
    </row>
    <row r="1296" spans="2:10">
      <c r="B1296" s="223"/>
      <c r="C1296" s="178" t="s">
        <v>1491</v>
      </c>
      <c r="D1296" s="178"/>
      <c r="E1296" s="178"/>
      <c r="F1296" s="178"/>
      <c r="G1296" s="178"/>
      <c r="H1296" s="178"/>
      <c r="I1296" s="178"/>
      <c r="J1296" s="178"/>
    </row>
    <row r="1297" spans="2:10">
      <c r="B1297" s="223"/>
      <c r="C1297" s="178" t="s">
        <v>1003</v>
      </c>
      <c r="D1297" s="178">
        <v>230</v>
      </c>
      <c r="E1297" s="178">
        <v>220</v>
      </c>
      <c r="F1297" s="178"/>
      <c r="G1297" s="178">
        <f>E1297-D1297</f>
        <v>-10</v>
      </c>
      <c r="H1297" s="178"/>
      <c r="I1297" s="178">
        <f>G1297*10</f>
        <v>-100</v>
      </c>
      <c r="J1297" s="178">
        <f t="shared" si="91"/>
        <v>-2000</v>
      </c>
    </row>
    <row r="1298" spans="2:10">
      <c r="B1298" s="224"/>
      <c r="C1298" s="178" t="s">
        <v>1003</v>
      </c>
      <c r="D1298" s="178">
        <v>236</v>
      </c>
      <c r="E1298" s="178"/>
      <c r="F1298" s="178">
        <v>260</v>
      </c>
      <c r="G1298" s="178">
        <f>F1298-D1298</f>
        <v>24</v>
      </c>
      <c r="H1298" s="178"/>
      <c r="I1298" s="178">
        <f>G1298*10</f>
        <v>240</v>
      </c>
      <c r="J1298" s="178">
        <f t="shared" si="91"/>
        <v>4800</v>
      </c>
    </row>
    <row r="1299" spans="2:10">
      <c r="B1299" s="178"/>
      <c r="C1299" s="178"/>
      <c r="D1299" s="259" t="s">
        <v>1304</v>
      </c>
      <c r="E1299" s="259"/>
      <c r="F1299" s="259"/>
      <c r="G1299" s="178">
        <f>SUM(G1288:G1298)</f>
        <v>200</v>
      </c>
      <c r="H1299" s="178" t="s">
        <v>638</v>
      </c>
      <c r="I1299" s="178">
        <f>SUM(I1288:I1298)</f>
        <v>1195</v>
      </c>
      <c r="J1299" s="178">
        <f>SUM(J1288:J1298)</f>
        <v>23900</v>
      </c>
    </row>
    <row r="1300" spans="2:10">
      <c r="B1300" s="177" t="s">
        <v>88</v>
      </c>
      <c r="C1300" s="178">
        <v>2019</v>
      </c>
      <c r="D1300" s="178" t="s">
        <v>969</v>
      </c>
      <c r="E1300" s="178" t="s">
        <v>994</v>
      </c>
      <c r="F1300" s="178"/>
      <c r="G1300" s="178"/>
      <c r="H1300" s="178"/>
      <c r="I1300" s="260" t="s">
        <v>527</v>
      </c>
      <c r="J1300" s="260"/>
    </row>
    <row r="1301" spans="2:10">
      <c r="B1301" s="208"/>
      <c r="C1301" s="208"/>
      <c r="D1301" s="208"/>
      <c r="E1301" s="209"/>
      <c r="F1301" s="209"/>
      <c r="G1301" s="209" t="s">
        <v>4</v>
      </c>
      <c r="H1301" s="210" t="s">
        <v>9</v>
      </c>
      <c r="I1301" s="260"/>
      <c r="J1301" s="260"/>
    </row>
    <row r="1302" spans="2:10">
      <c r="B1302" s="184" t="s">
        <v>0</v>
      </c>
      <c r="C1302" s="207" t="s">
        <v>1</v>
      </c>
      <c r="D1302" s="184" t="s">
        <v>10</v>
      </c>
      <c r="E1302" s="184" t="s">
        <v>7</v>
      </c>
      <c r="F1302" s="184" t="s">
        <v>11</v>
      </c>
      <c r="G1302" s="184" t="s">
        <v>12</v>
      </c>
      <c r="H1302" s="211"/>
      <c r="I1302" s="208" t="s">
        <v>525</v>
      </c>
      <c r="J1302" s="208" t="s">
        <v>526</v>
      </c>
    </row>
    <row r="1303" spans="2:10">
      <c r="B1303" s="222" t="s">
        <v>1461</v>
      </c>
      <c r="C1303" s="178" t="s">
        <v>1488</v>
      </c>
      <c r="D1303" s="178"/>
      <c r="E1303" s="178"/>
      <c r="F1303" s="178"/>
      <c r="G1303" s="178"/>
      <c r="H1303" s="178"/>
      <c r="I1303" s="178"/>
      <c r="J1303" s="178"/>
    </row>
    <row r="1304" spans="2:10">
      <c r="B1304" s="223"/>
      <c r="C1304" s="178" t="s">
        <v>1492</v>
      </c>
      <c r="D1304" s="178"/>
      <c r="E1304" s="178">
        <v>25</v>
      </c>
      <c r="F1304" s="178"/>
      <c r="G1304" s="178">
        <f>E1304-90</f>
        <v>-65</v>
      </c>
      <c r="H1304" s="178"/>
      <c r="I1304" s="178">
        <f>G1304*10</f>
        <v>-650</v>
      </c>
      <c r="J1304" s="178">
        <f>I1304*20</f>
        <v>-13000</v>
      </c>
    </row>
    <row r="1305" spans="2:10">
      <c r="B1305" s="223"/>
      <c r="C1305" s="178" t="s">
        <v>1380</v>
      </c>
      <c r="D1305" s="178">
        <v>25</v>
      </c>
      <c r="E1305" s="178"/>
      <c r="F1305" s="178">
        <v>53</v>
      </c>
      <c r="G1305" s="178">
        <f>F1305-D1305</f>
        <v>28</v>
      </c>
      <c r="H1305" s="178"/>
      <c r="I1305" s="178">
        <f>G1305*40</f>
        <v>1120</v>
      </c>
      <c r="J1305" s="178">
        <f t="shared" ref="J1305:J1312" si="92">I1305*20</f>
        <v>22400</v>
      </c>
    </row>
    <row r="1306" spans="2:10">
      <c r="B1306" s="223"/>
      <c r="C1306" s="178" t="s">
        <v>1380</v>
      </c>
      <c r="D1306" s="178">
        <v>51</v>
      </c>
      <c r="E1306" s="178">
        <v>40</v>
      </c>
      <c r="F1306" s="178"/>
      <c r="G1306" s="178">
        <f>E1306-D1306</f>
        <v>-11</v>
      </c>
      <c r="H1306" s="178"/>
      <c r="I1306" s="178">
        <f t="shared" ref="I1306:I1307" si="93">G1306*40</f>
        <v>-440</v>
      </c>
      <c r="J1306" s="178">
        <f t="shared" si="92"/>
        <v>-8800</v>
      </c>
    </row>
    <row r="1307" spans="2:10">
      <c r="B1307" s="223"/>
      <c r="C1307" s="178" t="s">
        <v>1380</v>
      </c>
      <c r="D1307" s="178">
        <v>40</v>
      </c>
      <c r="E1307" s="178">
        <v>30</v>
      </c>
      <c r="F1307" s="178"/>
      <c r="G1307" s="178">
        <f>E1307-D1307</f>
        <v>-10</v>
      </c>
      <c r="H1307" s="178"/>
      <c r="I1307" s="178">
        <f t="shared" si="93"/>
        <v>-400</v>
      </c>
      <c r="J1307" s="178">
        <f t="shared" si="92"/>
        <v>-8000</v>
      </c>
    </row>
    <row r="1308" spans="2:10">
      <c r="B1308" s="223"/>
      <c r="C1308" s="178" t="s">
        <v>1055</v>
      </c>
      <c r="D1308" s="178">
        <v>35</v>
      </c>
      <c r="E1308" s="178"/>
      <c r="F1308" s="178"/>
      <c r="G1308" s="178"/>
      <c r="H1308" s="178" t="s">
        <v>1494</v>
      </c>
      <c r="I1308" s="178"/>
      <c r="J1308" s="178"/>
    </row>
    <row r="1309" spans="2:10">
      <c r="B1309" s="223"/>
      <c r="C1309" s="178"/>
      <c r="D1309" s="178"/>
      <c r="E1309" s="178"/>
      <c r="F1309" s="178"/>
      <c r="G1309" s="178"/>
      <c r="H1309" s="178"/>
      <c r="I1309" s="178"/>
      <c r="J1309" s="178"/>
    </row>
    <row r="1310" spans="2:10">
      <c r="B1310" s="223"/>
      <c r="C1310" s="178" t="s">
        <v>1493</v>
      </c>
      <c r="D1310" s="178"/>
      <c r="E1310" s="178"/>
      <c r="F1310" s="178"/>
      <c r="G1310" s="178"/>
      <c r="H1310" s="178"/>
      <c r="I1310" s="178"/>
      <c r="J1310" s="178"/>
    </row>
    <row r="1311" spans="2:10">
      <c r="B1311" s="223"/>
      <c r="C1311" s="178" t="s">
        <v>1003</v>
      </c>
      <c r="D1311" s="178">
        <v>210</v>
      </c>
      <c r="E1311" s="178">
        <v>190</v>
      </c>
      <c r="F1311" s="178"/>
      <c r="G1311" s="178">
        <f>E1311-D1311</f>
        <v>-20</v>
      </c>
      <c r="H1311" s="178"/>
      <c r="I1311" s="178">
        <f>G1311*10</f>
        <v>-200</v>
      </c>
      <c r="J1311" s="178">
        <f t="shared" si="92"/>
        <v>-4000</v>
      </c>
    </row>
    <row r="1312" spans="2:10">
      <c r="B1312" s="224"/>
      <c r="C1312" s="178" t="s">
        <v>1003</v>
      </c>
      <c r="D1312" s="178">
        <v>236</v>
      </c>
      <c r="E1312" s="178"/>
      <c r="F1312" s="178">
        <v>345</v>
      </c>
      <c r="G1312" s="178">
        <f>F1312-D1312</f>
        <v>109</v>
      </c>
      <c r="H1312" s="178"/>
      <c r="I1312" s="178">
        <f>G1312*10</f>
        <v>1090</v>
      </c>
      <c r="J1312" s="178">
        <f t="shared" si="92"/>
        <v>21800</v>
      </c>
    </row>
    <row r="1313" spans="2:10">
      <c r="B1313" s="178"/>
      <c r="C1313" s="178"/>
      <c r="D1313" s="259" t="s">
        <v>1304</v>
      </c>
      <c r="E1313" s="259"/>
      <c r="F1313" s="259"/>
      <c r="G1313" s="178">
        <f>SUM(G1304:G1312)</f>
        <v>31</v>
      </c>
      <c r="H1313" s="178" t="s">
        <v>638</v>
      </c>
      <c r="I1313" s="178">
        <f>SUM(I1304:I1312)</f>
        <v>520</v>
      </c>
      <c r="J1313" s="178">
        <f>SUM(J1304:J1312)</f>
        <v>10400</v>
      </c>
    </row>
    <row r="1314" spans="2:10">
      <c r="B1314" s="177" t="s">
        <v>88</v>
      </c>
      <c r="C1314" s="178">
        <v>2019</v>
      </c>
      <c r="D1314" s="178" t="s">
        <v>969</v>
      </c>
      <c r="E1314" s="178" t="s">
        <v>994</v>
      </c>
      <c r="F1314" s="178"/>
      <c r="G1314" s="178"/>
      <c r="H1314" s="178"/>
      <c r="I1314" s="260" t="s">
        <v>527</v>
      </c>
      <c r="J1314" s="260"/>
    </row>
    <row r="1315" spans="2:10">
      <c r="B1315" s="208"/>
      <c r="C1315" s="208"/>
      <c r="D1315" s="208"/>
      <c r="E1315" s="209"/>
      <c r="F1315" s="209"/>
      <c r="G1315" s="209" t="s">
        <v>4</v>
      </c>
      <c r="H1315" s="210" t="s">
        <v>9</v>
      </c>
      <c r="I1315" s="260"/>
      <c r="J1315" s="260"/>
    </row>
    <row r="1316" spans="2:10">
      <c r="B1316" s="184" t="s">
        <v>0</v>
      </c>
      <c r="C1316" s="207" t="s">
        <v>1</v>
      </c>
      <c r="D1316" s="184" t="s">
        <v>10</v>
      </c>
      <c r="E1316" s="184" t="s">
        <v>7</v>
      </c>
      <c r="F1316" s="184" t="s">
        <v>11</v>
      </c>
      <c r="G1316" s="184" t="s">
        <v>12</v>
      </c>
      <c r="H1316" s="211"/>
      <c r="I1316" s="208" t="s">
        <v>525</v>
      </c>
      <c r="J1316" s="208" t="s">
        <v>526</v>
      </c>
    </row>
    <row r="1317" spans="2:10">
      <c r="B1317" s="222" t="s">
        <v>1466</v>
      </c>
      <c r="C1317" s="178" t="s">
        <v>1488</v>
      </c>
      <c r="D1317" s="178"/>
      <c r="E1317" s="178"/>
      <c r="F1317" s="178"/>
      <c r="G1317" s="178"/>
      <c r="H1317" s="178"/>
      <c r="I1317" s="178"/>
      <c r="J1317" s="178"/>
    </row>
    <row r="1318" spans="2:10">
      <c r="B1318" s="223"/>
      <c r="C1318" s="178" t="s">
        <v>1495</v>
      </c>
      <c r="D1318" s="178"/>
      <c r="E1318" s="178"/>
      <c r="F1318" s="178">
        <v>70</v>
      </c>
      <c r="G1318" s="178">
        <f>F1318-35</f>
        <v>35</v>
      </c>
      <c r="H1318" s="178" t="s">
        <v>1153</v>
      </c>
      <c r="I1318" s="178">
        <f>G1318*10</f>
        <v>350</v>
      </c>
      <c r="J1318" s="178">
        <f>I1318*20</f>
        <v>7000</v>
      </c>
    </row>
    <row r="1319" spans="2:10">
      <c r="B1319" s="223"/>
      <c r="C1319" s="178"/>
      <c r="D1319" s="178"/>
      <c r="E1319" s="178"/>
      <c r="F1319" s="178">
        <v>50</v>
      </c>
      <c r="G1319" s="178">
        <f>F1319-35</f>
        <v>15</v>
      </c>
      <c r="H1319" s="178" t="s">
        <v>1153</v>
      </c>
      <c r="I1319" s="178">
        <f t="shared" ref="I1319:I1324" si="94">G1319*10</f>
        <v>150</v>
      </c>
      <c r="J1319" s="178">
        <f t="shared" ref="J1319:J1331" si="95">I1319*20</f>
        <v>3000</v>
      </c>
    </row>
    <row r="1320" spans="2:10">
      <c r="B1320" s="223"/>
      <c r="C1320" s="178"/>
      <c r="D1320" s="178"/>
      <c r="E1320" s="178"/>
      <c r="F1320" s="178"/>
      <c r="G1320" s="178"/>
      <c r="H1320" s="178"/>
      <c r="I1320" s="178"/>
      <c r="J1320" s="178"/>
    </row>
    <row r="1321" spans="2:10">
      <c r="B1321" s="223"/>
      <c r="C1321" s="178" t="s">
        <v>1496</v>
      </c>
      <c r="D1321" s="178"/>
      <c r="E1321" s="178"/>
      <c r="F1321" s="178"/>
      <c r="G1321" s="178"/>
      <c r="H1321" s="178"/>
      <c r="I1321" s="178"/>
      <c r="J1321" s="178"/>
    </row>
    <row r="1322" spans="2:10">
      <c r="B1322" s="223"/>
      <c r="C1322" s="178" t="s">
        <v>1003</v>
      </c>
      <c r="D1322" s="178">
        <v>240</v>
      </c>
      <c r="E1322" s="178"/>
      <c r="F1322" s="178">
        <v>300</v>
      </c>
      <c r="G1322" s="178">
        <f>F1322-D1322</f>
        <v>60</v>
      </c>
      <c r="H1322" s="178"/>
      <c r="I1322" s="178">
        <f t="shared" si="94"/>
        <v>600</v>
      </c>
      <c r="J1322" s="178">
        <f t="shared" si="95"/>
        <v>12000</v>
      </c>
    </row>
    <row r="1323" spans="2:10">
      <c r="B1323" s="223"/>
      <c r="C1323" s="178" t="s">
        <v>1003</v>
      </c>
      <c r="D1323" s="178">
        <v>280</v>
      </c>
      <c r="E1323" s="178"/>
      <c r="F1323" s="178">
        <v>327</v>
      </c>
      <c r="G1323" s="178">
        <f>F1323-D1323</f>
        <v>47</v>
      </c>
      <c r="H1323" s="178"/>
      <c r="I1323" s="178">
        <f t="shared" si="94"/>
        <v>470</v>
      </c>
      <c r="J1323" s="178">
        <f t="shared" si="95"/>
        <v>9400</v>
      </c>
    </row>
    <row r="1324" spans="2:10">
      <c r="B1324" s="223"/>
      <c r="C1324" s="178" t="s">
        <v>1003</v>
      </c>
      <c r="D1324" s="178">
        <v>326</v>
      </c>
      <c r="E1324" s="178">
        <v>290</v>
      </c>
      <c r="F1324" s="178"/>
      <c r="G1324" s="178">
        <f>E1324-D1324</f>
        <v>-36</v>
      </c>
      <c r="H1324" s="178"/>
      <c r="I1324" s="178">
        <f t="shared" si="94"/>
        <v>-360</v>
      </c>
      <c r="J1324" s="178">
        <f t="shared" si="95"/>
        <v>-7200</v>
      </c>
    </row>
    <row r="1325" spans="2:10">
      <c r="B1325" s="223"/>
      <c r="C1325" s="178"/>
      <c r="D1325" s="178"/>
      <c r="E1325" s="178"/>
      <c r="F1325" s="178"/>
      <c r="G1325" s="178"/>
      <c r="H1325" s="178"/>
      <c r="I1325" s="178"/>
      <c r="J1325" s="178"/>
    </row>
    <row r="1326" spans="2:10">
      <c r="B1326" s="223"/>
      <c r="C1326" s="178" t="s">
        <v>1442</v>
      </c>
      <c r="D1326" s="178"/>
      <c r="E1326" s="178"/>
      <c r="F1326" s="178"/>
      <c r="G1326" s="178"/>
      <c r="H1326" s="178"/>
      <c r="I1326" s="178"/>
      <c r="J1326" s="178"/>
    </row>
    <row r="1327" spans="2:10">
      <c r="B1327" s="223"/>
      <c r="C1327" s="178" t="s">
        <v>1067</v>
      </c>
      <c r="D1327" s="178">
        <v>175</v>
      </c>
      <c r="E1327" s="178"/>
      <c r="F1327" s="178">
        <v>210</v>
      </c>
      <c r="G1327" s="178">
        <f>F1327-D1327</f>
        <v>35</v>
      </c>
      <c r="H1327" s="178"/>
      <c r="I1327" s="178">
        <f>G1327*5</f>
        <v>175</v>
      </c>
      <c r="J1327" s="178">
        <f t="shared" si="95"/>
        <v>3500</v>
      </c>
    </row>
    <row r="1328" spans="2:10">
      <c r="B1328" s="223"/>
      <c r="C1328" s="178" t="s">
        <v>1067</v>
      </c>
      <c r="D1328" s="178">
        <v>183</v>
      </c>
      <c r="E1328" s="178"/>
      <c r="F1328" s="178"/>
      <c r="G1328" s="178"/>
      <c r="H1328" s="178" t="s">
        <v>1064</v>
      </c>
      <c r="I1328" s="178"/>
      <c r="J1328" s="178"/>
    </row>
    <row r="1329" spans="2:10">
      <c r="B1329" s="223"/>
      <c r="C1329" s="178"/>
      <c r="D1329" s="178"/>
      <c r="E1329" s="178"/>
      <c r="F1329" s="178"/>
      <c r="G1329" s="178"/>
      <c r="H1329" s="178"/>
      <c r="I1329" s="178"/>
      <c r="J1329" s="178"/>
    </row>
    <row r="1330" spans="2:10">
      <c r="B1330" s="223"/>
      <c r="C1330" s="178" t="s">
        <v>1497</v>
      </c>
      <c r="D1330" s="178"/>
      <c r="E1330" s="178"/>
      <c r="F1330" s="178"/>
      <c r="G1330" s="178"/>
      <c r="H1330" s="178"/>
      <c r="I1330" s="178"/>
      <c r="J1330" s="178"/>
    </row>
    <row r="1331" spans="2:10">
      <c r="B1331" s="224"/>
      <c r="C1331" s="178" t="s">
        <v>1067</v>
      </c>
      <c r="D1331" s="178">
        <v>170</v>
      </c>
      <c r="E1331" s="178">
        <v>150</v>
      </c>
      <c r="F1331" s="178"/>
      <c r="G1331" s="178">
        <f>E1331-D1331</f>
        <v>-20</v>
      </c>
      <c r="H1331" s="178"/>
      <c r="I1331" s="178">
        <f>G1331*5</f>
        <v>-100</v>
      </c>
      <c r="J1331" s="178">
        <f t="shared" si="95"/>
        <v>-2000</v>
      </c>
    </row>
    <row r="1332" spans="2:10">
      <c r="B1332" s="178"/>
      <c r="C1332" s="178"/>
      <c r="D1332" s="259" t="s">
        <v>1304</v>
      </c>
      <c r="E1332" s="259"/>
      <c r="F1332" s="259"/>
      <c r="G1332" s="178">
        <f>SUM(G1317:G1331)</f>
        <v>136</v>
      </c>
      <c r="H1332" s="178" t="s">
        <v>638</v>
      </c>
      <c r="I1332" s="178">
        <f>SUM(I1318:I1331)</f>
        <v>1285</v>
      </c>
      <c r="J1332" s="178">
        <f>SUM(J1318:J1331)</f>
        <v>25700</v>
      </c>
    </row>
    <row r="1335" spans="2:10">
      <c r="B1335" s="177" t="s">
        <v>88</v>
      </c>
      <c r="C1335" s="178">
        <v>2019</v>
      </c>
      <c r="D1335" s="178" t="s">
        <v>969</v>
      </c>
      <c r="E1335" s="178" t="s">
        <v>994</v>
      </c>
      <c r="F1335" s="178"/>
      <c r="G1335" s="178"/>
      <c r="H1335" s="178"/>
      <c r="I1335" s="260" t="s">
        <v>527</v>
      </c>
      <c r="J1335" s="260"/>
    </row>
    <row r="1336" spans="2:10">
      <c r="B1336" s="208"/>
      <c r="C1336" s="208"/>
      <c r="D1336" s="208"/>
      <c r="E1336" s="209"/>
      <c r="F1336" s="209"/>
      <c r="G1336" s="209" t="s">
        <v>4</v>
      </c>
      <c r="H1336" s="210" t="s">
        <v>9</v>
      </c>
      <c r="I1336" s="260"/>
      <c r="J1336" s="260"/>
    </row>
    <row r="1337" spans="2:10">
      <c r="B1337" s="184" t="s">
        <v>0</v>
      </c>
      <c r="C1337" s="207" t="s">
        <v>1</v>
      </c>
      <c r="D1337" s="184" t="s">
        <v>10</v>
      </c>
      <c r="E1337" s="184" t="s">
        <v>7</v>
      </c>
      <c r="F1337" s="184" t="s">
        <v>11</v>
      </c>
      <c r="G1337" s="184" t="s">
        <v>12</v>
      </c>
      <c r="H1337" s="211"/>
      <c r="I1337" s="208" t="s">
        <v>525</v>
      </c>
      <c r="J1337" s="208" t="s">
        <v>526</v>
      </c>
    </row>
    <row r="1338" spans="2:10">
      <c r="B1338" s="222" t="s">
        <v>1441</v>
      </c>
      <c r="C1338" s="178" t="s">
        <v>1442</v>
      </c>
      <c r="D1338" s="178"/>
      <c r="E1338" s="178"/>
      <c r="F1338" s="178"/>
      <c r="G1338" s="178"/>
      <c r="H1338" s="178"/>
      <c r="I1338" s="178"/>
      <c r="J1338" s="178"/>
    </row>
    <row r="1339" spans="2:10">
      <c r="B1339" s="223"/>
      <c r="C1339" s="178" t="s">
        <v>1443</v>
      </c>
      <c r="D1339" s="178"/>
      <c r="E1339" s="178"/>
      <c r="F1339" s="178">
        <v>212</v>
      </c>
      <c r="G1339" s="178">
        <f>F1339-183</f>
        <v>29</v>
      </c>
      <c r="H1339" s="178"/>
      <c r="I1339" s="178">
        <f>G1339*5</f>
        <v>145</v>
      </c>
      <c r="J1339" s="178">
        <f>I1339*20</f>
        <v>2900</v>
      </c>
    </row>
    <row r="1340" spans="2:10">
      <c r="B1340" s="223"/>
      <c r="C1340" s="178" t="s">
        <v>1187</v>
      </c>
      <c r="D1340" s="178">
        <v>180</v>
      </c>
      <c r="E1340" s="178"/>
      <c r="F1340" s="178"/>
      <c r="G1340" s="178"/>
      <c r="H1340" s="178" t="s">
        <v>1417</v>
      </c>
      <c r="I1340" s="178"/>
      <c r="J1340" s="178"/>
    </row>
    <row r="1341" spans="2:10">
      <c r="B1341" s="223"/>
      <c r="C1341" s="178" t="s">
        <v>1187</v>
      </c>
      <c r="D1341" s="178">
        <v>150</v>
      </c>
      <c r="E1341" s="178"/>
      <c r="F1341" s="178">
        <v>195</v>
      </c>
      <c r="G1341" s="178">
        <f>F1341-D1341</f>
        <v>45</v>
      </c>
      <c r="H1341" s="178"/>
      <c r="I1341" s="178">
        <f>G1341*5</f>
        <v>225</v>
      </c>
      <c r="J1341" s="178">
        <f t="shared" ref="J1341:J1352" si="96">I1341*20</f>
        <v>4500</v>
      </c>
    </row>
    <row r="1342" spans="2:10">
      <c r="B1342" s="223"/>
      <c r="C1342" s="178" t="s">
        <v>1187</v>
      </c>
      <c r="D1342" s="178">
        <v>140</v>
      </c>
      <c r="E1342" s="178"/>
      <c r="F1342" s="178">
        <v>170</v>
      </c>
      <c r="G1342" s="178">
        <f>F1342-D1342</f>
        <v>30</v>
      </c>
      <c r="H1342" s="178"/>
      <c r="I1342" s="178">
        <f>G1342*5</f>
        <v>150</v>
      </c>
      <c r="J1342" s="178">
        <f t="shared" si="96"/>
        <v>3000</v>
      </c>
    </row>
    <row r="1343" spans="2:10">
      <c r="B1343" s="223"/>
      <c r="C1343" s="178" t="s">
        <v>1187</v>
      </c>
      <c r="D1343" s="178">
        <v>140</v>
      </c>
      <c r="E1343" s="178"/>
      <c r="F1343" s="178">
        <v>180</v>
      </c>
      <c r="G1343" s="178">
        <f>F1343-D1343</f>
        <v>40</v>
      </c>
      <c r="H1343" s="178"/>
      <c r="I1343" s="178">
        <f>G1343*5</f>
        <v>200</v>
      </c>
      <c r="J1343" s="178">
        <f t="shared" si="96"/>
        <v>4000</v>
      </c>
    </row>
    <row r="1344" spans="2:10">
      <c r="B1344" s="223"/>
      <c r="C1344" s="178" t="s">
        <v>1444</v>
      </c>
      <c r="D1344" s="178">
        <v>110</v>
      </c>
      <c r="E1344" s="178"/>
      <c r="F1344" s="178">
        <v>155</v>
      </c>
      <c r="G1344" s="178">
        <f>F1344-D1344</f>
        <v>45</v>
      </c>
      <c r="H1344" s="178"/>
      <c r="I1344" s="178">
        <f>G1344*10</f>
        <v>450</v>
      </c>
      <c r="J1344" s="178">
        <f t="shared" si="96"/>
        <v>9000</v>
      </c>
    </row>
    <row r="1345" spans="2:10">
      <c r="B1345" s="223"/>
      <c r="C1345" s="178"/>
      <c r="D1345" s="178"/>
      <c r="E1345" s="178"/>
      <c r="F1345" s="178"/>
      <c r="G1345" s="178"/>
      <c r="H1345" s="178"/>
      <c r="I1345" s="178"/>
      <c r="J1345" s="178"/>
    </row>
    <row r="1346" spans="2:10">
      <c r="B1346" s="223"/>
      <c r="C1346" s="178" t="s">
        <v>1446</v>
      </c>
      <c r="D1346" s="178"/>
      <c r="E1346" s="178"/>
      <c r="F1346" s="178"/>
      <c r="G1346" s="178"/>
      <c r="H1346" s="178"/>
      <c r="I1346" s="178"/>
      <c r="J1346" s="178"/>
    </row>
    <row r="1347" spans="2:10">
      <c r="B1347" s="223"/>
      <c r="C1347" s="178" t="s">
        <v>1003</v>
      </c>
      <c r="D1347" s="178">
        <v>160</v>
      </c>
      <c r="E1347" s="178"/>
      <c r="F1347" s="178">
        <v>120</v>
      </c>
      <c r="G1347" s="178">
        <f>F1347-D1347</f>
        <v>-40</v>
      </c>
      <c r="H1347" s="178"/>
      <c r="I1347" s="178">
        <f>G1347*10</f>
        <v>-400</v>
      </c>
      <c r="J1347" s="178">
        <f t="shared" si="96"/>
        <v>-8000</v>
      </c>
    </row>
    <row r="1348" spans="2:10">
      <c r="B1348" s="223"/>
      <c r="C1348" s="178"/>
      <c r="D1348" s="178"/>
      <c r="E1348" s="178"/>
      <c r="F1348" s="178"/>
      <c r="G1348" s="178"/>
      <c r="H1348" s="178"/>
      <c r="I1348" s="178"/>
      <c r="J1348" s="178"/>
    </row>
    <row r="1349" spans="2:10">
      <c r="B1349" s="223"/>
      <c r="C1349" s="178" t="s">
        <v>1445</v>
      </c>
      <c r="D1349" s="178"/>
      <c r="E1349" s="178"/>
      <c r="F1349" s="178"/>
      <c r="G1349" s="178"/>
      <c r="H1349" s="178"/>
      <c r="I1349" s="178"/>
      <c r="J1349" s="178"/>
    </row>
    <row r="1350" spans="2:10">
      <c r="B1350" s="223"/>
      <c r="C1350" s="178" t="s">
        <v>1055</v>
      </c>
      <c r="D1350" s="178">
        <v>78</v>
      </c>
      <c r="E1350" s="178"/>
      <c r="F1350" s="178">
        <v>105</v>
      </c>
      <c r="G1350" s="178">
        <f>F1350-D1350</f>
        <v>27</v>
      </c>
      <c r="H1350" s="178"/>
      <c r="I1350" s="178">
        <f>G1350*20</f>
        <v>540</v>
      </c>
      <c r="J1350" s="178">
        <f t="shared" si="96"/>
        <v>10800</v>
      </c>
    </row>
    <row r="1351" spans="2:10">
      <c r="B1351" s="223"/>
      <c r="C1351" s="178"/>
      <c r="D1351" s="178"/>
      <c r="E1351" s="178"/>
      <c r="F1351" s="178"/>
      <c r="G1351" s="178"/>
      <c r="H1351" s="178"/>
      <c r="I1351" s="178"/>
      <c r="J1351" s="178"/>
    </row>
    <row r="1352" spans="2:10">
      <c r="B1352" s="224"/>
      <c r="C1352" s="178" t="s">
        <v>1055</v>
      </c>
      <c r="D1352" s="178">
        <v>86</v>
      </c>
      <c r="E1352" s="178"/>
      <c r="F1352" s="178">
        <v>110</v>
      </c>
      <c r="G1352" s="178">
        <f>F1352-D1352</f>
        <v>24</v>
      </c>
      <c r="H1352" s="178"/>
      <c r="I1352" s="178">
        <f>G1352*20</f>
        <v>480</v>
      </c>
      <c r="J1352" s="178">
        <f t="shared" si="96"/>
        <v>9600</v>
      </c>
    </row>
    <row r="1353" spans="2:10">
      <c r="B1353" s="178"/>
      <c r="C1353" s="178"/>
      <c r="D1353" s="259" t="s">
        <v>1304</v>
      </c>
      <c r="E1353" s="259"/>
      <c r="F1353" s="259"/>
      <c r="G1353" s="178">
        <f>SUM(G1339:G1352)</f>
        <v>200</v>
      </c>
      <c r="H1353" s="178" t="s">
        <v>1299</v>
      </c>
      <c r="I1353" s="178">
        <f>SUM(I1339:I1352)</f>
        <v>1790</v>
      </c>
      <c r="J1353" s="178">
        <f>SUM(J1339:J1352)</f>
        <v>35800</v>
      </c>
    </row>
    <row r="1355" spans="2:10">
      <c r="B1355" s="177" t="s">
        <v>88</v>
      </c>
      <c r="C1355" s="178">
        <v>2019</v>
      </c>
      <c r="D1355" s="178" t="s">
        <v>969</v>
      </c>
      <c r="E1355" s="178" t="s">
        <v>994</v>
      </c>
      <c r="F1355" s="178"/>
      <c r="G1355" s="178"/>
      <c r="H1355" s="178"/>
      <c r="I1355" s="260" t="s">
        <v>527</v>
      </c>
      <c r="J1355" s="260"/>
    </row>
    <row r="1356" spans="2:10">
      <c r="B1356" s="208"/>
      <c r="C1356" s="208"/>
      <c r="D1356" s="208"/>
      <c r="E1356" s="209"/>
      <c r="F1356" s="209"/>
      <c r="G1356" s="209" t="s">
        <v>4</v>
      </c>
      <c r="H1356" s="210" t="s">
        <v>9</v>
      </c>
      <c r="I1356" s="260"/>
      <c r="J1356" s="260"/>
    </row>
    <row r="1357" spans="2:10">
      <c r="B1357" s="184" t="s">
        <v>0</v>
      </c>
      <c r="C1357" s="207" t="s">
        <v>1</v>
      </c>
      <c r="D1357" s="184" t="s">
        <v>10</v>
      </c>
      <c r="E1357" s="184" t="s">
        <v>7</v>
      </c>
      <c r="F1357" s="184" t="s">
        <v>11</v>
      </c>
      <c r="G1357" s="184" t="s">
        <v>12</v>
      </c>
      <c r="H1357" s="211"/>
      <c r="I1357" s="208" t="s">
        <v>525</v>
      </c>
      <c r="J1357" s="208" t="s">
        <v>526</v>
      </c>
    </row>
    <row r="1358" spans="2:10">
      <c r="B1358" s="222" t="s">
        <v>1468</v>
      </c>
      <c r="C1358" s="178" t="s">
        <v>1442</v>
      </c>
      <c r="D1358" s="178"/>
      <c r="E1358" s="178"/>
      <c r="F1358" s="178"/>
      <c r="G1358" s="178"/>
      <c r="H1358" s="178"/>
      <c r="I1358" s="178"/>
      <c r="J1358" s="178"/>
    </row>
    <row r="1359" spans="2:10">
      <c r="B1359" s="223"/>
      <c r="C1359" s="178" t="s">
        <v>1498</v>
      </c>
      <c r="D1359" s="178"/>
      <c r="E1359" s="178">
        <v>100</v>
      </c>
      <c r="F1359" s="178"/>
      <c r="G1359" s="178">
        <v>-80</v>
      </c>
      <c r="H1359" s="178"/>
      <c r="I1359" s="178">
        <f>G1359*5</f>
        <v>-400</v>
      </c>
      <c r="J1359" s="178">
        <f>I1359*20</f>
        <v>-8000</v>
      </c>
    </row>
    <row r="1360" spans="2:10">
      <c r="B1360" s="223"/>
      <c r="C1360" s="178" t="s">
        <v>1003</v>
      </c>
      <c r="D1360" s="178">
        <v>132</v>
      </c>
      <c r="E1360" s="178">
        <v>100</v>
      </c>
      <c r="F1360" s="178"/>
      <c r="G1360" s="178">
        <v>-32</v>
      </c>
      <c r="H1360" s="178"/>
      <c r="I1360" s="178">
        <f>G1360*10</f>
        <v>-320</v>
      </c>
      <c r="J1360" s="178">
        <f t="shared" ref="J1360:J1369" si="97">I1360*20</f>
        <v>-6400</v>
      </c>
    </row>
    <row r="1361" spans="2:10">
      <c r="B1361" s="223"/>
      <c r="C1361" s="178" t="s">
        <v>1003</v>
      </c>
      <c r="D1361" s="178">
        <v>116</v>
      </c>
      <c r="E1361" s="178"/>
      <c r="F1361" s="178"/>
      <c r="G1361" s="178"/>
      <c r="H1361" s="178" t="s">
        <v>1064</v>
      </c>
      <c r="I1361" s="178"/>
      <c r="J1361" s="178"/>
    </row>
    <row r="1362" spans="2:10">
      <c r="B1362" s="223"/>
      <c r="C1362" s="178" t="s">
        <v>1003</v>
      </c>
      <c r="D1362" s="178">
        <v>85</v>
      </c>
      <c r="E1362" s="178"/>
      <c r="F1362" s="178"/>
      <c r="G1362" s="178"/>
      <c r="H1362" s="178" t="s">
        <v>1064</v>
      </c>
      <c r="I1362" s="178"/>
      <c r="J1362" s="178"/>
    </row>
    <row r="1363" spans="2:10">
      <c r="B1363" s="223"/>
      <c r="C1363" s="178"/>
      <c r="D1363" s="178"/>
      <c r="E1363" s="178"/>
      <c r="F1363" s="178"/>
      <c r="G1363" s="178"/>
      <c r="H1363" s="178"/>
      <c r="I1363" s="178"/>
      <c r="J1363" s="178"/>
    </row>
    <row r="1364" spans="2:10">
      <c r="B1364" s="223"/>
      <c r="C1364" s="178" t="s">
        <v>1497</v>
      </c>
      <c r="D1364" s="178"/>
      <c r="E1364" s="178"/>
      <c r="F1364" s="178"/>
      <c r="G1364" s="178"/>
      <c r="H1364" s="178"/>
      <c r="I1364" s="178"/>
      <c r="J1364" s="178"/>
    </row>
    <row r="1365" spans="2:10">
      <c r="B1365" s="223"/>
      <c r="C1365" s="178" t="s">
        <v>1003</v>
      </c>
      <c r="D1365" s="178">
        <v>95</v>
      </c>
      <c r="E1365" s="178">
        <v>89</v>
      </c>
      <c r="F1365" s="178"/>
      <c r="G1365" s="178">
        <f>E1365-D1365</f>
        <v>-6</v>
      </c>
      <c r="H1365" s="178"/>
      <c r="I1365" s="178">
        <v>-60</v>
      </c>
      <c r="J1365" s="178">
        <f t="shared" si="97"/>
        <v>-1200</v>
      </c>
    </row>
    <row r="1366" spans="2:10">
      <c r="B1366" s="223"/>
      <c r="C1366" s="178" t="s">
        <v>1003</v>
      </c>
      <c r="D1366" s="178">
        <v>111</v>
      </c>
      <c r="E1366" s="178">
        <v>90</v>
      </c>
      <c r="F1366" s="178"/>
      <c r="G1366" s="178">
        <f>E1366-D1366</f>
        <v>-21</v>
      </c>
      <c r="H1366" s="178"/>
      <c r="I1366" s="178">
        <v>-210</v>
      </c>
      <c r="J1366" s="178">
        <f t="shared" si="97"/>
        <v>-4200</v>
      </c>
    </row>
    <row r="1367" spans="2:10">
      <c r="B1367" s="223"/>
      <c r="C1367" s="178"/>
      <c r="D1367" s="178"/>
      <c r="E1367" s="178"/>
      <c r="F1367" s="178"/>
      <c r="G1367" s="178"/>
      <c r="H1367" s="178"/>
      <c r="I1367" s="178"/>
      <c r="J1367" s="178"/>
    </row>
    <row r="1368" spans="2:10">
      <c r="B1368" s="223"/>
      <c r="C1368" s="178" t="s">
        <v>1499</v>
      </c>
      <c r="D1368" s="178"/>
      <c r="E1368" s="178"/>
      <c r="F1368" s="178"/>
      <c r="G1368" s="178"/>
      <c r="H1368" s="178"/>
      <c r="I1368" s="178"/>
      <c r="J1368" s="178"/>
    </row>
    <row r="1369" spans="2:10">
      <c r="B1369" s="223"/>
      <c r="C1369" s="178" t="s">
        <v>1003</v>
      </c>
      <c r="D1369" s="178">
        <v>88</v>
      </c>
      <c r="E1369" s="178"/>
      <c r="F1369" s="178">
        <v>108</v>
      </c>
      <c r="G1369" s="178">
        <f>F1369-D1369</f>
        <v>20</v>
      </c>
      <c r="H1369" s="178"/>
      <c r="I1369" s="178">
        <v>400</v>
      </c>
      <c r="J1369" s="178">
        <f t="shared" si="97"/>
        <v>8000</v>
      </c>
    </row>
    <row r="1370" spans="2:10">
      <c r="B1370" s="223"/>
      <c r="C1370" s="178"/>
      <c r="D1370" s="178"/>
      <c r="E1370" s="178"/>
      <c r="F1370" s="178"/>
      <c r="G1370" s="178"/>
      <c r="H1370" s="178"/>
      <c r="I1370" s="178"/>
      <c r="J1370" s="178"/>
    </row>
    <row r="1371" spans="2:10">
      <c r="B1371" s="223"/>
      <c r="C1371" s="178" t="s">
        <v>1497</v>
      </c>
      <c r="D1371" s="178"/>
      <c r="E1371" s="178"/>
      <c r="F1371" s="178">
        <v>120</v>
      </c>
      <c r="G1371" s="178"/>
      <c r="H1371" s="178" t="s">
        <v>1500</v>
      </c>
      <c r="I1371" s="178"/>
      <c r="J1371" s="178"/>
    </row>
    <row r="1372" spans="2:10">
      <c r="B1372" s="224"/>
      <c r="C1372" s="178" t="s">
        <v>1502</v>
      </c>
      <c r="D1372" s="178"/>
      <c r="E1372" s="178"/>
      <c r="F1372" s="178"/>
      <c r="G1372" s="178"/>
      <c r="H1372" s="178"/>
      <c r="I1372" s="178"/>
      <c r="J1372" s="178"/>
    </row>
    <row r="1373" spans="2:10">
      <c r="B1373" s="178"/>
      <c r="C1373" s="178"/>
      <c r="D1373" s="178" t="s">
        <v>1501</v>
      </c>
      <c r="E1373" s="178"/>
      <c r="F1373" s="178"/>
      <c r="G1373" s="178">
        <f>SUM(G1359:G1372)</f>
        <v>-119</v>
      </c>
      <c r="H1373" s="178" t="s">
        <v>1162</v>
      </c>
      <c r="I1373" s="178">
        <f>SUM(I1359:I1372)</f>
        <v>-590</v>
      </c>
      <c r="J1373" s="178">
        <f>SUM(J1359:J1372)</f>
        <v>-11800</v>
      </c>
    </row>
    <row r="1374" spans="2:10">
      <c r="B1374" s="177" t="s">
        <v>88</v>
      </c>
      <c r="C1374" s="178">
        <v>2019</v>
      </c>
      <c r="D1374" s="178" t="s">
        <v>969</v>
      </c>
      <c r="E1374" s="178" t="s">
        <v>994</v>
      </c>
      <c r="F1374" s="178"/>
      <c r="G1374" s="178"/>
      <c r="H1374" s="178"/>
      <c r="I1374" s="260" t="s">
        <v>527</v>
      </c>
      <c r="J1374" s="260"/>
    </row>
    <row r="1375" spans="2:10">
      <c r="B1375" s="208"/>
      <c r="C1375" s="208"/>
      <c r="D1375" s="208"/>
      <c r="E1375" s="209"/>
      <c r="F1375" s="209"/>
      <c r="G1375" s="209" t="s">
        <v>4</v>
      </c>
      <c r="H1375" s="210" t="s">
        <v>9</v>
      </c>
      <c r="I1375" s="260"/>
      <c r="J1375" s="260"/>
    </row>
    <row r="1376" spans="2:10">
      <c r="B1376" s="184" t="s">
        <v>0</v>
      </c>
      <c r="C1376" s="207" t="s">
        <v>1</v>
      </c>
      <c r="D1376" s="184" t="s">
        <v>10</v>
      </c>
      <c r="E1376" s="184" t="s">
        <v>7</v>
      </c>
      <c r="F1376" s="184" t="s">
        <v>11</v>
      </c>
      <c r="G1376" s="184" t="s">
        <v>12</v>
      </c>
      <c r="H1376" s="211"/>
      <c r="I1376" s="208" t="s">
        <v>525</v>
      </c>
      <c r="J1376" s="208" t="s">
        <v>526</v>
      </c>
    </row>
    <row r="1377" spans="2:10">
      <c r="B1377" s="222" t="s">
        <v>1471</v>
      </c>
      <c r="C1377" s="178" t="s">
        <v>1497</v>
      </c>
      <c r="D1377" s="178"/>
      <c r="E1377" s="178"/>
      <c r="F1377" s="178"/>
      <c r="G1377" s="178"/>
      <c r="H1377" s="178"/>
      <c r="I1377" s="178"/>
      <c r="J1377" s="178"/>
    </row>
    <row r="1378" spans="2:10">
      <c r="B1378" s="223"/>
      <c r="C1378" s="178" t="s">
        <v>1503</v>
      </c>
      <c r="D1378" s="178">
        <v>38</v>
      </c>
      <c r="E1378" s="178"/>
      <c r="F1378" s="178"/>
      <c r="G1378" s="178">
        <f>120-38</f>
        <v>82</v>
      </c>
      <c r="H1378" s="178"/>
      <c r="I1378" s="178">
        <f>G1378*3</f>
        <v>246</v>
      </c>
      <c r="J1378" s="178">
        <f>I1378*20</f>
        <v>4920</v>
      </c>
    </row>
    <row r="1379" spans="2:10">
      <c r="B1379" s="223"/>
      <c r="C1379" s="178"/>
      <c r="D1379" s="178"/>
      <c r="E1379" s="178"/>
      <c r="F1379" s="178"/>
      <c r="G1379" s="178"/>
      <c r="H1379" s="178"/>
      <c r="I1379" s="178"/>
      <c r="J1379" s="178"/>
    </row>
    <row r="1380" spans="2:10">
      <c r="B1380" s="223"/>
      <c r="C1380" s="178" t="s">
        <v>1499</v>
      </c>
      <c r="D1380" s="178"/>
      <c r="E1380" s="178"/>
      <c r="F1380" s="178"/>
      <c r="G1380" s="178"/>
      <c r="H1380" s="178"/>
      <c r="I1380" s="178"/>
      <c r="J1380" s="178"/>
    </row>
    <row r="1381" spans="2:10">
      <c r="B1381" s="223"/>
      <c r="C1381" s="178" t="s">
        <v>1380</v>
      </c>
      <c r="D1381" s="178">
        <v>20</v>
      </c>
      <c r="E1381" s="178"/>
      <c r="F1381" s="178">
        <v>44</v>
      </c>
      <c r="G1381" s="178">
        <v>24</v>
      </c>
      <c r="H1381" s="178"/>
      <c r="I1381" s="178">
        <f>G1381*40</f>
        <v>960</v>
      </c>
      <c r="J1381" s="178">
        <f t="shared" ref="J1381:J1389" si="98">I1381*20</f>
        <v>19200</v>
      </c>
    </row>
    <row r="1382" spans="2:10">
      <c r="B1382" s="223"/>
      <c r="C1382" s="178" t="s">
        <v>1380</v>
      </c>
      <c r="D1382" s="178">
        <v>32</v>
      </c>
      <c r="E1382" s="178"/>
      <c r="F1382" s="178">
        <v>51</v>
      </c>
      <c r="G1382" s="178">
        <f>F1382-D1382</f>
        <v>19</v>
      </c>
      <c r="H1382" s="178"/>
      <c r="I1382" s="178">
        <f>G1382*40</f>
        <v>760</v>
      </c>
      <c r="J1382" s="178">
        <f t="shared" si="98"/>
        <v>15200</v>
      </c>
    </row>
    <row r="1383" spans="2:10">
      <c r="B1383" s="223"/>
      <c r="C1383" s="178" t="s">
        <v>1055</v>
      </c>
      <c r="D1383" s="178">
        <v>34</v>
      </c>
      <c r="E1383" s="178"/>
      <c r="F1383" s="178">
        <v>44</v>
      </c>
      <c r="G1383" s="178">
        <f>F1383-D1383</f>
        <v>10</v>
      </c>
      <c r="H1383" s="178" t="s">
        <v>1153</v>
      </c>
      <c r="I1383" s="178">
        <f>G1383*10</f>
        <v>100</v>
      </c>
      <c r="J1383" s="178">
        <f t="shared" si="98"/>
        <v>2000</v>
      </c>
    </row>
    <row r="1384" spans="2:10">
      <c r="B1384" s="223"/>
      <c r="C1384" s="178"/>
      <c r="D1384" s="178"/>
      <c r="E1384" s="178">
        <v>25</v>
      </c>
      <c r="F1384" s="178"/>
      <c r="G1384" s="178">
        <f>E1384-D1383</f>
        <v>-9</v>
      </c>
      <c r="H1384" s="178" t="s">
        <v>1337</v>
      </c>
      <c r="I1384" s="178"/>
      <c r="J1384" s="178"/>
    </row>
    <row r="1385" spans="2:10">
      <c r="B1385" s="223"/>
      <c r="C1385" s="178"/>
      <c r="D1385" s="178"/>
      <c r="E1385" s="178"/>
      <c r="F1385" s="178"/>
      <c r="G1385" s="178"/>
      <c r="H1385" s="178"/>
      <c r="I1385" s="178"/>
      <c r="J1385" s="178"/>
    </row>
    <row r="1386" spans="2:10">
      <c r="B1386" s="223"/>
      <c r="C1386" s="178" t="s">
        <v>1442</v>
      </c>
      <c r="D1386" s="178"/>
      <c r="E1386" s="178"/>
      <c r="F1386" s="178"/>
      <c r="G1386" s="178"/>
      <c r="H1386" s="178"/>
      <c r="I1386" s="178"/>
      <c r="J1386" s="178"/>
    </row>
    <row r="1387" spans="2:10">
      <c r="B1387" s="223"/>
      <c r="C1387" s="178" t="s">
        <v>1504</v>
      </c>
      <c r="D1387" s="178"/>
      <c r="E1387" s="178"/>
      <c r="F1387" s="178">
        <v>120</v>
      </c>
      <c r="G1387" s="178">
        <f>F1387-85</f>
        <v>35</v>
      </c>
      <c r="H1387" s="178" t="s">
        <v>1153</v>
      </c>
      <c r="I1387" s="178">
        <f>G1387*10</f>
        <v>350</v>
      </c>
      <c r="J1387" s="178">
        <f t="shared" si="98"/>
        <v>7000</v>
      </c>
    </row>
    <row r="1388" spans="2:10">
      <c r="B1388" s="223"/>
      <c r="C1388" s="178"/>
      <c r="D1388" s="178"/>
      <c r="E1388" s="178"/>
      <c r="F1388" s="178"/>
      <c r="G1388" s="178"/>
      <c r="H1388" s="178" t="s">
        <v>1354</v>
      </c>
      <c r="I1388" s="178"/>
      <c r="J1388" s="178"/>
    </row>
    <row r="1389" spans="2:10">
      <c r="B1389" s="224"/>
      <c r="C1389" s="178" t="s">
        <v>1003</v>
      </c>
      <c r="D1389" s="178">
        <v>80</v>
      </c>
      <c r="E1389" s="178"/>
      <c r="F1389" s="178">
        <v>110</v>
      </c>
      <c r="G1389" s="178">
        <f>F1389-D1389</f>
        <v>30</v>
      </c>
      <c r="H1389" s="178"/>
      <c r="I1389" s="178">
        <f>G1389*10</f>
        <v>300</v>
      </c>
      <c r="J1389" s="178">
        <f t="shared" si="98"/>
        <v>6000</v>
      </c>
    </row>
    <row r="1390" spans="2:10">
      <c r="B1390" s="178"/>
      <c r="C1390" s="178"/>
      <c r="D1390" s="259" t="s">
        <v>1304</v>
      </c>
      <c r="E1390" s="259"/>
      <c r="F1390" s="259"/>
      <c r="G1390" s="178">
        <f>SUM(G1378:G1389)</f>
        <v>191</v>
      </c>
      <c r="H1390" s="178" t="s">
        <v>1505</v>
      </c>
      <c r="I1390" s="178">
        <f>SUM(I1378:I1389)</f>
        <v>2716</v>
      </c>
      <c r="J1390" s="178">
        <f>SUM(J1378:J1389)</f>
        <v>54320</v>
      </c>
    </row>
    <row r="1391" spans="2:10">
      <c r="B1391" s="177" t="s">
        <v>88</v>
      </c>
      <c r="C1391" s="178">
        <v>2019</v>
      </c>
      <c r="D1391" s="178" t="s">
        <v>969</v>
      </c>
      <c r="E1391" s="178" t="s">
        <v>994</v>
      </c>
      <c r="F1391" s="178"/>
      <c r="G1391" s="178"/>
      <c r="H1391" s="178"/>
      <c r="I1391" s="260" t="s">
        <v>527</v>
      </c>
      <c r="J1391" s="260"/>
    </row>
    <row r="1392" spans="2:10">
      <c r="B1392" s="208"/>
      <c r="C1392" s="208"/>
      <c r="D1392" s="208"/>
      <c r="E1392" s="209"/>
      <c r="F1392" s="209"/>
      <c r="G1392" s="209" t="s">
        <v>4</v>
      </c>
      <c r="H1392" s="210" t="s">
        <v>9</v>
      </c>
      <c r="I1392" s="260"/>
      <c r="J1392" s="260"/>
    </row>
    <row r="1393" spans="2:10">
      <c r="B1393" s="184" t="s">
        <v>0</v>
      </c>
      <c r="C1393" s="207" t="s">
        <v>1</v>
      </c>
      <c r="D1393" s="184" t="s">
        <v>10</v>
      </c>
      <c r="E1393" s="184" t="s">
        <v>7</v>
      </c>
      <c r="F1393" s="184" t="s">
        <v>11</v>
      </c>
      <c r="G1393" s="184" t="s">
        <v>12</v>
      </c>
      <c r="H1393" s="211"/>
      <c r="I1393" s="208" t="s">
        <v>525</v>
      </c>
      <c r="J1393" s="208" t="s">
        <v>526</v>
      </c>
    </row>
    <row r="1394" spans="2:10">
      <c r="B1394" s="222" t="s">
        <v>1473</v>
      </c>
      <c r="C1394" s="178" t="s">
        <v>1442</v>
      </c>
      <c r="D1394" s="178"/>
      <c r="E1394" s="178"/>
      <c r="F1394" s="178"/>
      <c r="G1394" s="178"/>
      <c r="H1394" s="178"/>
      <c r="I1394" s="178"/>
      <c r="J1394" s="178"/>
    </row>
    <row r="1395" spans="2:10">
      <c r="B1395" s="223"/>
      <c r="C1395" s="178" t="s">
        <v>1506</v>
      </c>
      <c r="D1395" s="178"/>
      <c r="E1395" s="178"/>
      <c r="F1395" s="178">
        <v>155</v>
      </c>
      <c r="G1395" s="178">
        <f>F1395-116</f>
        <v>39</v>
      </c>
      <c r="H1395" s="178"/>
      <c r="I1395" s="178">
        <f>G1395*10</f>
        <v>390</v>
      </c>
      <c r="J1395" s="178">
        <f>I1395*20</f>
        <v>7800</v>
      </c>
    </row>
    <row r="1396" spans="2:10">
      <c r="B1396" s="223"/>
      <c r="C1396" s="178" t="s">
        <v>1003</v>
      </c>
      <c r="D1396" s="178">
        <v>115</v>
      </c>
      <c r="E1396" s="178">
        <v>80</v>
      </c>
      <c r="F1396" s="178"/>
      <c r="G1396" s="178">
        <f>E1396-D1396</f>
        <v>-35</v>
      </c>
      <c r="H1396" s="178"/>
      <c r="I1396" s="178">
        <f t="shared" ref="I1396:I1410" si="99">G1396*10</f>
        <v>-350</v>
      </c>
      <c r="J1396" s="178">
        <f t="shared" ref="J1396:J1417" si="100">I1396*20</f>
        <v>-7000</v>
      </c>
    </row>
    <row r="1397" spans="2:10">
      <c r="B1397" s="223"/>
      <c r="C1397" s="178"/>
      <c r="D1397" s="178"/>
      <c r="E1397" s="178"/>
      <c r="F1397" s="178"/>
      <c r="G1397" s="178"/>
      <c r="H1397" s="178"/>
      <c r="I1397" s="178"/>
      <c r="J1397" s="178"/>
    </row>
    <row r="1398" spans="2:10">
      <c r="B1398" s="223"/>
      <c r="C1398" s="178" t="s">
        <v>1507</v>
      </c>
      <c r="D1398" s="178"/>
      <c r="E1398" s="178"/>
      <c r="F1398" s="178"/>
      <c r="G1398" s="178"/>
      <c r="H1398" s="178"/>
      <c r="I1398" s="178"/>
      <c r="J1398" s="178"/>
    </row>
    <row r="1399" spans="2:10">
      <c r="B1399" s="223"/>
      <c r="C1399" s="178" t="s">
        <v>1003</v>
      </c>
      <c r="D1399" s="178">
        <v>140</v>
      </c>
      <c r="E1399" s="178">
        <v>120</v>
      </c>
      <c r="F1399" s="178"/>
      <c r="G1399" s="178">
        <f>E1399-D1399</f>
        <v>-20</v>
      </c>
      <c r="H1399" s="178"/>
      <c r="I1399" s="178">
        <f t="shared" si="99"/>
        <v>-200</v>
      </c>
      <c r="J1399" s="178">
        <f t="shared" si="100"/>
        <v>-4000</v>
      </c>
    </row>
    <row r="1400" spans="2:10">
      <c r="B1400" s="223"/>
      <c r="C1400" s="178" t="s">
        <v>1003</v>
      </c>
      <c r="D1400" s="178">
        <v>127</v>
      </c>
      <c r="E1400" s="178">
        <v>120</v>
      </c>
      <c r="F1400" s="178"/>
      <c r="G1400" s="178">
        <f>E1400-D1400</f>
        <v>-7</v>
      </c>
      <c r="H1400" s="178"/>
      <c r="I1400" s="178">
        <f t="shared" si="99"/>
        <v>-70</v>
      </c>
      <c r="J1400" s="178">
        <f t="shared" si="100"/>
        <v>-1400</v>
      </c>
    </row>
    <row r="1401" spans="2:10">
      <c r="B1401" s="223"/>
      <c r="C1401" s="178"/>
      <c r="D1401" s="178"/>
      <c r="E1401" s="178"/>
      <c r="F1401" s="178"/>
      <c r="G1401" s="178"/>
      <c r="H1401" s="178"/>
      <c r="I1401" s="178"/>
      <c r="J1401" s="178"/>
    </row>
    <row r="1402" spans="2:10">
      <c r="B1402" s="223"/>
      <c r="C1402" s="178" t="s">
        <v>1508</v>
      </c>
      <c r="D1402" s="178"/>
      <c r="E1402" s="178"/>
      <c r="F1402" s="178"/>
      <c r="G1402" s="178"/>
      <c r="H1402" s="178"/>
      <c r="I1402" s="178"/>
      <c r="J1402" s="178"/>
    </row>
    <row r="1403" spans="2:10">
      <c r="B1403" s="223"/>
      <c r="C1403" s="178" t="s">
        <v>1003</v>
      </c>
      <c r="D1403" s="178">
        <v>241</v>
      </c>
      <c r="E1403" s="178">
        <v>230</v>
      </c>
      <c r="F1403" s="178"/>
      <c r="G1403" s="178">
        <f>E1403-D1403</f>
        <v>-11</v>
      </c>
      <c r="H1403" s="178"/>
      <c r="I1403" s="178">
        <f t="shared" si="99"/>
        <v>-110</v>
      </c>
      <c r="J1403" s="178">
        <f t="shared" si="100"/>
        <v>-2200</v>
      </c>
    </row>
    <row r="1404" spans="2:10">
      <c r="B1404" s="223"/>
      <c r="C1404" s="178" t="s">
        <v>1003</v>
      </c>
      <c r="D1404" s="178">
        <v>242</v>
      </c>
      <c r="E1404" s="178">
        <v>230</v>
      </c>
      <c r="F1404" s="178"/>
      <c r="G1404" s="178">
        <f>E1404-D1404</f>
        <v>-12</v>
      </c>
      <c r="H1404" s="178"/>
      <c r="I1404" s="178">
        <f t="shared" si="99"/>
        <v>-120</v>
      </c>
      <c r="J1404" s="178">
        <f t="shared" si="100"/>
        <v>-2400</v>
      </c>
    </row>
    <row r="1405" spans="2:10">
      <c r="B1405" s="223"/>
      <c r="C1405" s="178"/>
      <c r="D1405" s="178"/>
      <c r="E1405" s="178"/>
      <c r="F1405" s="178"/>
      <c r="G1405" s="178"/>
      <c r="H1405" s="178"/>
      <c r="I1405" s="178"/>
      <c r="J1405" s="178"/>
    </row>
    <row r="1406" spans="2:10">
      <c r="B1406" s="223"/>
      <c r="C1406" s="178" t="s">
        <v>1509</v>
      </c>
      <c r="D1406" s="178"/>
      <c r="E1406" s="178"/>
      <c r="F1406" s="178"/>
      <c r="G1406" s="178"/>
      <c r="H1406" s="178"/>
      <c r="I1406" s="178"/>
      <c r="J1406" s="178"/>
    </row>
    <row r="1407" spans="2:10">
      <c r="B1407" s="223"/>
      <c r="C1407" s="178" t="s">
        <v>1003</v>
      </c>
      <c r="D1407" s="178">
        <v>290</v>
      </c>
      <c r="E1407" s="178"/>
      <c r="F1407" s="178">
        <v>503</v>
      </c>
      <c r="G1407" s="178">
        <f>F1407-D1407</f>
        <v>213</v>
      </c>
      <c r="H1407" s="178"/>
      <c r="I1407" s="178">
        <f t="shared" si="99"/>
        <v>2130</v>
      </c>
      <c r="J1407" s="178">
        <f t="shared" si="100"/>
        <v>42600</v>
      </c>
    </row>
    <row r="1408" spans="2:10">
      <c r="B1408" s="223"/>
      <c r="C1408" s="178"/>
      <c r="D1408" s="178"/>
      <c r="E1408" s="178"/>
      <c r="F1408" s="178"/>
      <c r="G1408" s="178"/>
      <c r="H1408" s="178"/>
      <c r="I1408" s="178"/>
      <c r="J1408" s="178"/>
    </row>
    <row r="1409" spans="2:10">
      <c r="B1409" s="223"/>
      <c r="C1409" s="178" t="s">
        <v>1510</v>
      </c>
      <c r="D1409" s="178"/>
      <c r="E1409" s="178"/>
      <c r="F1409" s="178"/>
      <c r="G1409" s="178"/>
      <c r="H1409" s="178"/>
      <c r="I1409" s="178"/>
      <c r="J1409" s="178"/>
    </row>
    <row r="1410" spans="2:10">
      <c r="B1410" s="223"/>
      <c r="C1410" s="178" t="s">
        <v>1003</v>
      </c>
      <c r="D1410" s="178">
        <v>300.5</v>
      </c>
      <c r="E1410" s="178"/>
      <c r="F1410" s="178">
        <v>490</v>
      </c>
      <c r="G1410" s="178">
        <f>F1410-D1410</f>
        <v>189.5</v>
      </c>
      <c r="H1410" s="178"/>
      <c r="I1410" s="178">
        <f t="shared" si="99"/>
        <v>1895</v>
      </c>
      <c r="J1410" s="178">
        <f t="shared" si="100"/>
        <v>37900</v>
      </c>
    </row>
    <row r="1411" spans="2:10">
      <c r="B1411" s="223"/>
      <c r="C1411" s="178"/>
      <c r="D1411" s="178"/>
      <c r="E1411" s="178"/>
      <c r="F1411" s="178"/>
      <c r="G1411" s="178"/>
      <c r="H1411" s="178"/>
      <c r="I1411" s="178"/>
      <c r="J1411" s="178"/>
    </row>
    <row r="1412" spans="2:10">
      <c r="B1412" s="223"/>
      <c r="C1412" s="178" t="s">
        <v>1511</v>
      </c>
      <c r="D1412" s="178"/>
      <c r="E1412" s="178"/>
      <c r="F1412" s="178"/>
      <c r="G1412" s="178"/>
      <c r="H1412" s="178"/>
      <c r="I1412" s="178"/>
      <c r="J1412" s="178"/>
    </row>
    <row r="1413" spans="2:10">
      <c r="B1413" s="223"/>
      <c r="C1413" s="178" t="s">
        <v>1067</v>
      </c>
      <c r="D1413" s="178">
        <v>288</v>
      </c>
      <c r="E1413" s="178">
        <v>260</v>
      </c>
      <c r="F1413" s="178"/>
      <c r="G1413" s="178">
        <f>E1413-D1413</f>
        <v>-28</v>
      </c>
      <c r="H1413" s="178"/>
      <c r="I1413" s="178">
        <f>G1413*5</f>
        <v>-140</v>
      </c>
      <c r="J1413" s="178">
        <f t="shared" si="100"/>
        <v>-2800</v>
      </c>
    </row>
    <row r="1414" spans="2:10">
      <c r="B1414" s="223"/>
      <c r="C1414" s="178"/>
      <c r="D1414" s="178"/>
      <c r="E1414" s="178"/>
      <c r="F1414" s="178"/>
      <c r="G1414" s="178"/>
      <c r="H1414" s="178"/>
      <c r="I1414" s="178"/>
      <c r="J1414" s="178"/>
    </row>
    <row r="1415" spans="2:10">
      <c r="B1415" s="223"/>
      <c r="C1415" s="178" t="s">
        <v>1510</v>
      </c>
      <c r="D1415" s="178"/>
      <c r="E1415" s="178"/>
      <c r="F1415" s="178"/>
      <c r="G1415" s="178"/>
      <c r="H1415" s="178"/>
      <c r="I1415" s="178"/>
      <c r="J1415" s="178"/>
    </row>
    <row r="1416" spans="2:10">
      <c r="B1416" s="223"/>
      <c r="C1416" s="178" t="s">
        <v>1067</v>
      </c>
      <c r="D1416" s="178">
        <v>185</v>
      </c>
      <c r="E1416" s="178"/>
      <c r="F1416" s="178">
        <v>230</v>
      </c>
      <c r="G1416" s="178">
        <f>F1416-D1416</f>
        <v>45</v>
      </c>
      <c r="H1416" s="178"/>
      <c r="I1416" s="178">
        <f t="shared" ref="I1416:I1417" si="101">G1416*5</f>
        <v>225</v>
      </c>
      <c r="J1416" s="178">
        <f t="shared" si="100"/>
        <v>4500</v>
      </c>
    </row>
    <row r="1417" spans="2:10">
      <c r="B1417" s="223"/>
      <c r="C1417" s="178" t="s">
        <v>1067</v>
      </c>
      <c r="D1417" s="178">
        <v>175</v>
      </c>
      <c r="E1417" s="178"/>
      <c r="F1417" s="178">
        <v>211</v>
      </c>
      <c r="G1417" s="178">
        <f>F1417-D1417</f>
        <v>36</v>
      </c>
      <c r="H1417" s="178"/>
      <c r="I1417" s="178">
        <f t="shared" si="101"/>
        <v>180</v>
      </c>
      <c r="J1417" s="178">
        <f t="shared" si="100"/>
        <v>3600</v>
      </c>
    </row>
    <row r="1418" spans="2:10">
      <c r="B1418" s="223"/>
      <c r="C1418" s="178" t="s">
        <v>1067</v>
      </c>
      <c r="D1418" s="178">
        <v>170</v>
      </c>
      <c r="E1418" s="178"/>
      <c r="F1418" s="178"/>
      <c r="G1418" s="178"/>
      <c r="H1418" s="178" t="s">
        <v>1064</v>
      </c>
      <c r="I1418" s="178"/>
      <c r="J1418" s="178"/>
    </row>
    <row r="1419" spans="2:10">
      <c r="B1419" s="223"/>
      <c r="C1419" s="178"/>
      <c r="D1419" s="178"/>
      <c r="E1419" s="178"/>
      <c r="F1419" s="178"/>
      <c r="G1419" s="178"/>
      <c r="H1419" s="178"/>
      <c r="I1419" s="178"/>
      <c r="J1419" s="178"/>
    </row>
    <row r="1420" spans="2:10">
      <c r="B1420" s="223"/>
      <c r="C1420" s="178" t="s">
        <v>1512</v>
      </c>
      <c r="D1420" s="178"/>
      <c r="E1420" s="178"/>
      <c r="F1420" s="178"/>
      <c r="G1420" s="178"/>
      <c r="H1420" s="178"/>
      <c r="I1420" s="178"/>
      <c r="J1420" s="178"/>
    </row>
    <row r="1421" spans="2:10">
      <c r="B1421" s="224"/>
      <c r="C1421" s="178" t="s">
        <v>1067</v>
      </c>
      <c r="D1421" s="178">
        <v>67</v>
      </c>
      <c r="E1421" s="178"/>
      <c r="F1421" s="178"/>
      <c r="G1421" s="178"/>
      <c r="H1421" s="178" t="s">
        <v>1064</v>
      </c>
      <c r="I1421" s="178"/>
      <c r="J1421" s="178"/>
    </row>
    <row r="1422" spans="2:10">
      <c r="B1422" s="178"/>
      <c r="C1422" s="178"/>
      <c r="D1422" s="259" t="s">
        <v>1304</v>
      </c>
      <c r="E1422" s="259"/>
      <c r="F1422" s="259"/>
      <c r="G1422" s="178">
        <f>SUM(G1395:G1421)</f>
        <v>409.5</v>
      </c>
      <c r="H1422" s="178" t="s">
        <v>751</v>
      </c>
      <c r="I1422" s="178">
        <f>SUM(I1395:I1421)</f>
        <v>3830</v>
      </c>
      <c r="J1422" s="178">
        <f>SUM(J1395:J1421)</f>
        <v>76600</v>
      </c>
    </row>
    <row r="1423" spans="2:10">
      <c r="B1423" s="178"/>
      <c r="C1423" s="200" t="s">
        <v>1485</v>
      </c>
      <c r="D1423" s="200" t="s">
        <v>1513</v>
      </c>
      <c r="E1423" s="178"/>
      <c r="F1423" s="178"/>
      <c r="G1423" s="200">
        <f>G1422+G1390+G1373+G1353+G1332+G1313+G1299+G1283+G1265+G1249+G1235+G1216+G1161+G1140+G1113+G1098+G1086+G1067</f>
        <v>3623.5</v>
      </c>
      <c r="H1423" s="200" t="s">
        <v>1299</v>
      </c>
      <c r="I1423" s="178"/>
      <c r="J1423" s="200">
        <f>J1422+J1390+J1373+J1353+J1332+J1313+J1299+J1283+J1265+J1249+J1235+J1216+J1202+J1186+J1175+J1161+J1140+J1113+J1098+J1067</f>
        <v>796920</v>
      </c>
    </row>
    <row r="1424" spans="2:10">
      <c r="B1424" s="179"/>
      <c r="C1424" s="179"/>
      <c r="D1424" s="200" t="s">
        <v>1484</v>
      </c>
      <c r="E1424" s="179"/>
      <c r="F1424" s="179"/>
      <c r="G1424" s="200">
        <f>G1423*20</f>
        <v>72470</v>
      </c>
      <c r="H1424" s="179"/>
      <c r="I1424" s="179"/>
      <c r="J1424" s="179"/>
    </row>
    <row r="1427" spans="2:10">
      <c r="B1427" s="177" t="s">
        <v>113</v>
      </c>
      <c r="C1427" s="178">
        <v>2019</v>
      </c>
      <c r="D1427" s="178" t="s">
        <v>969</v>
      </c>
      <c r="E1427" s="178" t="s">
        <v>994</v>
      </c>
      <c r="F1427" s="178"/>
      <c r="G1427" s="178"/>
      <c r="H1427" s="178"/>
      <c r="I1427" s="260" t="s">
        <v>527</v>
      </c>
      <c r="J1427" s="260"/>
    </row>
    <row r="1428" spans="2:10">
      <c r="B1428" s="208"/>
      <c r="C1428" s="208"/>
      <c r="D1428" s="208"/>
      <c r="E1428" s="209"/>
      <c r="F1428" s="209"/>
      <c r="G1428" s="209" t="s">
        <v>4</v>
      </c>
      <c r="H1428" s="210" t="s">
        <v>9</v>
      </c>
      <c r="I1428" s="260"/>
      <c r="J1428" s="260"/>
    </row>
    <row r="1429" spans="2:10">
      <c r="B1429" s="184" t="s">
        <v>0</v>
      </c>
      <c r="C1429" s="207" t="s">
        <v>1</v>
      </c>
      <c r="D1429" s="184" t="s">
        <v>10</v>
      </c>
      <c r="E1429" s="184" t="s">
        <v>7</v>
      </c>
      <c r="F1429" s="184" t="s">
        <v>11</v>
      </c>
      <c r="G1429" s="184" t="s">
        <v>12</v>
      </c>
      <c r="H1429" s="211"/>
      <c r="I1429" s="208" t="s">
        <v>525</v>
      </c>
      <c r="J1429" s="208" t="s">
        <v>526</v>
      </c>
    </row>
    <row r="1430" spans="2:10">
      <c r="B1430" s="222" t="s">
        <v>1521</v>
      </c>
      <c r="C1430" s="178" t="s">
        <v>1510</v>
      </c>
      <c r="D1430" s="178"/>
      <c r="E1430" s="178"/>
      <c r="F1430" s="178"/>
      <c r="G1430" s="178"/>
      <c r="H1430" s="178"/>
      <c r="I1430" s="178"/>
      <c r="J1430" s="178"/>
    </row>
    <row r="1431" spans="2:10">
      <c r="B1431" s="223"/>
      <c r="C1431" s="178" t="s">
        <v>1524</v>
      </c>
      <c r="D1431" s="178"/>
      <c r="E1431" s="178">
        <v>100</v>
      </c>
      <c r="F1431" s="178"/>
      <c r="G1431" s="178">
        <f>-70</f>
        <v>-70</v>
      </c>
      <c r="H1431" s="178"/>
      <c r="I1431" s="178">
        <f>G1431*5</f>
        <v>-350</v>
      </c>
      <c r="J1431" s="178">
        <f>I1431*20</f>
        <v>-7000</v>
      </c>
    </row>
    <row r="1432" spans="2:10">
      <c r="B1432" s="223"/>
      <c r="C1432" s="178"/>
      <c r="D1432" s="178"/>
      <c r="E1432" s="178"/>
      <c r="F1432" s="178"/>
      <c r="G1432" s="178"/>
      <c r="H1432" s="178"/>
      <c r="I1432" s="178"/>
      <c r="J1432" s="178"/>
    </row>
    <row r="1433" spans="2:10">
      <c r="B1433" s="223"/>
      <c r="C1433" s="178" t="s">
        <v>1512</v>
      </c>
      <c r="D1433" s="178"/>
      <c r="E1433" s="178"/>
      <c r="F1433" s="178"/>
      <c r="G1433" s="178"/>
      <c r="H1433" s="178"/>
      <c r="I1433" s="178"/>
      <c r="J1433" s="178"/>
    </row>
    <row r="1434" spans="2:10">
      <c r="B1434" s="223"/>
      <c r="C1434" s="178" t="s">
        <v>1525</v>
      </c>
      <c r="D1434" s="178"/>
      <c r="E1434" s="178">
        <v>30</v>
      </c>
      <c r="F1434" s="178"/>
      <c r="G1434" s="178">
        <f>-37</f>
        <v>-37</v>
      </c>
      <c r="H1434" s="178"/>
      <c r="I1434" s="178">
        <f>G1434*5</f>
        <v>-185</v>
      </c>
      <c r="J1434" s="178">
        <f t="shared" ref="J1434:J1445" si="102">I1434*20</f>
        <v>-3700</v>
      </c>
    </row>
    <row r="1435" spans="2:10">
      <c r="B1435" s="223"/>
      <c r="C1435" s="178" t="s">
        <v>1067</v>
      </c>
      <c r="D1435" s="178">
        <v>38</v>
      </c>
      <c r="E1435" s="178">
        <v>30</v>
      </c>
      <c r="F1435" s="178"/>
      <c r="G1435" s="178">
        <v>-8</v>
      </c>
      <c r="H1435" s="178"/>
      <c r="I1435" s="178">
        <f>G1435*5</f>
        <v>-40</v>
      </c>
      <c r="J1435" s="178">
        <f t="shared" si="102"/>
        <v>-800</v>
      </c>
    </row>
    <row r="1436" spans="2:10">
      <c r="B1436" s="223"/>
      <c r="C1436" s="178"/>
      <c r="D1436" s="178"/>
      <c r="E1436" s="178"/>
      <c r="F1436" s="178"/>
      <c r="G1436" s="178"/>
      <c r="H1436" s="178"/>
      <c r="I1436" s="178"/>
      <c r="J1436" s="178"/>
    </row>
    <row r="1437" spans="2:10">
      <c r="B1437" s="223"/>
      <c r="C1437" s="178" t="s">
        <v>1526</v>
      </c>
      <c r="D1437" s="178"/>
      <c r="E1437" s="178"/>
      <c r="F1437" s="178"/>
      <c r="G1437" s="178"/>
      <c r="H1437" s="178"/>
      <c r="I1437" s="178"/>
      <c r="J1437" s="178"/>
    </row>
    <row r="1438" spans="2:10">
      <c r="B1438" s="223"/>
      <c r="C1438" s="178" t="s">
        <v>1003</v>
      </c>
      <c r="D1438" s="178">
        <v>198</v>
      </c>
      <c r="E1438" s="178"/>
      <c r="F1438" s="178">
        <v>235</v>
      </c>
      <c r="G1438" s="178">
        <f>F1438-D1438</f>
        <v>37</v>
      </c>
      <c r="H1438" s="178"/>
      <c r="I1438" s="178">
        <f>G1438*10</f>
        <v>370</v>
      </c>
      <c r="J1438" s="178">
        <f t="shared" si="102"/>
        <v>7400</v>
      </c>
    </row>
    <row r="1439" spans="2:10">
      <c r="B1439" s="223"/>
      <c r="C1439" s="178" t="s">
        <v>1003</v>
      </c>
      <c r="D1439" s="178">
        <v>211</v>
      </c>
      <c r="E1439" s="178"/>
      <c r="F1439" s="178">
        <v>240</v>
      </c>
      <c r="G1439" s="178">
        <f>F1439-D1439</f>
        <v>29</v>
      </c>
      <c r="H1439" s="178"/>
      <c r="I1439" s="178">
        <f>G1439*10</f>
        <v>290</v>
      </c>
      <c r="J1439" s="178">
        <f t="shared" si="102"/>
        <v>5800</v>
      </c>
    </row>
    <row r="1440" spans="2:10">
      <c r="B1440" s="223"/>
      <c r="C1440" s="178"/>
      <c r="D1440" s="178"/>
      <c r="E1440" s="178"/>
      <c r="F1440" s="178"/>
      <c r="G1440" s="178"/>
      <c r="H1440" s="178"/>
      <c r="I1440" s="178"/>
      <c r="J1440" s="178"/>
    </row>
    <row r="1441" spans="2:10">
      <c r="B1441" s="223"/>
      <c r="C1441" s="178" t="s">
        <v>1442</v>
      </c>
      <c r="D1441" s="178"/>
      <c r="E1441" s="178"/>
      <c r="F1441" s="178"/>
      <c r="G1441" s="178"/>
      <c r="H1441" s="178"/>
      <c r="I1441" s="178"/>
      <c r="J1441" s="178"/>
    </row>
    <row r="1442" spans="2:10">
      <c r="B1442" s="223"/>
      <c r="C1442" s="178" t="s">
        <v>1380</v>
      </c>
      <c r="D1442" s="178">
        <v>47</v>
      </c>
      <c r="E1442" s="178"/>
      <c r="F1442" s="178">
        <v>58</v>
      </c>
      <c r="G1442" s="178">
        <f>F1442-D1442</f>
        <v>11</v>
      </c>
      <c r="H1442" s="178"/>
      <c r="I1442" s="178">
        <f>G1442*40</f>
        <v>440</v>
      </c>
      <c r="J1442" s="178">
        <f t="shared" si="102"/>
        <v>8800</v>
      </c>
    </row>
    <row r="1443" spans="2:10">
      <c r="B1443" s="223"/>
      <c r="C1443" s="178" t="s">
        <v>1380</v>
      </c>
      <c r="D1443" s="178">
        <v>52</v>
      </c>
      <c r="E1443" s="178">
        <v>46</v>
      </c>
      <c r="F1443" s="178"/>
      <c r="G1443" s="178">
        <f>E1443-D1443</f>
        <v>-6</v>
      </c>
      <c r="H1443" s="178"/>
      <c r="I1443" s="178">
        <f>G1443*40</f>
        <v>-240</v>
      </c>
      <c r="J1443" s="178">
        <f t="shared" si="102"/>
        <v>-4800</v>
      </c>
    </row>
    <row r="1444" spans="2:10">
      <c r="B1444" s="223"/>
      <c r="C1444" s="178" t="s">
        <v>1380</v>
      </c>
      <c r="D1444" s="178">
        <v>56</v>
      </c>
      <c r="E1444" s="178"/>
      <c r="F1444" s="178">
        <v>69</v>
      </c>
      <c r="G1444" s="178">
        <f>F1444-D1444</f>
        <v>13</v>
      </c>
      <c r="H1444" s="178"/>
      <c r="I1444" s="178">
        <f>G1444*40</f>
        <v>520</v>
      </c>
      <c r="J1444" s="178">
        <f t="shared" si="102"/>
        <v>10400</v>
      </c>
    </row>
    <row r="1445" spans="2:10">
      <c r="B1445" s="224"/>
      <c r="C1445" s="178" t="s">
        <v>1380</v>
      </c>
      <c r="D1445" s="178">
        <v>55</v>
      </c>
      <c r="E1445" s="178"/>
      <c r="F1445" s="178">
        <v>80</v>
      </c>
      <c r="G1445" s="178">
        <f>F1445-D1445</f>
        <v>25</v>
      </c>
      <c r="H1445" s="178"/>
      <c r="I1445" s="178">
        <f>G1445*40</f>
        <v>1000</v>
      </c>
      <c r="J1445" s="178">
        <f t="shared" si="102"/>
        <v>20000</v>
      </c>
    </row>
    <row r="1446" spans="2:10">
      <c r="B1446" s="178"/>
      <c r="C1446" s="178"/>
      <c r="D1446" s="259" t="s">
        <v>1304</v>
      </c>
      <c r="E1446" s="259"/>
      <c r="F1446" s="259"/>
      <c r="G1446" s="178">
        <f>SUM(G1431:G1445)</f>
        <v>-6</v>
      </c>
      <c r="H1446" s="178" t="s">
        <v>751</v>
      </c>
      <c r="I1446" s="178">
        <f>SUM(I1431:I1445)</f>
        <v>1805</v>
      </c>
      <c r="J1446" s="178">
        <f>SUM(J1431:J1445)</f>
        <v>36100</v>
      </c>
    </row>
    <row r="1447" spans="2:10">
      <c r="B1447" s="177" t="s">
        <v>113</v>
      </c>
      <c r="C1447" s="178">
        <v>2019</v>
      </c>
      <c r="D1447" s="178" t="s">
        <v>969</v>
      </c>
      <c r="E1447" s="178" t="s">
        <v>994</v>
      </c>
      <c r="F1447" s="178"/>
      <c r="G1447" s="178"/>
      <c r="H1447" s="178"/>
      <c r="I1447" s="260" t="s">
        <v>527</v>
      </c>
      <c r="J1447" s="260"/>
    </row>
    <row r="1448" spans="2:10">
      <c r="B1448" s="208"/>
      <c r="C1448" s="208"/>
      <c r="D1448" s="208"/>
      <c r="E1448" s="209"/>
      <c r="F1448" s="209"/>
      <c r="G1448" s="209" t="s">
        <v>4</v>
      </c>
      <c r="H1448" s="210" t="s">
        <v>9</v>
      </c>
      <c r="I1448" s="260"/>
      <c r="J1448" s="260"/>
    </row>
    <row r="1449" spans="2:10">
      <c r="B1449" s="184" t="s">
        <v>0</v>
      </c>
      <c r="C1449" s="207" t="s">
        <v>1</v>
      </c>
      <c r="D1449" s="184" t="s">
        <v>10</v>
      </c>
      <c r="E1449" s="184" t="s">
        <v>7</v>
      </c>
      <c r="F1449" s="184" t="s">
        <v>11</v>
      </c>
      <c r="G1449" s="184" t="s">
        <v>12</v>
      </c>
      <c r="H1449" s="211"/>
      <c r="I1449" s="208" t="s">
        <v>525</v>
      </c>
      <c r="J1449" s="208" t="s">
        <v>526</v>
      </c>
    </row>
    <row r="1450" spans="2:10">
      <c r="B1450" s="222" t="s">
        <v>1528</v>
      </c>
      <c r="C1450" s="178" t="s">
        <v>1442</v>
      </c>
      <c r="D1450" s="178"/>
      <c r="E1450" s="178"/>
      <c r="F1450" s="178"/>
      <c r="G1450" s="178"/>
      <c r="H1450" s="178"/>
      <c r="I1450" s="178"/>
      <c r="J1450" s="178"/>
    </row>
    <row r="1451" spans="2:10">
      <c r="B1451" s="223"/>
      <c r="C1451" s="178" t="s">
        <v>1003</v>
      </c>
      <c r="D1451" s="178">
        <v>73</v>
      </c>
      <c r="E1451" s="178">
        <v>60</v>
      </c>
      <c r="F1451" s="178"/>
      <c r="G1451" s="178">
        <f>E1451-D1451</f>
        <v>-13</v>
      </c>
      <c r="H1451" s="178"/>
      <c r="I1451" s="178">
        <f>G1451*10</f>
        <v>-130</v>
      </c>
      <c r="J1451" s="178">
        <f>I1451*20</f>
        <v>-2600</v>
      </c>
    </row>
    <row r="1452" spans="2:10">
      <c r="B1452" s="223"/>
      <c r="C1452" s="178"/>
      <c r="D1452" s="178"/>
      <c r="E1452" s="178"/>
      <c r="F1452" s="178"/>
      <c r="G1452" s="178"/>
      <c r="H1452" s="178"/>
      <c r="I1452" s="178"/>
      <c r="J1452" s="178"/>
    </row>
    <row r="1453" spans="2:10">
      <c r="B1453" s="223"/>
      <c r="C1453" s="178" t="s">
        <v>1529</v>
      </c>
      <c r="D1453" s="178"/>
      <c r="E1453" s="178"/>
      <c r="F1453" s="178"/>
      <c r="G1453" s="178"/>
      <c r="H1453" s="178"/>
      <c r="I1453" s="178"/>
      <c r="J1453" s="178"/>
    </row>
    <row r="1454" spans="2:10">
      <c r="B1454" s="223"/>
      <c r="C1454" s="178" t="s">
        <v>1003</v>
      </c>
      <c r="D1454" s="178">
        <v>148</v>
      </c>
      <c r="E1454" s="178">
        <v>128</v>
      </c>
      <c r="F1454" s="178"/>
      <c r="G1454" s="178">
        <f>E1454-D1454</f>
        <v>-20</v>
      </c>
      <c r="H1454" s="178"/>
      <c r="I1454" s="178">
        <f t="shared" ref="I1454:I1459" si="103">G1454*10</f>
        <v>-200</v>
      </c>
      <c r="J1454" s="178">
        <f t="shared" ref="J1454:J1459" si="104">I1454*20</f>
        <v>-4000</v>
      </c>
    </row>
    <row r="1455" spans="2:10">
      <c r="B1455" s="223"/>
      <c r="C1455" s="178"/>
      <c r="D1455" s="178"/>
      <c r="E1455" s="178"/>
      <c r="F1455" s="178"/>
      <c r="G1455" s="178"/>
      <c r="H1455" s="178"/>
      <c r="I1455" s="178"/>
      <c r="J1455" s="178"/>
    </row>
    <row r="1456" spans="2:10">
      <c r="B1456" s="223"/>
      <c r="C1456" s="178" t="s">
        <v>1530</v>
      </c>
      <c r="D1456" s="178"/>
      <c r="E1456" s="178"/>
      <c r="F1456" s="178"/>
      <c r="G1456" s="178"/>
      <c r="H1456" s="178"/>
      <c r="I1456" s="178"/>
      <c r="J1456" s="178"/>
    </row>
    <row r="1457" spans="2:10">
      <c r="B1457" s="223"/>
      <c r="C1457" s="178" t="s">
        <v>1003</v>
      </c>
      <c r="D1457" s="178">
        <v>71</v>
      </c>
      <c r="E1457" s="178"/>
      <c r="F1457" s="178">
        <v>106</v>
      </c>
      <c r="G1457" s="178">
        <f>F1457-D1457</f>
        <v>35</v>
      </c>
      <c r="H1457" s="178"/>
      <c r="I1457" s="178">
        <f t="shared" si="103"/>
        <v>350</v>
      </c>
      <c r="J1457" s="178">
        <f t="shared" si="104"/>
        <v>7000</v>
      </c>
    </row>
    <row r="1458" spans="2:10">
      <c r="B1458" s="223"/>
      <c r="C1458" s="178" t="s">
        <v>1003</v>
      </c>
      <c r="D1458" s="178">
        <v>96</v>
      </c>
      <c r="E1458" s="178">
        <v>80</v>
      </c>
      <c r="F1458" s="178"/>
      <c r="G1458" s="178">
        <f>E1458-D1458</f>
        <v>-16</v>
      </c>
      <c r="H1458" s="178"/>
      <c r="I1458" s="178">
        <f t="shared" si="103"/>
        <v>-160</v>
      </c>
      <c r="J1458" s="178">
        <f t="shared" si="104"/>
        <v>-3200</v>
      </c>
    </row>
    <row r="1459" spans="2:10">
      <c r="B1459" s="224"/>
      <c r="C1459" s="178" t="s">
        <v>1003</v>
      </c>
      <c r="D1459" s="178">
        <v>87</v>
      </c>
      <c r="E1459" s="178">
        <v>70</v>
      </c>
      <c r="F1459" s="178"/>
      <c r="G1459" s="178">
        <f>E1459-D1459</f>
        <v>-17</v>
      </c>
      <c r="H1459" s="178"/>
      <c r="I1459" s="178">
        <f t="shared" si="103"/>
        <v>-170</v>
      </c>
      <c r="J1459" s="178">
        <f t="shared" si="104"/>
        <v>-3400</v>
      </c>
    </row>
    <row r="1460" spans="2:10">
      <c r="B1460" s="178"/>
      <c r="C1460" s="178"/>
      <c r="D1460" s="178" t="s">
        <v>1531</v>
      </c>
      <c r="E1460" s="178"/>
      <c r="F1460" s="178"/>
      <c r="G1460" s="178">
        <f>SUM(G1451:G1459)</f>
        <v>-31</v>
      </c>
      <c r="H1460" s="178" t="s">
        <v>1162</v>
      </c>
      <c r="I1460" s="178">
        <f>SUM(I1451:I1459)</f>
        <v>-310</v>
      </c>
      <c r="J1460" s="178">
        <f>SUM(J1451:J1459)</f>
        <v>-6200</v>
      </c>
    </row>
    <row r="1461" spans="2:10">
      <c r="B1461" s="177" t="s">
        <v>113</v>
      </c>
      <c r="C1461" s="178">
        <v>2019</v>
      </c>
      <c r="D1461" s="178" t="s">
        <v>969</v>
      </c>
      <c r="E1461" s="178" t="s">
        <v>994</v>
      </c>
      <c r="F1461" s="178"/>
      <c r="G1461" s="178"/>
      <c r="H1461" s="178"/>
      <c r="I1461" s="260" t="s">
        <v>527</v>
      </c>
      <c r="J1461" s="260"/>
    </row>
    <row r="1462" spans="2:10">
      <c r="B1462" s="208"/>
      <c r="C1462" s="208"/>
      <c r="D1462" s="208"/>
      <c r="E1462" s="209"/>
      <c r="F1462" s="209"/>
      <c r="G1462" s="209" t="s">
        <v>4</v>
      </c>
      <c r="H1462" s="210" t="s">
        <v>9</v>
      </c>
      <c r="I1462" s="260"/>
      <c r="J1462" s="260"/>
    </row>
    <row r="1463" spans="2:10">
      <c r="B1463" s="184" t="s">
        <v>0</v>
      </c>
      <c r="C1463" s="207" t="s">
        <v>1</v>
      </c>
      <c r="D1463" s="184" t="s">
        <v>10</v>
      </c>
      <c r="E1463" s="184" t="s">
        <v>7</v>
      </c>
      <c r="F1463" s="184" t="s">
        <v>11</v>
      </c>
      <c r="G1463" s="184" t="s">
        <v>12</v>
      </c>
      <c r="H1463" s="211"/>
      <c r="I1463" s="208" t="s">
        <v>525</v>
      </c>
      <c r="J1463" s="208" t="s">
        <v>526</v>
      </c>
    </row>
    <row r="1464" spans="2:10">
      <c r="B1464" s="222" t="s">
        <v>1532</v>
      </c>
      <c r="C1464" s="178" t="s">
        <v>1533</v>
      </c>
      <c r="D1464" s="178"/>
      <c r="E1464" s="178"/>
      <c r="F1464" s="178"/>
      <c r="G1464" s="178"/>
      <c r="H1464" s="178"/>
      <c r="I1464" s="178"/>
      <c r="J1464" s="178"/>
    </row>
    <row r="1465" spans="2:10">
      <c r="B1465" s="223"/>
      <c r="C1465" s="178" t="s">
        <v>1003</v>
      </c>
      <c r="D1465" s="178">
        <v>181</v>
      </c>
      <c r="E1465" s="178"/>
      <c r="F1465" s="178">
        <v>207</v>
      </c>
      <c r="G1465" s="178">
        <f>F1465-D1465</f>
        <v>26</v>
      </c>
      <c r="H1465" s="178" t="s">
        <v>1068</v>
      </c>
      <c r="I1465" s="178">
        <f>G1465*5</f>
        <v>130</v>
      </c>
      <c r="J1465" s="178">
        <f>I1465*20</f>
        <v>2600</v>
      </c>
    </row>
    <row r="1466" spans="2:10">
      <c r="B1466" s="223"/>
      <c r="C1466" s="178"/>
      <c r="D1466" s="178"/>
      <c r="E1466" s="178"/>
      <c r="F1466" s="178">
        <v>220</v>
      </c>
      <c r="G1466" s="178">
        <f>F1466-D1465</f>
        <v>39</v>
      </c>
      <c r="H1466" s="178" t="s">
        <v>1068</v>
      </c>
      <c r="I1466" s="178">
        <f>G1466*5</f>
        <v>195</v>
      </c>
      <c r="J1466" s="178">
        <f t="shared" ref="J1466:J1478" si="105">I1466*20</f>
        <v>3900</v>
      </c>
    </row>
    <row r="1467" spans="2:10">
      <c r="B1467" s="223"/>
      <c r="C1467" s="178" t="s">
        <v>1003</v>
      </c>
      <c r="D1467" s="178">
        <v>236</v>
      </c>
      <c r="E1467" s="178">
        <v>200</v>
      </c>
      <c r="F1467" s="178"/>
      <c r="G1467" s="178">
        <f>E1467-D1467</f>
        <v>-36</v>
      </c>
      <c r="H1467" s="178"/>
      <c r="I1467" s="178">
        <f>G1467*10</f>
        <v>-360</v>
      </c>
      <c r="J1467" s="178">
        <f t="shared" si="105"/>
        <v>-7200</v>
      </c>
    </row>
    <row r="1468" spans="2:10">
      <c r="B1468" s="223"/>
      <c r="C1468" s="178" t="s">
        <v>1003</v>
      </c>
      <c r="D1468" s="178">
        <v>226</v>
      </c>
      <c r="E1468" s="178"/>
      <c r="F1468" s="178">
        <v>300</v>
      </c>
      <c r="G1468" s="178">
        <f>F1468-D1468</f>
        <v>74</v>
      </c>
      <c r="H1468" s="178"/>
      <c r="I1468" s="178">
        <f>G1468*10</f>
        <v>740</v>
      </c>
      <c r="J1468" s="178">
        <f t="shared" si="105"/>
        <v>14800</v>
      </c>
    </row>
    <row r="1469" spans="2:10">
      <c r="B1469" s="223"/>
      <c r="C1469" s="178" t="s">
        <v>1067</v>
      </c>
      <c r="D1469" s="178">
        <v>256</v>
      </c>
      <c r="E1469" s="178"/>
      <c r="F1469" s="178">
        <v>360</v>
      </c>
      <c r="G1469" s="178">
        <f>F1469-D1469</f>
        <v>104</v>
      </c>
      <c r="H1469" s="178"/>
      <c r="I1469" s="178">
        <f>G1469*5</f>
        <v>520</v>
      </c>
      <c r="J1469" s="178">
        <f t="shared" si="105"/>
        <v>10400</v>
      </c>
    </row>
    <row r="1470" spans="2:10">
      <c r="B1470" s="223"/>
      <c r="C1470" s="178"/>
      <c r="D1470" s="178"/>
      <c r="E1470" s="178"/>
      <c r="F1470" s="178"/>
      <c r="G1470" s="178"/>
      <c r="H1470" s="178"/>
      <c r="I1470" s="178"/>
      <c r="J1470" s="178"/>
    </row>
    <row r="1471" spans="2:10">
      <c r="B1471" s="223"/>
      <c r="C1471" s="178" t="s">
        <v>1529</v>
      </c>
      <c r="D1471" s="178"/>
      <c r="E1471" s="178"/>
      <c r="F1471" s="178"/>
      <c r="G1471" s="178"/>
      <c r="H1471" s="178"/>
      <c r="I1471" s="178"/>
      <c r="J1471" s="178"/>
    </row>
    <row r="1472" spans="2:10">
      <c r="B1472" s="223"/>
      <c r="C1472" s="178" t="s">
        <v>1003</v>
      </c>
      <c r="D1472" s="178">
        <v>153</v>
      </c>
      <c r="E1472" s="178">
        <v>134</v>
      </c>
      <c r="F1472" s="178"/>
      <c r="G1472" s="178">
        <f>E1472-D1472</f>
        <v>-19</v>
      </c>
      <c r="H1472" s="178"/>
      <c r="I1472" s="178">
        <f>G1472*10</f>
        <v>-190</v>
      </c>
      <c r="J1472" s="178">
        <f t="shared" si="105"/>
        <v>-3800</v>
      </c>
    </row>
    <row r="1473" spans="2:10">
      <c r="B1473" s="223"/>
      <c r="C1473" s="178"/>
      <c r="D1473" s="178"/>
      <c r="E1473" s="178"/>
      <c r="F1473" s="178"/>
      <c r="G1473" s="178"/>
      <c r="H1473" s="178"/>
      <c r="I1473" s="178"/>
      <c r="J1473" s="178"/>
    </row>
    <row r="1474" spans="2:10">
      <c r="B1474" s="223"/>
      <c r="C1474" s="178" t="s">
        <v>1534</v>
      </c>
      <c r="D1474" s="178"/>
      <c r="E1474" s="178"/>
      <c r="F1474" s="178"/>
      <c r="G1474" s="178"/>
      <c r="H1474" s="178"/>
      <c r="I1474" s="178"/>
      <c r="J1474" s="178"/>
    </row>
    <row r="1475" spans="2:10">
      <c r="B1475" s="223"/>
      <c r="C1475" s="178" t="s">
        <v>1055</v>
      </c>
      <c r="D1475" s="178">
        <v>240</v>
      </c>
      <c r="E1475" s="178"/>
      <c r="F1475" s="178">
        <v>305</v>
      </c>
      <c r="G1475" s="178">
        <f>F1475-D1475</f>
        <v>65</v>
      </c>
      <c r="H1475" s="178"/>
      <c r="I1475" s="178">
        <f>G1475*20</f>
        <v>1300</v>
      </c>
      <c r="J1475" s="178">
        <f t="shared" si="105"/>
        <v>26000</v>
      </c>
    </row>
    <row r="1476" spans="2:10">
      <c r="B1476" s="223"/>
      <c r="C1476" s="178" t="s">
        <v>1003</v>
      </c>
      <c r="D1476" s="178">
        <v>270</v>
      </c>
      <c r="E1476" s="178"/>
      <c r="F1476" s="178">
        <v>330</v>
      </c>
      <c r="G1476" s="178">
        <f t="shared" ref="G1476:G1478" si="106">F1476-D1476</f>
        <v>60</v>
      </c>
      <c r="H1476" s="178"/>
      <c r="I1476" s="178">
        <f>G1476*10</f>
        <v>600</v>
      </c>
      <c r="J1476" s="178">
        <f t="shared" si="105"/>
        <v>12000</v>
      </c>
    </row>
    <row r="1477" spans="2:10">
      <c r="B1477" s="223"/>
      <c r="C1477" s="178" t="s">
        <v>1003</v>
      </c>
      <c r="D1477" s="178">
        <v>245</v>
      </c>
      <c r="E1477" s="178"/>
      <c r="F1477" s="178">
        <v>300</v>
      </c>
      <c r="G1477" s="178">
        <f t="shared" si="106"/>
        <v>55</v>
      </c>
      <c r="H1477" s="178"/>
      <c r="I1477" s="178">
        <f t="shared" ref="I1477:I1478" si="107">G1477*10</f>
        <v>550</v>
      </c>
      <c r="J1477" s="178">
        <f t="shared" si="105"/>
        <v>11000</v>
      </c>
    </row>
    <row r="1478" spans="2:10">
      <c r="B1478" s="223"/>
      <c r="C1478" s="178" t="s">
        <v>1003</v>
      </c>
      <c r="D1478" s="178">
        <v>260</v>
      </c>
      <c r="E1478" s="178"/>
      <c r="F1478" s="178">
        <v>300</v>
      </c>
      <c r="G1478" s="178">
        <f t="shared" si="106"/>
        <v>40</v>
      </c>
      <c r="H1478" s="178"/>
      <c r="I1478" s="178">
        <f t="shared" si="107"/>
        <v>400</v>
      </c>
      <c r="J1478" s="178">
        <f t="shared" si="105"/>
        <v>8000</v>
      </c>
    </row>
    <row r="1479" spans="2:10">
      <c r="B1479" s="224"/>
      <c r="C1479" s="178" t="s">
        <v>1067</v>
      </c>
      <c r="D1479" s="178">
        <v>270</v>
      </c>
      <c r="E1479" s="178"/>
      <c r="F1479" s="178"/>
      <c r="G1479" s="178"/>
      <c r="H1479" s="178" t="s">
        <v>1064</v>
      </c>
      <c r="I1479" s="178"/>
      <c r="J1479" s="178"/>
    </row>
    <row r="1480" spans="2:10">
      <c r="B1480" s="178"/>
      <c r="C1480" s="178"/>
      <c r="D1480" s="259" t="s">
        <v>1304</v>
      </c>
      <c r="E1480" s="259"/>
      <c r="F1480" s="259"/>
      <c r="G1480" s="178">
        <f>SUM(G1465:G1479)</f>
        <v>408</v>
      </c>
      <c r="H1480" s="178" t="s">
        <v>751</v>
      </c>
      <c r="I1480" s="178">
        <f>SUM(I1465:I1479)</f>
        <v>3885</v>
      </c>
      <c r="J1480" s="178">
        <f>SUM(J1465:J1479)</f>
        <v>77700</v>
      </c>
    </row>
    <row r="1481" spans="2:10">
      <c r="B1481" s="177" t="s">
        <v>113</v>
      </c>
      <c r="C1481" s="178">
        <v>2019</v>
      </c>
      <c r="D1481" s="178" t="s">
        <v>969</v>
      </c>
      <c r="E1481" s="178" t="s">
        <v>994</v>
      </c>
      <c r="F1481" s="178"/>
      <c r="G1481" s="178"/>
      <c r="H1481" s="178"/>
      <c r="I1481" s="260" t="s">
        <v>527</v>
      </c>
      <c r="J1481" s="260"/>
    </row>
    <row r="1482" spans="2:10">
      <c r="B1482" s="208"/>
      <c r="C1482" s="208"/>
      <c r="D1482" s="208"/>
      <c r="E1482" s="209"/>
      <c r="F1482" s="209"/>
      <c r="G1482" s="209" t="s">
        <v>4</v>
      </c>
      <c r="H1482" s="210" t="s">
        <v>9</v>
      </c>
      <c r="I1482" s="260"/>
      <c r="J1482" s="260"/>
    </row>
    <row r="1483" spans="2:10">
      <c r="B1483" s="184" t="s">
        <v>0</v>
      </c>
      <c r="C1483" s="207" t="s">
        <v>1</v>
      </c>
      <c r="D1483" s="184" t="s">
        <v>10</v>
      </c>
      <c r="E1483" s="184" t="s">
        <v>7</v>
      </c>
      <c r="F1483" s="184" t="s">
        <v>11</v>
      </c>
      <c r="G1483" s="184" t="s">
        <v>12</v>
      </c>
      <c r="H1483" s="211"/>
      <c r="I1483" s="208" t="s">
        <v>525</v>
      </c>
      <c r="J1483" s="208" t="s">
        <v>526</v>
      </c>
    </row>
    <row r="1484" spans="2:10">
      <c r="B1484" s="222" t="s">
        <v>1539</v>
      </c>
      <c r="C1484" s="178" t="s">
        <v>1534</v>
      </c>
      <c r="D1484" s="178"/>
      <c r="E1484" s="178"/>
      <c r="F1484" s="178"/>
      <c r="G1484" s="178"/>
      <c r="H1484" s="178"/>
      <c r="I1484" s="178"/>
      <c r="J1484" s="178"/>
    </row>
    <row r="1485" spans="2:10">
      <c r="B1485" s="223"/>
      <c r="C1485" s="178" t="s">
        <v>1542</v>
      </c>
      <c r="D1485" s="178"/>
      <c r="E1485" s="178"/>
      <c r="F1485" s="178">
        <v>450</v>
      </c>
      <c r="G1485" s="178">
        <f>F1485-270</f>
        <v>180</v>
      </c>
      <c r="H1485" s="178"/>
      <c r="I1485" s="178">
        <f>G1485*5</f>
        <v>900</v>
      </c>
      <c r="J1485" s="178">
        <f>I1485*20</f>
        <v>18000</v>
      </c>
    </row>
    <row r="1486" spans="2:10">
      <c r="B1486" s="223"/>
      <c r="C1486" s="178" t="s">
        <v>1003</v>
      </c>
      <c r="D1486" s="178">
        <v>320</v>
      </c>
      <c r="E1486" s="178"/>
      <c r="F1486" s="178">
        <v>400</v>
      </c>
      <c r="G1486" s="178">
        <f>F1486-D1486</f>
        <v>80</v>
      </c>
      <c r="H1486" s="178"/>
      <c r="I1486" s="178">
        <f t="shared" ref="I1486:I1493" si="108">G1486*10</f>
        <v>800</v>
      </c>
      <c r="J1486" s="178">
        <f t="shared" ref="J1486:J1501" si="109">I1486*20</f>
        <v>16000</v>
      </c>
    </row>
    <row r="1487" spans="2:10">
      <c r="B1487" s="223"/>
      <c r="C1487" s="178" t="s">
        <v>1003</v>
      </c>
      <c r="D1487" s="178">
        <v>425</v>
      </c>
      <c r="E1487" s="178"/>
      <c r="F1487" s="178">
        <v>485</v>
      </c>
      <c r="G1487" s="178">
        <f>F1487-D1487</f>
        <v>60</v>
      </c>
      <c r="H1487" s="178"/>
      <c r="I1487" s="178">
        <f t="shared" si="108"/>
        <v>600</v>
      </c>
      <c r="J1487" s="178">
        <f t="shared" si="109"/>
        <v>12000</v>
      </c>
    </row>
    <row r="1488" spans="2:10">
      <c r="B1488" s="223"/>
      <c r="C1488" s="178" t="s">
        <v>1003</v>
      </c>
      <c r="D1488" s="178">
        <v>430</v>
      </c>
      <c r="E1488" s="178">
        <v>400</v>
      </c>
      <c r="F1488" s="178"/>
      <c r="G1488" s="178">
        <f>E1488-D1488</f>
        <v>-30</v>
      </c>
      <c r="H1488" s="178"/>
      <c r="I1488" s="178">
        <f t="shared" si="108"/>
        <v>-300</v>
      </c>
      <c r="J1488" s="178">
        <f t="shared" si="109"/>
        <v>-6000</v>
      </c>
    </row>
    <row r="1489" spans="2:10">
      <c r="B1489" s="223"/>
      <c r="C1489" s="178" t="s">
        <v>1003</v>
      </c>
      <c r="D1489" s="178">
        <v>350</v>
      </c>
      <c r="E1489" s="178">
        <v>320</v>
      </c>
      <c r="F1489" s="178"/>
      <c r="G1489" s="178">
        <f>E1489-D1489</f>
        <v>-30</v>
      </c>
      <c r="H1489" s="178"/>
      <c r="I1489" s="178">
        <f t="shared" si="108"/>
        <v>-300</v>
      </c>
      <c r="J1489" s="178">
        <f t="shared" si="109"/>
        <v>-6000</v>
      </c>
    </row>
    <row r="1490" spans="2:10">
      <c r="B1490" s="223"/>
      <c r="C1490" s="178" t="s">
        <v>1003</v>
      </c>
      <c r="D1490" s="178">
        <v>235</v>
      </c>
      <c r="E1490" s="178"/>
      <c r="F1490" s="178">
        <v>330</v>
      </c>
      <c r="G1490" s="178">
        <f>F1490-D1490</f>
        <v>95</v>
      </c>
      <c r="H1490" s="178"/>
      <c r="I1490" s="178">
        <f t="shared" si="108"/>
        <v>950</v>
      </c>
      <c r="J1490" s="178">
        <f t="shared" si="109"/>
        <v>19000</v>
      </c>
    </row>
    <row r="1491" spans="2:10">
      <c r="B1491" s="223"/>
      <c r="C1491" s="178" t="s">
        <v>1003</v>
      </c>
      <c r="D1491" s="178">
        <v>250</v>
      </c>
      <c r="E1491" s="178"/>
      <c r="F1491" s="178">
        <v>300</v>
      </c>
      <c r="G1491" s="178">
        <f t="shared" ref="G1491:G1492" si="110">F1491-D1491</f>
        <v>50</v>
      </c>
      <c r="H1491" s="178"/>
      <c r="I1491" s="178">
        <f t="shared" si="108"/>
        <v>500</v>
      </c>
      <c r="J1491" s="178">
        <f t="shared" si="109"/>
        <v>10000</v>
      </c>
    </row>
    <row r="1492" spans="2:10">
      <c r="B1492" s="223"/>
      <c r="C1492" s="178" t="s">
        <v>1003</v>
      </c>
      <c r="D1492" s="178">
        <v>260</v>
      </c>
      <c r="E1492" s="178"/>
      <c r="F1492" s="178">
        <v>340</v>
      </c>
      <c r="G1492" s="178">
        <f t="shared" si="110"/>
        <v>80</v>
      </c>
      <c r="H1492" s="178"/>
      <c r="I1492" s="178">
        <f t="shared" si="108"/>
        <v>800</v>
      </c>
      <c r="J1492" s="178">
        <f t="shared" si="109"/>
        <v>16000</v>
      </c>
    </row>
    <row r="1493" spans="2:10">
      <c r="B1493" s="223"/>
      <c r="C1493" s="178" t="s">
        <v>1003</v>
      </c>
      <c r="D1493" s="178">
        <v>290</v>
      </c>
      <c r="E1493" s="178">
        <v>250</v>
      </c>
      <c r="F1493" s="178"/>
      <c r="G1493" s="178">
        <f>E1493-D1493</f>
        <v>-40</v>
      </c>
      <c r="H1493" s="178"/>
      <c r="I1493" s="178">
        <f t="shared" si="108"/>
        <v>-400</v>
      </c>
      <c r="J1493" s="178">
        <f t="shared" si="109"/>
        <v>-8000</v>
      </c>
    </row>
    <row r="1494" spans="2:10">
      <c r="B1494" s="223"/>
      <c r="C1494" s="178" t="s">
        <v>1067</v>
      </c>
      <c r="D1494" s="178">
        <v>190</v>
      </c>
      <c r="E1494" s="178"/>
      <c r="F1494" s="178"/>
      <c r="G1494" s="178"/>
      <c r="H1494" s="178" t="s">
        <v>1064</v>
      </c>
      <c r="I1494" s="178"/>
      <c r="J1494" s="178"/>
    </row>
    <row r="1495" spans="2:10">
      <c r="B1495" s="223"/>
      <c r="C1495" s="178" t="s">
        <v>1067</v>
      </c>
      <c r="D1495" s="178">
        <v>170</v>
      </c>
      <c r="E1495" s="178"/>
      <c r="F1495" s="178"/>
      <c r="G1495" s="178"/>
      <c r="H1495" s="178" t="s">
        <v>1064</v>
      </c>
      <c r="I1495" s="178"/>
      <c r="J1495" s="178"/>
    </row>
    <row r="1496" spans="2:10">
      <c r="B1496" s="223"/>
      <c r="C1496" s="178"/>
      <c r="D1496" s="178"/>
      <c r="E1496" s="178"/>
      <c r="F1496" s="178"/>
      <c r="G1496" s="178"/>
      <c r="H1496" s="178"/>
      <c r="I1496" s="178"/>
      <c r="J1496" s="178"/>
    </row>
    <row r="1497" spans="2:10">
      <c r="B1497" s="223"/>
      <c r="C1497" s="178" t="s">
        <v>1543</v>
      </c>
      <c r="D1497" s="178"/>
      <c r="E1497" s="178"/>
      <c r="F1497" s="178"/>
      <c r="G1497" s="178"/>
      <c r="H1497" s="178"/>
      <c r="I1497" s="178"/>
      <c r="J1497" s="178"/>
    </row>
    <row r="1498" spans="2:10">
      <c r="B1498" s="223"/>
      <c r="C1498" s="178" t="s">
        <v>1067</v>
      </c>
      <c r="D1498" s="178">
        <v>310</v>
      </c>
      <c r="E1498" s="178"/>
      <c r="F1498" s="178">
        <v>385</v>
      </c>
      <c r="G1498" s="178">
        <f>F1498-D1498</f>
        <v>75</v>
      </c>
      <c r="H1498" s="178"/>
      <c r="I1498" s="178">
        <f>G1498*5</f>
        <v>375</v>
      </c>
      <c r="J1498" s="178">
        <f t="shared" si="109"/>
        <v>7500</v>
      </c>
    </row>
    <row r="1499" spans="2:10">
      <c r="B1499" s="223"/>
      <c r="C1499" s="178" t="s">
        <v>1067</v>
      </c>
      <c r="D1499" s="178">
        <v>330</v>
      </c>
      <c r="E1499" s="178"/>
      <c r="F1499" s="178">
        <v>360</v>
      </c>
      <c r="G1499" s="178">
        <f>F1499-D1499</f>
        <v>30</v>
      </c>
      <c r="H1499" s="178"/>
      <c r="I1499" s="178">
        <f t="shared" ref="I1499:I1501" si="111">G1499*5</f>
        <v>150</v>
      </c>
      <c r="J1499" s="178">
        <f t="shared" si="109"/>
        <v>3000</v>
      </c>
    </row>
    <row r="1500" spans="2:10">
      <c r="B1500" s="223"/>
      <c r="C1500" s="178" t="s">
        <v>1067</v>
      </c>
      <c r="D1500" s="178">
        <v>341</v>
      </c>
      <c r="E1500" s="178"/>
      <c r="F1500" s="178">
        <v>385</v>
      </c>
      <c r="G1500" s="178">
        <f>F1500-D1500</f>
        <v>44</v>
      </c>
      <c r="H1500" s="178"/>
      <c r="I1500" s="178">
        <f t="shared" si="111"/>
        <v>220</v>
      </c>
      <c r="J1500" s="178">
        <f t="shared" si="109"/>
        <v>4400</v>
      </c>
    </row>
    <row r="1501" spans="2:10">
      <c r="B1501" s="223"/>
      <c r="C1501" s="178" t="s">
        <v>1067</v>
      </c>
      <c r="D1501" s="178">
        <v>355</v>
      </c>
      <c r="E1501" s="178"/>
      <c r="F1501" s="178">
        <v>380</v>
      </c>
      <c r="G1501" s="178">
        <f>F1501-D1501</f>
        <v>25</v>
      </c>
      <c r="H1501" s="178"/>
      <c r="I1501" s="178">
        <f t="shared" si="111"/>
        <v>125</v>
      </c>
      <c r="J1501" s="178">
        <f t="shared" si="109"/>
        <v>2500</v>
      </c>
    </row>
    <row r="1502" spans="2:10">
      <c r="B1502" s="224"/>
      <c r="C1502" s="178" t="s">
        <v>1067</v>
      </c>
      <c r="D1502" s="178">
        <v>323</v>
      </c>
      <c r="E1502" s="178"/>
      <c r="F1502" s="178"/>
      <c r="G1502" s="178"/>
      <c r="H1502" s="178" t="s">
        <v>1064</v>
      </c>
      <c r="I1502" s="178"/>
      <c r="J1502" s="178"/>
    </row>
    <row r="1503" spans="2:10">
      <c r="B1503" s="178"/>
      <c r="C1503" s="178"/>
      <c r="D1503" s="259" t="s">
        <v>1304</v>
      </c>
      <c r="E1503" s="259"/>
      <c r="F1503" s="259"/>
      <c r="G1503" s="178">
        <f>SUM(G1485:G1502)</f>
        <v>619</v>
      </c>
      <c r="H1503" s="178" t="s">
        <v>751</v>
      </c>
      <c r="I1503" s="178">
        <f>SUM(I1485:I1502)</f>
        <v>4420</v>
      </c>
      <c r="J1503" s="178">
        <f>SUM(J1485:J1502)</f>
        <v>88400</v>
      </c>
    </row>
    <row r="1504" spans="2:10">
      <c r="B1504" s="177" t="s">
        <v>113</v>
      </c>
      <c r="C1504" s="178">
        <v>2019</v>
      </c>
      <c r="D1504" s="178" t="s">
        <v>969</v>
      </c>
      <c r="E1504" s="178" t="s">
        <v>994</v>
      </c>
      <c r="F1504" s="178"/>
      <c r="G1504" s="178"/>
      <c r="H1504" s="178"/>
      <c r="I1504" s="260" t="s">
        <v>527</v>
      </c>
      <c r="J1504" s="260"/>
    </row>
    <row r="1505" spans="2:10">
      <c r="B1505" s="208"/>
      <c r="C1505" s="208"/>
      <c r="D1505" s="208"/>
      <c r="E1505" s="209"/>
      <c r="F1505" s="209"/>
      <c r="G1505" s="209" t="s">
        <v>4</v>
      </c>
      <c r="H1505" s="210" t="s">
        <v>9</v>
      </c>
      <c r="I1505" s="260"/>
      <c r="J1505" s="260"/>
    </row>
    <row r="1506" spans="2:10">
      <c r="B1506" s="184" t="s">
        <v>0</v>
      </c>
      <c r="C1506" s="207" t="s">
        <v>1</v>
      </c>
      <c r="D1506" s="184" t="s">
        <v>10</v>
      </c>
      <c r="E1506" s="184" t="s">
        <v>7</v>
      </c>
      <c r="F1506" s="184" t="s">
        <v>11</v>
      </c>
      <c r="G1506" s="184" t="s">
        <v>12</v>
      </c>
      <c r="H1506" s="211"/>
      <c r="I1506" s="208" t="s">
        <v>525</v>
      </c>
      <c r="J1506" s="208" t="s">
        <v>526</v>
      </c>
    </row>
    <row r="1507" spans="2:10">
      <c r="B1507" s="222" t="s">
        <v>1548</v>
      </c>
      <c r="C1507" s="178" t="s">
        <v>1543</v>
      </c>
      <c r="D1507" s="178"/>
      <c r="E1507" s="178"/>
      <c r="F1507" s="178"/>
      <c r="G1507" s="178"/>
      <c r="H1507" s="178"/>
      <c r="I1507" s="178"/>
      <c r="J1507" s="178"/>
    </row>
    <row r="1508" spans="2:10">
      <c r="B1508" s="223"/>
      <c r="C1508" s="178" t="s">
        <v>1549</v>
      </c>
      <c r="D1508" s="178"/>
      <c r="E1508" s="178"/>
      <c r="F1508" s="178">
        <v>486</v>
      </c>
      <c r="G1508" s="178">
        <f>F1508-323</f>
        <v>163</v>
      </c>
      <c r="H1508" s="178"/>
      <c r="I1508" s="178">
        <f>G1508*5</f>
        <v>815</v>
      </c>
      <c r="J1508" s="178">
        <f>I1508*20</f>
        <v>16300</v>
      </c>
    </row>
    <row r="1509" spans="2:10">
      <c r="B1509" s="223"/>
      <c r="C1509" s="178"/>
      <c r="D1509" s="178"/>
      <c r="E1509" s="178"/>
      <c r="F1509" s="178"/>
      <c r="G1509" s="178"/>
      <c r="H1509" s="178"/>
      <c r="I1509" s="178"/>
      <c r="J1509" s="178"/>
    </row>
    <row r="1510" spans="2:10">
      <c r="B1510" s="223"/>
      <c r="C1510" s="178" t="s">
        <v>1534</v>
      </c>
      <c r="D1510" s="178"/>
      <c r="E1510" s="178"/>
      <c r="F1510" s="178"/>
      <c r="G1510" s="178"/>
      <c r="H1510" s="178"/>
      <c r="I1510" s="178"/>
      <c r="J1510" s="178"/>
    </row>
    <row r="1511" spans="2:10">
      <c r="B1511" s="223"/>
      <c r="C1511" s="178" t="s">
        <v>1550</v>
      </c>
      <c r="D1511" s="178"/>
      <c r="E1511" s="178">
        <v>145</v>
      </c>
      <c r="F1511" s="178"/>
      <c r="G1511" s="178">
        <f>E1511-180</f>
        <v>-35</v>
      </c>
      <c r="H1511" s="178"/>
      <c r="I1511" s="178">
        <f>G1511*10</f>
        <v>-350</v>
      </c>
      <c r="J1511" s="178">
        <f t="shared" ref="J1511:J1521" si="112">I1511*20</f>
        <v>-7000</v>
      </c>
    </row>
    <row r="1512" spans="2:10">
      <c r="B1512" s="223"/>
      <c r="C1512" s="178" t="s">
        <v>1003</v>
      </c>
      <c r="D1512" s="178">
        <v>160</v>
      </c>
      <c r="E1512" s="178"/>
      <c r="F1512" s="178">
        <v>200</v>
      </c>
      <c r="G1512" s="178">
        <f>F1512-D1512</f>
        <v>40</v>
      </c>
      <c r="H1512" s="178"/>
      <c r="I1512" s="178"/>
      <c r="J1512" s="178"/>
    </row>
    <row r="1513" spans="2:10">
      <c r="B1513" s="223"/>
      <c r="C1513" s="178" t="s">
        <v>1003</v>
      </c>
      <c r="D1513" s="178">
        <v>220</v>
      </c>
      <c r="E1513" s="178"/>
      <c r="F1513" s="178">
        <v>296</v>
      </c>
      <c r="G1513" s="178">
        <f t="shared" ref="G1513:G1515" si="113">F1513-D1513</f>
        <v>76</v>
      </c>
      <c r="H1513" s="178"/>
      <c r="I1513" s="178"/>
      <c r="J1513" s="178"/>
    </row>
    <row r="1514" spans="2:10">
      <c r="B1514" s="223"/>
      <c r="C1514" s="178" t="s">
        <v>1003</v>
      </c>
      <c r="D1514" s="178">
        <v>199</v>
      </c>
      <c r="E1514" s="178"/>
      <c r="F1514" s="178">
        <v>270</v>
      </c>
      <c r="G1514" s="178">
        <f t="shared" si="113"/>
        <v>71</v>
      </c>
      <c r="H1514" s="178"/>
      <c r="I1514" s="178"/>
      <c r="J1514" s="178"/>
    </row>
    <row r="1515" spans="2:10">
      <c r="B1515" s="223"/>
      <c r="C1515" s="178" t="s">
        <v>1067</v>
      </c>
      <c r="D1515" s="178">
        <v>245</v>
      </c>
      <c r="E1515" s="178"/>
      <c r="F1515" s="178">
        <v>285</v>
      </c>
      <c r="G1515" s="178">
        <f t="shared" si="113"/>
        <v>40</v>
      </c>
      <c r="H1515" s="178"/>
      <c r="I1515" s="178">
        <f>G1515*5</f>
        <v>200</v>
      </c>
      <c r="J1515" s="178">
        <f t="shared" si="112"/>
        <v>4000</v>
      </c>
    </row>
    <row r="1516" spans="2:10">
      <c r="B1516" s="223"/>
      <c r="C1516" s="178" t="s">
        <v>1067</v>
      </c>
      <c r="D1516" s="178">
        <v>303</v>
      </c>
      <c r="E1516" s="178">
        <v>250</v>
      </c>
      <c r="F1516" s="178"/>
      <c r="G1516" s="178">
        <f>E1516-D1516</f>
        <v>-53</v>
      </c>
      <c r="H1516" s="178"/>
      <c r="I1516" s="178">
        <f>G1516*5</f>
        <v>-265</v>
      </c>
      <c r="J1516" s="178">
        <f t="shared" si="112"/>
        <v>-5300</v>
      </c>
    </row>
    <row r="1517" spans="2:10">
      <c r="B1517" s="223"/>
      <c r="C1517" s="178"/>
      <c r="D1517" s="178"/>
      <c r="E1517" s="178"/>
      <c r="F1517" s="178"/>
      <c r="G1517" s="178"/>
      <c r="H1517" s="178"/>
      <c r="I1517" s="178"/>
      <c r="J1517" s="178"/>
    </row>
    <row r="1518" spans="2:10">
      <c r="B1518" s="223"/>
      <c r="C1518" s="178" t="s">
        <v>1551</v>
      </c>
      <c r="D1518" s="178"/>
      <c r="E1518" s="178"/>
      <c r="F1518" s="178"/>
      <c r="G1518" s="178"/>
      <c r="H1518" s="178"/>
      <c r="I1518" s="178"/>
      <c r="J1518" s="178"/>
    </row>
    <row r="1519" spans="2:10">
      <c r="B1519" s="223"/>
      <c r="C1519" s="178" t="s">
        <v>1003</v>
      </c>
      <c r="D1519" s="178">
        <v>160</v>
      </c>
      <c r="E1519" s="178"/>
      <c r="F1519" s="178">
        <v>230</v>
      </c>
      <c r="G1519" s="178">
        <f>F1519-D1519</f>
        <v>70</v>
      </c>
      <c r="H1519" s="178"/>
      <c r="I1519" s="178">
        <f>G1519*10</f>
        <v>700</v>
      </c>
      <c r="J1519" s="178">
        <f t="shared" si="112"/>
        <v>14000</v>
      </c>
    </row>
    <row r="1520" spans="2:10">
      <c r="B1520" s="223"/>
      <c r="C1520" s="178" t="s">
        <v>1003</v>
      </c>
      <c r="D1520" s="178">
        <v>210</v>
      </c>
      <c r="E1520" s="178">
        <v>188</v>
      </c>
      <c r="F1520" s="178"/>
      <c r="G1520" s="178">
        <f>E1520-D1520</f>
        <v>-22</v>
      </c>
      <c r="H1520" s="178"/>
      <c r="I1520" s="178">
        <f>G1520*10</f>
        <v>-220</v>
      </c>
      <c r="J1520" s="178">
        <f t="shared" si="112"/>
        <v>-4400</v>
      </c>
    </row>
    <row r="1521" spans="2:10">
      <c r="B1521" s="224"/>
      <c r="C1521" s="178" t="s">
        <v>1003</v>
      </c>
      <c r="D1521" s="178">
        <v>186</v>
      </c>
      <c r="E1521" s="178">
        <v>140</v>
      </c>
      <c r="F1521" s="178"/>
      <c r="G1521" s="178">
        <f>E1521-D1521</f>
        <v>-46</v>
      </c>
      <c r="H1521" s="178"/>
      <c r="I1521" s="178">
        <f>G1521*10</f>
        <v>-460</v>
      </c>
      <c r="J1521" s="178">
        <f t="shared" si="112"/>
        <v>-9200</v>
      </c>
    </row>
    <row r="1522" spans="2:10">
      <c r="B1522" s="178"/>
      <c r="C1522" s="178"/>
      <c r="D1522" s="259" t="s">
        <v>1304</v>
      </c>
      <c r="E1522" s="259"/>
      <c r="F1522" s="259"/>
      <c r="G1522" s="178">
        <f>SUM(G1508:G1521)</f>
        <v>304</v>
      </c>
      <c r="H1522" s="178" t="s">
        <v>751</v>
      </c>
      <c r="I1522" s="178">
        <f>SUM(I1508:I1521)</f>
        <v>420</v>
      </c>
      <c r="J1522" s="178">
        <f>SUM(J1508:J1521)</f>
        <v>8400</v>
      </c>
    </row>
    <row r="1523" spans="2:10">
      <c r="B1523" s="177" t="s">
        <v>113</v>
      </c>
      <c r="C1523" s="178">
        <v>2019</v>
      </c>
      <c r="D1523" s="178" t="s">
        <v>969</v>
      </c>
      <c r="E1523" s="178" t="s">
        <v>994</v>
      </c>
      <c r="F1523" s="178"/>
      <c r="G1523" s="178"/>
      <c r="H1523" s="178"/>
      <c r="I1523" s="260" t="s">
        <v>527</v>
      </c>
      <c r="J1523" s="260"/>
    </row>
    <row r="1524" spans="2:10">
      <c r="B1524" s="208"/>
      <c r="C1524" s="208"/>
      <c r="D1524" s="208"/>
      <c r="E1524" s="209"/>
      <c r="F1524" s="209"/>
      <c r="G1524" s="209" t="s">
        <v>4</v>
      </c>
      <c r="H1524" s="210" t="s">
        <v>9</v>
      </c>
      <c r="I1524" s="260"/>
      <c r="J1524" s="260"/>
    </row>
    <row r="1525" spans="2:10">
      <c r="B1525" s="184" t="s">
        <v>0</v>
      </c>
      <c r="C1525" s="207" t="s">
        <v>1</v>
      </c>
      <c r="D1525" s="184" t="s">
        <v>10</v>
      </c>
      <c r="E1525" s="184" t="s">
        <v>7</v>
      </c>
      <c r="F1525" s="184" t="s">
        <v>11</v>
      </c>
      <c r="G1525" s="184" t="s">
        <v>12</v>
      </c>
      <c r="H1525" s="211"/>
      <c r="I1525" s="208" t="s">
        <v>525</v>
      </c>
      <c r="J1525" s="208" t="s">
        <v>526</v>
      </c>
    </row>
    <row r="1526" spans="2:10">
      <c r="B1526" s="222" t="s">
        <v>1552</v>
      </c>
      <c r="C1526" s="178" t="s">
        <v>1534</v>
      </c>
      <c r="D1526" s="178"/>
      <c r="E1526" s="178"/>
      <c r="F1526" s="178"/>
      <c r="G1526" s="178"/>
      <c r="H1526" s="178"/>
      <c r="I1526" s="178"/>
      <c r="J1526" s="178"/>
    </row>
    <row r="1527" spans="2:10">
      <c r="B1527" s="223"/>
      <c r="C1527" s="178" t="s">
        <v>1003</v>
      </c>
      <c r="D1527" s="178">
        <v>193</v>
      </c>
      <c r="E1527" s="178"/>
      <c r="F1527" s="178">
        <v>222</v>
      </c>
      <c r="G1527" s="178">
        <f>F1527-D1527</f>
        <v>29</v>
      </c>
      <c r="H1527" s="178"/>
      <c r="I1527" s="178">
        <v>290</v>
      </c>
      <c r="J1527" s="178">
        <f>I1527*20</f>
        <v>5800</v>
      </c>
    </row>
    <row r="1528" spans="2:10">
      <c r="B1528" s="223"/>
      <c r="C1528" s="178" t="s">
        <v>1003</v>
      </c>
      <c r="D1528" s="178">
        <v>185</v>
      </c>
      <c r="E1528" s="178"/>
      <c r="F1528" s="178">
        <v>230</v>
      </c>
      <c r="G1528" s="178">
        <f>F1528-D1528</f>
        <v>45</v>
      </c>
      <c r="H1528" s="178"/>
      <c r="I1528" s="178">
        <v>450</v>
      </c>
      <c r="J1528" s="178">
        <f t="shared" ref="J1528:J1543" si="114">I1528*20</f>
        <v>9000</v>
      </c>
    </row>
    <row r="1529" spans="2:10">
      <c r="B1529" s="223"/>
      <c r="C1529" s="178"/>
      <c r="D1529" s="178"/>
      <c r="E1529" s="178"/>
      <c r="F1529" s="178"/>
      <c r="G1529" s="178"/>
      <c r="H1529" s="178"/>
      <c r="I1529" s="178"/>
      <c r="J1529" s="178"/>
    </row>
    <row r="1530" spans="2:10">
      <c r="B1530" s="223"/>
      <c r="C1530" s="178"/>
      <c r="D1530" s="178"/>
      <c r="E1530" s="178"/>
      <c r="F1530" s="178"/>
      <c r="G1530" s="178"/>
      <c r="H1530" s="178"/>
      <c r="I1530" s="178"/>
      <c r="J1530" s="178"/>
    </row>
    <row r="1531" spans="2:10">
      <c r="B1531" s="223"/>
      <c r="C1531" s="178" t="s">
        <v>1543</v>
      </c>
      <c r="D1531" s="178"/>
      <c r="E1531" s="178"/>
      <c r="F1531" s="178"/>
      <c r="G1531" s="178"/>
      <c r="H1531" s="178"/>
      <c r="I1531" s="178"/>
      <c r="J1531" s="178"/>
    </row>
    <row r="1532" spans="2:10">
      <c r="B1532" s="223"/>
      <c r="C1532" s="178" t="s">
        <v>1003</v>
      </c>
      <c r="D1532" s="178">
        <v>336</v>
      </c>
      <c r="E1532" s="178">
        <v>300</v>
      </c>
      <c r="F1532" s="178"/>
      <c r="G1532" s="178">
        <f>E1532-D1532</f>
        <v>-36</v>
      </c>
      <c r="H1532" s="178"/>
      <c r="I1532" s="178">
        <v>-360</v>
      </c>
      <c r="J1532" s="178">
        <f t="shared" si="114"/>
        <v>-7200</v>
      </c>
    </row>
    <row r="1533" spans="2:10">
      <c r="B1533" s="223"/>
      <c r="C1533" s="178" t="s">
        <v>1003</v>
      </c>
      <c r="D1533" s="178">
        <v>340</v>
      </c>
      <c r="E1533" s="178"/>
      <c r="F1533" s="178">
        <v>400</v>
      </c>
      <c r="G1533" s="178">
        <f>F1533-D1533</f>
        <v>60</v>
      </c>
      <c r="H1533" s="178"/>
      <c r="I1533" s="178">
        <v>600</v>
      </c>
      <c r="J1533" s="178">
        <f t="shared" si="114"/>
        <v>12000</v>
      </c>
    </row>
    <row r="1534" spans="2:10">
      <c r="B1534" s="223"/>
      <c r="C1534" s="178"/>
      <c r="D1534" s="178"/>
      <c r="E1534" s="178"/>
      <c r="F1534" s="178"/>
      <c r="G1534" s="178"/>
      <c r="H1534" s="178"/>
      <c r="I1534" s="178"/>
      <c r="J1534" s="178"/>
    </row>
    <row r="1535" spans="2:10">
      <c r="B1535" s="223"/>
      <c r="C1535" s="178" t="s">
        <v>1557</v>
      </c>
      <c r="D1535" s="178"/>
      <c r="E1535" s="178"/>
      <c r="F1535" s="178"/>
      <c r="G1535" s="178"/>
      <c r="H1535" s="178"/>
      <c r="I1535" s="178"/>
      <c r="J1535" s="178"/>
    </row>
    <row r="1536" spans="2:10">
      <c r="B1536" s="223"/>
      <c r="C1536" s="178" t="s">
        <v>1063</v>
      </c>
      <c r="D1536" s="178">
        <v>110</v>
      </c>
      <c r="E1536" s="178">
        <v>90</v>
      </c>
      <c r="F1536" s="178"/>
      <c r="G1536" s="178">
        <f>E1536-D1536</f>
        <v>-20</v>
      </c>
      <c r="H1536" s="178"/>
      <c r="I1536" s="178">
        <v>-40</v>
      </c>
      <c r="J1536" s="178">
        <f t="shared" si="114"/>
        <v>-800</v>
      </c>
    </row>
    <row r="1537" spans="2:10">
      <c r="B1537" s="223"/>
      <c r="C1537" s="178"/>
      <c r="D1537" s="178"/>
      <c r="E1537" s="178"/>
      <c r="F1537" s="178"/>
      <c r="G1537" s="178"/>
      <c r="H1537" s="178"/>
      <c r="I1537" s="178"/>
      <c r="J1537" s="178"/>
    </row>
    <row r="1538" spans="2:10">
      <c r="B1538" s="223"/>
      <c r="C1538" s="178" t="s">
        <v>1558</v>
      </c>
      <c r="D1538" s="178"/>
      <c r="E1538" s="178"/>
      <c r="F1538" s="178"/>
      <c r="G1538" s="178"/>
      <c r="H1538" s="178"/>
      <c r="I1538" s="178"/>
      <c r="J1538" s="178"/>
    </row>
    <row r="1539" spans="2:10">
      <c r="B1539" s="223"/>
      <c r="C1539" s="178" t="s">
        <v>1003</v>
      </c>
      <c r="D1539" s="178">
        <v>99</v>
      </c>
      <c r="E1539" s="178"/>
      <c r="F1539" s="178">
        <v>130</v>
      </c>
      <c r="G1539" s="178">
        <f>F1539-D1539</f>
        <v>31</v>
      </c>
      <c r="H1539" s="178"/>
      <c r="I1539" s="178">
        <f>G1539*10</f>
        <v>310</v>
      </c>
      <c r="J1539" s="178">
        <f t="shared" si="114"/>
        <v>6200</v>
      </c>
    </row>
    <row r="1540" spans="2:10">
      <c r="B1540" s="223"/>
      <c r="C1540" s="178" t="s">
        <v>1003</v>
      </c>
      <c r="D1540" s="178">
        <v>84</v>
      </c>
      <c r="E1540" s="178"/>
      <c r="F1540" s="178">
        <v>116</v>
      </c>
      <c r="G1540" s="178">
        <f t="shared" ref="G1540:G1541" si="115">F1540-D1540</f>
        <v>32</v>
      </c>
      <c r="H1540" s="178"/>
      <c r="I1540" s="178">
        <f t="shared" ref="I1540:I1543" si="116">G1540*10</f>
        <v>320</v>
      </c>
      <c r="J1540" s="178">
        <f t="shared" si="114"/>
        <v>6400</v>
      </c>
    </row>
    <row r="1541" spans="2:10">
      <c r="B1541" s="223"/>
      <c r="C1541" s="178" t="s">
        <v>1003</v>
      </c>
      <c r="D1541" s="178">
        <v>137</v>
      </c>
      <c r="E1541" s="178"/>
      <c r="F1541" s="178">
        <v>160</v>
      </c>
      <c r="G1541" s="178">
        <f t="shared" si="115"/>
        <v>23</v>
      </c>
      <c r="H1541" s="178"/>
      <c r="I1541" s="178">
        <f t="shared" si="116"/>
        <v>230</v>
      </c>
      <c r="J1541" s="178">
        <f t="shared" si="114"/>
        <v>4600</v>
      </c>
    </row>
    <row r="1542" spans="2:10">
      <c r="B1542" s="223"/>
      <c r="C1542" s="178" t="s">
        <v>1003</v>
      </c>
      <c r="D1542" s="178">
        <v>140</v>
      </c>
      <c r="E1542" s="178">
        <v>110</v>
      </c>
      <c r="F1542" s="178"/>
      <c r="G1542" s="178">
        <f>E1542-D1542</f>
        <v>-30</v>
      </c>
      <c r="H1542" s="178"/>
      <c r="I1542" s="178">
        <f t="shared" si="116"/>
        <v>-300</v>
      </c>
      <c r="J1542" s="178">
        <f t="shared" si="114"/>
        <v>-6000</v>
      </c>
    </row>
    <row r="1543" spans="2:10">
      <c r="B1543" s="223"/>
      <c r="C1543" s="178" t="s">
        <v>1003</v>
      </c>
      <c r="D1543" s="178">
        <v>120</v>
      </c>
      <c r="E1543" s="178">
        <v>110</v>
      </c>
      <c r="F1543" s="178"/>
      <c r="G1543" s="178">
        <f>E1543-D1543</f>
        <v>-10</v>
      </c>
      <c r="H1543" s="178"/>
      <c r="I1543" s="178">
        <f t="shared" si="116"/>
        <v>-100</v>
      </c>
      <c r="J1543" s="178">
        <f t="shared" si="114"/>
        <v>-2000</v>
      </c>
    </row>
    <row r="1544" spans="2:10">
      <c r="B1544" s="223"/>
      <c r="C1544" s="178"/>
      <c r="D1544" s="178"/>
      <c r="E1544" s="178"/>
      <c r="F1544" s="178"/>
      <c r="G1544" s="178"/>
      <c r="H1544" s="178"/>
      <c r="I1544" s="178"/>
      <c r="J1544" s="178"/>
    </row>
    <row r="1545" spans="2:10">
      <c r="B1545" s="223"/>
      <c r="C1545" s="178" t="s">
        <v>1559</v>
      </c>
      <c r="D1545" s="178"/>
      <c r="E1545" s="178"/>
      <c r="F1545" s="178"/>
      <c r="G1545" s="178"/>
      <c r="H1545" s="178"/>
      <c r="I1545" s="178"/>
      <c r="J1545" s="178"/>
    </row>
    <row r="1546" spans="2:10">
      <c r="B1546" s="224"/>
      <c r="C1546" s="178" t="s">
        <v>1063</v>
      </c>
      <c r="D1546" s="178">
        <v>128</v>
      </c>
      <c r="E1546" s="178"/>
      <c r="F1546" s="178"/>
      <c r="G1546" s="178"/>
      <c r="H1546" s="178" t="s">
        <v>1064</v>
      </c>
      <c r="I1546" s="178"/>
      <c r="J1546" s="178"/>
    </row>
    <row r="1547" spans="2:10">
      <c r="B1547" s="178"/>
      <c r="C1547" s="178"/>
      <c r="D1547" s="259" t="s">
        <v>1304</v>
      </c>
      <c r="E1547" s="259"/>
      <c r="F1547" s="259"/>
      <c r="G1547" s="178">
        <f>SUM(G1527:G1546)</f>
        <v>124</v>
      </c>
      <c r="H1547" s="178" t="s">
        <v>751</v>
      </c>
      <c r="I1547" s="178">
        <f>SUM(I1527:I1546)</f>
        <v>1400</v>
      </c>
      <c r="J1547" s="178">
        <f>SUM(J1527:J1546)</f>
        <v>28000</v>
      </c>
    </row>
    <row r="1548" spans="2:10">
      <c r="B1548" s="177" t="s">
        <v>113</v>
      </c>
      <c r="C1548" s="178">
        <v>2019</v>
      </c>
      <c r="D1548" s="178" t="s">
        <v>969</v>
      </c>
      <c r="E1548" s="178" t="s">
        <v>994</v>
      </c>
      <c r="F1548" s="178"/>
      <c r="G1548" s="178"/>
      <c r="H1548" s="178"/>
      <c r="I1548" s="260" t="s">
        <v>527</v>
      </c>
      <c r="J1548" s="260"/>
    </row>
    <row r="1549" spans="2:10">
      <c r="B1549" s="208"/>
      <c r="C1549" s="208"/>
      <c r="D1549" s="208"/>
      <c r="E1549" s="209"/>
      <c r="F1549" s="209"/>
      <c r="G1549" s="209" t="s">
        <v>4</v>
      </c>
      <c r="H1549" s="210" t="s">
        <v>9</v>
      </c>
      <c r="I1549" s="260"/>
      <c r="J1549" s="260"/>
    </row>
    <row r="1550" spans="2:10">
      <c r="B1550" s="184" t="s">
        <v>0</v>
      </c>
      <c r="C1550" s="207" t="s">
        <v>1</v>
      </c>
      <c r="D1550" s="184" t="s">
        <v>10</v>
      </c>
      <c r="E1550" s="184" t="s">
        <v>7</v>
      </c>
      <c r="F1550" s="184" t="s">
        <v>11</v>
      </c>
      <c r="G1550" s="184" t="s">
        <v>12</v>
      </c>
      <c r="H1550" s="211"/>
      <c r="I1550" s="208" t="s">
        <v>525</v>
      </c>
      <c r="J1550" s="208" t="s">
        <v>526</v>
      </c>
    </row>
    <row r="1551" spans="2:10">
      <c r="B1551" s="222" t="s">
        <v>1555</v>
      </c>
      <c r="C1551" s="178" t="s">
        <v>1559</v>
      </c>
      <c r="D1551" s="178"/>
      <c r="E1551" s="178"/>
      <c r="F1551" s="178"/>
      <c r="G1551" s="178"/>
      <c r="H1551" s="178"/>
      <c r="I1551" s="178"/>
      <c r="J1551" s="178"/>
    </row>
    <row r="1552" spans="2:10">
      <c r="B1552" s="223"/>
      <c r="C1552" s="178" t="s">
        <v>1560</v>
      </c>
      <c r="D1552" s="178"/>
      <c r="E1552" s="178">
        <v>100</v>
      </c>
      <c r="F1552" s="178"/>
      <c r="G1552" s="178">
        <f>E1552-128</f>
        <v>-28</v>
      </c>
      <c r="H1552" s="178"/>
      <c r="I1552" s="178">
        <f>G1552*2</f>
        <v>-56</v>
      </c>
      <c r="J1552" s="178">
        <f>I1552*20</f>
        <v>-1120</v>
      </c>
    </row>
    <row r="1553" spans="2:10">
      <c r="B1553" s="223"/>
      <c r="C1553" s="178"/>
      <c r="D1553" s="178"/>
      <c r="E1553" s="178"/>
      <c r="F1553" s="178"/>
      <c r="G1553" s="178"/>
      <c r="H1553" s="178"/>
      <c r="I1553" s="178"/>
      <c r="J1553" s="178"/>
    </row>
    <row r="1554" spans="2:10">
      <c r="B1554" s="223"/>
      <c r="C1554" s="178" t="s">
        <v>1534</v>
      </c>
      <c r="D1554" s="178"/>
      <c r="E1554" s="178"/>
      <c r="F1554" s="178"/>
      <c r="G1554" s="178"/>
      <c r="H1554" s="178"/>
      <c r="I1554" s="178"/>
      <c r="J1554" s="178"/>
    </row>
    <row r="1555" spans="2:10">
      <c r="B1555" s="223"/>
      <c r="C1555" s="178" t="s">
        <v>1055</v>
      </c>
      <c r="D1555" s="178">
        <v>98</v>
      </c>
      <c r="E1555" s="178"/>
      <c r="F1555" s="178">
        <v>150</v>
      </c>
      <c r="G1555" s="178">
        <f>F1555-D1555</f>
        <v>52</v>
      </c>
      <c r="H1555" s="178"/>
      <c r="I1555" s="178">
        <f>G1555*20</f>
        <v>1040</v>
      </c>
      <c r="J1555" s="178">
        <f t="shared" ref="J1555:J1559" si="117">I1555*20</f>
        <v>20800</v>
      </c>
    </row>
    <row r="1556" spans="2:10">
      <c r="B1556" s="223"/>
      <c r="C1556" s="178" t="s">
        <v>1055</v>
      </c>
      <c r="D1556" s="178">
        <v>85</v>
      </c>
      <c r="E1556" s="178"/>
      <c r="F1556" s="178">
        <v>165</v>
      </c>
      <c r="G1556" s="178">
        <f>F1556-D1556</f>
        <v>80</v>
      </c>
      <c r="H1556" s="178"/>
      <c r="I1556" s="178">
        <f>G1556*20</f>
        <v>1600</v>
      </c>
      <c r="J1556" s="178">
        <f t="shared" si="117"/>
        <v>32000</v>
      </c>
    </row>
    <row r="1557" spans="2:10">
      <c r="B1557" s="223"/>
      <c r="C1557" s="178" t="s">
        <v>1055</v>
      </c>
      <c r="D1557" s="178">
        <v>127</v>
      </c>
      <c r="E1557" s="178"/>
      <c r="F1557" s="178">
        <v>155</v>
      </c>
      <c r="G1557" s="178">
        <f>F1557-D1557</f>
        <v>28</v>
      </c>
      <c r="H1557" s="178"/>
      <c r="I1557" s="178">
        <f>G1557*20</f>
        <v>560</v>
      </c>
      <c r="J1557" s="178">
        <f t="shared" si="117"/>
        <v>11200</v>
      </c>
    </row>
    <row r="1558" spans="2:10">
      <c r="B1558" s="223"/>
      <c r="C1558" s="178" t="s">
        <v>1055</v>
      </c>
      <c r="D1558" s="178">
        <v>141</v>
      </c>
      <c r="E1558" s="178"/>
      <c r="F1558" s="178">
        <v>181</v>
      </c>
      <c r="G1558" s="178">
        <f>F1558-D1558</f>
        <v>40</v>
      </c>
      <c r="H1558" s="178" t="s">
        <v>1153</v>
      </c>
      <c r="I1558" s="178">
        <f>G1558*10</f>
        <v>400</v>
      </c>
      <c r="J1558" s="178">
        <f t="shared" si="117"/>
        <v>8000</v>
      </c>
    </row>
    <row r="1559" spans="2:10">
      <c r="B1559" s="224"/>
      <c r="C1559" s="178"/>
      <c r="D1559" s="178"/>
      <c r="E1559" s="178">
        <v>140</v>
      </c>
      <c r="F1559" s="178"/>
      <c r="G1559" s="178">
        <v>-1</v>
      </c>
      <c r="H1559" s="178" t="s">
        <v>1337</v>
      </c>
      <c r="I1559" s="178">
        <f>G1559*10</f>
        <v>-10</v>
      </c>
      <c r="J1559" s="178">
        <f t="shared" si="117"/>
        <v>-200</v>
      </c>
    </row>
    <row r="1560" spans="2:10">
      <c r="B1560" s="178"/>
      <c r="C1560" s="178"/>
      <c r="D1560" s="259" t="s">
        <v>1304</v>
      </c>
      <c r="E1560" s="259"/>
      <c r="F1560" s="259"/>
      <c r="G1560" s="178">
        <f>SUM(G1552:G1559)</f>
        <v>171</v>
      </c>
      <c r="H1560" s="178" t="s">
        <v>751</v>
      </c>
      <c r="I1560" s="178">
        <f>SUM(I1552:I1559)</f>
        <v>3534</v>
      </c>
      <c r="J1560" s="178">
        <f>SUM(J1552:J1559)</f>
        <v>70680</v>
      </c>
    </row>
    <row r="1561" spans="2:10">
      <c r="B1561" s="177" t="s">
        <v>113</v>
      </c>
      <c r="C1561" s="178">
        <v>2019</v>
      </c>
      <c r="D1561" s="178" t="s">
        <v>969</v>
      </c>
      <c r="E1561" s="178" t="s">
        <v>994</v>
      </c>
      <c r="F1561" s="178"/>
      <c r="G1561" s="178"/>
      <c r="H1561" s="178"/>
      <c r="I1561" s="260" t="s">
        <v>527</v>
      </c>
      <c r="J1561" s="260"/>
    </row>
    <row r="1562" spans="2:10">
      <c r="B1562" s="208"/>
      <c r="C1562" s="208"/>
      <c r="D1562" s="208"/>
      <c r="E1562" s="209"/>
      <c r="F1562" s="209"/>
      <c r="G1562" s="209" t="s">
        <v>4</v>
      </c>
      <c r="H1562" s="210" t="s">
        <v>9</v>
      </c>
      <c r="I1562" s="260"/>
      <c r="J1562" s="260"/>
    </row>
    <row r="1563" spans="2:10">
      <c r="B1563" s="184" t="s">
        <v>0</v>
      </c>
      <c r="C1563" s="207" t="s">
        <v>1</v>
      </c>
      <c r="D1563" s="184" t="s">
        <v>10</v>
      </c>
      <c r="E1563" s="184" t="s">
        <v>7</v>
      </c>
      <c r="F1563" s="184" t="s">
        <v>11</v>
      </c>
      <c r="G1563" s="184" t="s">
        <v>12</v>
      </c>
      <c r="H1563" s="211"/>
      <c r="I1563" s="208" t="s">
        <v>525</v>
      </c>
      <c r="J1563" s="208" t="s">
        <v>526</v>
      </c>
    </row>
    <row r="1564" spans="2:10">
      <c r="B1564" s="222" t="s">
        <v>1561</v>
      </c>
      <c r="C1564" s="178" t="s">
        <v>1534</v>
      </c>
      <c r="D1564" s="178"/>
      <c r="E1564" s="178"/>
      <c r="F1564" s="178"/>
      <c r="G1564" s="178"/>
      <c r="H1564" s="178"/>
      <c r="I1564" s="178"/>
      <c r="J1564" s="178"/>
    </row>
    <row r="1565" spans="2:10">
      <c r="B1565" s="223"/>
      <c r="C1565" s="178" t="s">
        <v>1055</v>
      </c>
      <c r="D1565" s="178">
        <v>140</v>
      </c>
      <c r="E1565" s="178"/>
      <c r="F1565" s="178">
        <v>197</v>
      </c>
      <c r="G1565" s="178">
        <f>F1565-D1565</f>
        <v>57</v>
      </c>
      <c r="H1565" s="178"/>
      <c r="I1565" s="178">
        <f>G1565*20</f>
        <v>1140</v>
      </c>
      <c r="J1565" s="178">
        <f>I1565*20</f>
        <v>22800</v>
      </c>
    </row>
    <row r="1566" spans="2:10">
      <c r="B1566" s="223"/>
      <c r="C1566" s="178" t="s">
        <v>1055</v>
      </c>
      <c r="D1566" s="178">
        <v>129</v>
      </c>
      <c r="E1566" s="178"/>
      <c r="F1566" s="178">
        <v>170</v>
      </c>
      <c r="G1566" s="178">
        <f>F1566-D1566</f>
        <v>41</v>
      </c>
      <c r="H1566" s="178"/>
      <c r="I1566" s="178">
        <f t="shared" ref="I1566:I1567" si="118">G1566*20</f>
        <v>820</v>
      </c>
      <c r="J1566" s="178">
        <f t="shared" ref="J1566:J1575" si="119">I1566*20</f>
        <v>16400</v>
      </c>
    </row>
    <row r="1567" spans="2:10">
      <c r="B1567" s="223"/>
      <c r="C1567" s="178" t="s">
        <v>1055</v>
      </c>
      <c r="D1567" s="178">
        <v>225</v>
      </c>
      <c r="E1567" s="178"/>
      <c r="F1567" s="178">
        <v>277</v>
      </c>
      <c r="G1567" s="178">
        <f>F1567-D1567</f>
        <v>52</v>
      </c>
      <c r="H1567" s="178"/>
      <c r="I1567" s="178">
        <f t="shared" si="118"/>
        <v>1040</v>
      </c>
      <c r="J1567" s="178">
        <f t="shared" si="119"/>
        <v>20800</v>
      </c>
    </row>
    <row r="1568" spans="2:10">
      <c r="B1568" s="223"/>
      <c r="C1568" s="178"/>
      <c r="D1568" s="178"/>
      <c r="E1568" s="178"/>
      <c r="F1568" s="178"/>
      <c r="G1568" s="178"/>
      <c r="H1568" s="178"/>
      <c r="I1568" s="178"/>
      <c r="J1568" s="178"/>
    </row>
    <row r="1569" spans="2:10">
      <c r="B1569" s="223"/>
      <c r="C1569" s="178" t="s">
        <v>1557</v>
      </c>
      <c r="D1569" s="178"/>
      <c r="E1569" s="178"/>
      <c r="F1569" s="178"/>
      <c r="G1569" s="178"/>
      <c r="H1569" s="178"/>
      <c r="I1569" s="178"/>
      <c r="J1569" s="178"/>
    </row>
    <row r="1570" spans="2:10">
      <c r="B1570" s="223"/>
      <c r="C1570" s="178" t="s">
        <v>1055</v>
      </c>
      <c r="D1570" s="178">
        <v>140</v>
      </c>
      <c r="E1570" s="178"/>
      <c r="F1570" s="178">
        <v>148</v>
      </c>
      <c r="G1570" s="178">
        <f>F1570-D1570</f>
        <v>8</v>
      </c>
      <c r="H1570" s="178"/>
      <c r="I1570" s="178">
        <f>G1570*20</f>
        <v>160</v>
      </c>
      <c r="J1570" s="178">
        <f t="shared" si="119"/>
        <v>3200</v>
      </c>
    </row>
    <row r="1571" spans="2:10">
      <c r="B1571" s="223"/>
      <c r="C1571" s="178" t="s">
        <v>1055</v>
      </c>
      <c r="D1571" s="178">
        <v>125</v>
      </c>
      <c r="E1571" s="178">
        <v>120</v>
      </c>
      <c r="F1571" s="178"/>
      <c r="G1571" s="178">
        <f>E1571-D1571</f>
        <v>-5</v>
      </c>
      <c r="H1571" s="178"/>
      <c r="I1571" s="178">
        <f>G1571*20</f>
        <v>-100</v>
      </c>
      <c r="J1571" s="178">
        <f t="shared" si="119"/>
        <v>-2000</v>
      </c>
    </row>
    <row r="1572" spans="2:10">
      <c r="B1572" s="223"/>
      <c r="C1572" s="178"/>
      <c r="D1572" s="178"/>
      <c r="E1572" s="178"/>
      <c r="F1572" s="178"/>
      <c r="G1572" s="178"/>
      <c r="H1572" s="178"/>
      <c r="I1572" s="178"/>
      <c r="J1572" s="178"/>
    </row>
    <row r="1573" spans="2:10">
      <c r="B1573" s="223"/>
      <c r="C1573" s="178" t="s">
        <v>1562</v>
      </c>
      <c r="D1573" s="178"/>
      <c r="E1573" s="178"/>
      <c r="F1573" s="178"/>
      <c r="G1573" s="178"/>
      <c r="H1573" s="178"/>
      <c r="I1573" s="178"/>
      <c r="J1573" s="178"/>
    </row>
    <row r="1574" spans="2:10">
      <c r="B1574" s="223"/>
      <c r="C1574" s="178" t="s">
        <v>1003</v>
      </c>
      <c r="D1574" s="178">
        <v>270</v>
      </c>
      <c r="E1574" s="178"/>
      <c r="F1574" s="178">
        <v>298</v>
      </c>
      <c r="G1574" s="178">
        <f>F1574-D1574</f>
        <v>28</v>
      </c>
      <c r="H1574" s="178"/>
      <c r="I1574" s="178">
        <f>G1574*10</f>
        <v>280</v>
      </c>
      <c r="J1574" s="178">
        <f t="shared" si="119"/>
        <v>5600</v>
      </c>
    </row>
    <row r="1575" spans="2:10">
      <c r="B1575" s="224"/>
      <c r="C1575" s="178" t="s">
        <v>1003</v>
      </c>
      <c r="D1575" s="178">
        <v>275</v>
      </c>
      <c r="E1575" s="178"/>
      <c r="F1575" s="178">
        <v>320</v>
      </c>
      <c r="G1575" s="178">
        <f>F1575-D1575</f>
        <v>45</v>
      </c>
      <c r="H1575" s="178"/>
      <c r="I1575" s="178">
        <f>G1575*10</f>
        <v>450</v>
      </c>
      <c r="J1575" s="178">
        <f t="shared" si="119"/>
        <v>9000</v>
      </c>
    </row>
    <row r="1576" spans="2:10">
      <c r="B1576" s="178"/>
      <c r="C1576" s="178"/>
      <c r="D1576" s="259" t="s">
        <v>1304</v>
      </c>
      <c r="E1576" s="259"/>
      <c r="F1576" s="259"/>
      <c r="G1576" s="178">
        <f>SUM(G1565:G1575)</f>
        <v>226</v>
      </c>
      <c r="H1576" s="178" t="s">
        <v>751</v>
      </c>
      <c r="I1576" s="178">
        <f>SUM(I1565:I1575)</f>
        <v>3790</v>
      </c>
      <c r="J1576" s="178">
        <f>SUM(J1565:J1575)</f>
        <v>75800</v>
      </c>
    </row>
    <row r="1577" spans="2:10">
      <c r="B1577" s="177" t="s">
        <v>113</v>
      </c>
      <c r="C1577" s="178">
        <v>2019</v>
      </c>
      <c r="D1577" s="178" t="s">
        <v>969</v>
      </c>
      <c r="E1577" s="178" t="s">
        <v>994</v>
      </c>
      <c r="F1577" s="178"/>
      <c r="G1577" s="178"/>
      <c r="H1577" s="178"/>
      <c r="I1577" s="260" t="s">
        <v>527</v>
      </c>
      <c r="J1577" s="260"/>
    </row>
    <row r="1578" spans="2:10">
      <c r="B1578" s="208"/>
      <c r="C1578" s="208"/>
      <c r="D1578" s="208"/>
      <c r="E1578" s="209"/>
      <c r="F1578" s="209"/>
      <c r="G1578" s="209" t="s">
        <v>4</v>
      </c>
      <c r="H1578" s="210" t="s">
        <v>9</v>
      </c>
      <c r="I1578" s="260"/>
      <c r="J1578" s="260"/>
    </row>
    <row r="1579" spans="2:10">
      <c r="B1579" s="184" t="s">
        <v>0</v>
      </c>
      <c r="C1579" s="207" t="s">
        <v>1</v>
      </c>
      <c r="D1579" s="184" t="s">
        <v>10</v>
      </c>
      <c r="E1579" s="184" t="s">
        <v>7</v>
      </c>
      <c r="F1579" s="184" t="s">
        <v>11</v>
      </c>
      <c r="G1579" s="184" t="s">
        <v>12</v>
      </c>
      <c r="H1579" s="211"/>
      <c r="I1579" s="208" t="s">
        <v>525</v>
      </c>
      <c r="J1579" s="208" t="s">
        <v>526</v>
      </c>
    </row>
    <row r="1580" spans="2:10">
      <c r="B1580" s="222" t="s">
        <v>1564</v>
      </c>
      <c r="C1580" s="178" t="s">
        <v>1568</v>
      </c>
      <c r="D1580" s="178"/>
      <c r="E1580" s="178"/>
      <c r="F1580" s="178"/>
      <c r="G1580" s="178"/>
      <c r="H1580" s="178"/>
      <c r="I1580" s="178"/>
      <c r="J1580" s="178"/>
    </row>
    <row r="1581" spans="2:10">
      <c r="B1581" s="223"/>
      <c r="C1581" s="178" t="s">
        <v>1003</v>
      </c>
      <c r="D1581" s="178">
        <v>275</v>
      </c>
      <c r="E1581" s="178"/>
      <c r="F1581" s="178">
        <v>330</v>
      </c>
      <c r="G1581" s="178">
        <f>F1581-D1581</f>
        <v>55</v>
      </c>
      <c r="H1581" s="178"/>
      <c r="I1581" s="178">
        <f>G1581*10</f>
        <v>550</v>
      </c>
      <c r="J1581" s="178">
        <f>I1581*20</f>
        <v>11000</v>
      </c>
    </row>
    <row r="1582" spans="2:10">
      <c r="B1582" s="223"/>
      <c r="C1582" s="178" t="s">
        <v>1003</v>
      </c>
      <c r="D1582" s="178">
        <v>361</v>
      </c>
      <c r="E1582" s="178"/>
      <c r="F1582" s="178">
        <v>380</v>
      </c>
      <c r="G1582" s="178">
        <f>F1582-D1582</f>
        <v>19</v>
      </c>
      <c r="H1582" s="178"/>
      <c r="I1582" s="178">
        <f t="shared" ref="I1582:I1583" si="120">G1582*10</f>
        <v>190</v>
      </c>
      <c r="J1582" s="178">
        <f t="shared" ref="J1582:J1601" si="121">I1582*20</f>
        <v>3800</v>
      </c>
    </row>
    <row r="1583" spans="2:10">
      <c r="B1583" s="223"/>
      <c r="C1583" s="178" t="s">
        <v>1003</v>
      </c>
      <c r="D1583" s="178">
        <v>370</v>
      </c>
      <c r="E1583" s="178">
        <v>345</v>
      </c>
      <c r="F1583" s="178"/>
      <c r="G1583" s="178">
        <f>E1583-D1583</f>
        <v>-25</v>
      </c>
      <c r="H1583" s="178"/>
      <c r="I1583" s="178">
        <f t="shared" si="120"/>
        <v>-250</v>
      </c>
      <c r="J1583" s="178">
        <f t="shared" si="121"/>
        <v>-5000</v>
      </c>
    </row>
    <row r="1584" spans="2:10">
      <c r="B1584" s="223"/>
      <c r="C1584" s="178"/>
      <c r="D1584" s="178"/>
      <c r="E1584" s="178"/>
      <c r="F1584" s="178"/>
      <c r="G1584" s="178"/>
      <c r="H1584" s="178"/>
      <c r="I1584" s="178"/>
      <c r="J1584" s="178"/>
    </row>
    <row r="1585" spans="2:10">
      <c r="B1585" s="223"/>
      <c r="C1585" s="178" t="s">
        <v>1562</v>
      </c>
      <c r="D1585" s="178"/>
      <c r="E1585" s="178"/>
      <c r="F1585" s="178"/>
      <c r="G1585" s="178"/>
      <c r="H1585" s="178"/>
      <c r="I1585" s="178"/>
      <c r="J1585" s="178"/>
    </row>
    <row r="1586" spans="2:10">
      <c r="B1586" s="223"/>
      <c r="C1586" s="178" t="s">
        <v>1067</v>
      </c>
      <c r="D1586" s="178">
        <v>305</v>
      </c>
      <c r="E1586" s="178">
        <v>299</v>
      </c>
      <c r="F1586" s="178"/>
      <c r="G1586" s="178">
        <f>E1586-D1586</f>
        <v>-6</v>
      </c>
      <c r="H1586" s="178"/>
      <c r="I1586" s="178">
        <f>G1586*5</f>
        <v>-30</v>
      </c>
      <c r="J1586" s="178">
        <f t="shared" si="121"/>
        <v>-600</v>
      </c>
    </row>
    <row r="1587" spans="2:10">
      <c r="B1587" s="223"/>
      <c r="C1587" s="178"/>
      <c r="D1587" s="178"/>
      <c r="E1587" s="178"/>
      <c r="F1587" s="178"/>
      <c r="G1587" s="178"/>
      <c r="H1587" s="178"/>
      <c r="I1587" s="178"/>
      <c r="J1587" s="178"/>
    </row>
    <row r="1588" spans="2:10">
      <c r="B1588" s="223"/>
      <c r="C1588" s="178" t="s">
        <v>1569</v>
      </c>
      <c r="D1588" s="178"/>
      <c r="E1588" s="178"/>
      <c r="F1588" s="178"/>
      <c r="G1588" s="178"/>
      <c r="H1588" s="178"/>
      <c r="I1588" s="178"/>
      <c r="J1588" s="178"/>
    </row>
    <row r="1589" spans="2:10">
      <c r="B1589" s="223"/>
      <c r="C1589" s="178" t="s">
        <v>1003</v>
      </c>
      <c r="D1589" s="178">
        <v>258</v>
      </c>
      <c r="E1589" s="178"/>
      <c r="F1589" s="178">
        <v>275</v>
      </c>
      <c r="G1589" s="178">
        <f>F1589-D1589</f>
        <v>17</v>
      </c>
      <c r="H1589" s="178"/>
      <c r="I1589" s="178">
        <f>G1589*10</f>
        <v>170</v>
      </c>
      <c r="J1589" s="178">
        <f t="shared" si="121"/>
        <v>3400</v>
      </c>
    </row>
    <row r="1590" spans="2:10">
      <c r="B1590" s="223"/>
      <c r="C1590" s="178" t="s">
        <v>1003</v>
      </c>
      <c r="D1590" s="178">
        <v>278</v>
      </c>
      <c r="E1590" s="178"/>
      <c r="F1590" s="178">
        <v>292</v>
      </c>
      <c r="G1590" s="178">
        <f>F1590-D1590</f>
        <v>14</v>
      </c>
      <c r="H1590" s="178"/>
      <c r="I1590" s="178">
        <f t="shared" ref="I1590:I1601" si="122">G1590*10</f>
        <v>140</v>
      </c>
      <c r="J1590" s="178">
        <f t="shared" si="121"/>
        <v>2800</v>
      </c>
    </row>
    <row r="1591" spans="2:10">
      <c r="B1591" s="223"/>
      <c r="C1591" s="178"/>
      <c r="D1591" s="178"/>
      <c r="E1591" s="178">
        <v>250</v>
      </c>
      <c r="F1591" s="178"/>
      <c r="G1591" s="178">
        <f>E1591-D1590</f>
        <v>-28</v>
      </c>
      <c r="H1591" s="178"/>
      <c r="I1591" s="178">
        <f t="shared" si="122"/>
        <v>-280</v>
      </c>
      <c r="J1591" s="178">
        <f t="shared" si="121"/>
        <v>-5600</v>
      </c>
    </row>
    <row r="1592" spans="2:10">
      <c r="B1592" s="223"/>
      <c r="C1592" s="178" t="s">
        <v>1562</v>
      </c>
      <c r="D1592" s="178"/>
      <c r="E1592" s="178"/>
      <c r="F1592" s="178"/>
      <c r="G1592" s="178"/>
      <c r="H1592" s="178"/>
      <c r="I1592" s="178"/>
      <c r="J1592" s="178"/>
    </row>
    <row r="1593" spans="2:10">
      <c r="B1593" s="223"/>
      <c r="C1593" s="178" t="s">
        <v>1003</v>
      </c>
      <c r="D1593" s="178">
        <v>288</v>
      </c>
      <c r="E1593" s="178"/>
      <c r="F1593" s="178">
        <v>320</v>
      </c>
      <c r="G1593" s="178">
        <f>F1593-D1593</f>
        <v>32</v>
      </c>
      <c r="H1593" s="178"/>
      <c r="I1593" s="178">
        <f t="shared" si="122"/>
        <v>320</v>
      </c>
      <c r="J1593" s="178">
        <f t="shared" si="121"/>
        <v>6400</v>
      </c>
    </row>
    <row r="1594" spans="2:10">
      <c r="B1594" s="223"/>
      <c r="C1594" s="178"/>
      <c r="D1594" s="178"/>
      <c r="E1594" s="178"/>
      <c r="F1594" s="178"/>
      <c r="G1594" s="178"/>
      <c r="H1594" s="178"/>
      <c r="I1594" s="178"/>
      <c r="J1594" s="178"/>
    </row>
    <row r="1595" spans="2:10">
      <c r="B1595" s="223"/>
      <c r="C1595" s="178" t="s">
        <v>1570</v>
      </c>
      <c r="D1595" s="178"/>
      <c r="E1595" s="178"/>
      <c r="F1595" s="178"/>
      <c r="G1595" s="178"/>
      <c r="H1595" s="178"/>
      <c r="I1595" s="178"/>
      <c r="J1595" s="178"/>
    </row>
    <row r="1596" spans="2:10">
      <c r="B1596" s="223"/>
      <c r="C1596" s="178" t="s">
        <v>1003</v>
      </c>
      <c r="D1596" s="178">
        <v>70</v>
      </c>
      <c r="E1596" s="178"/>
      <c r="F1596" s="178">
        <v>90</v>
      </c>
      <c r="G1596" s="178">
        <f>F1596-D1596</f>
        <v>20</v>
      </c>
      <c r="H1596" s="178"/>
      <c r="I1596" s="178">
        <f t="shared" si="122"/>
        <v>200</v>
      </c>
      <c r="J1596" s="178">
        <f t="shared" si="121"/>
        <v>4000</v>
      </c>
    </row>
    <row r="1597" spans="2:10">
      <c r="B1597" s="223"/>
      <c r="C1597" s="178"/>
      <c r="D1597" s="178"/>
      <c r="E1597" s="178">
        <v>60</v>
      </c>
      <c r="F1597" s="178"/>
      <c r="G1597" s="178">
        <f>E1597-D1596</f>
        <v>-10</v>
      </c>
      <c r="H1597" s="178"/>
      <c r="I1597" s="178">
        <f t="shared" si="122"/>
        <v>-100</v>
      </c>
      <c r="J1597" s="178">
        <f t="shared" si="121"/>
        <v>-2000</v>
      </c>
    </row>
    <row r="1598" spans="2:10">
      <c r="B1598" s="223"/>
      <c r="C1598" s="178" t="s">
        <v>1003</v>
      </c>
      <c r="D1598" s="178">
        <v>140</v>
      </c>
      <c r="E1598" s="178"/>
      <c r="F1598" s="178"/>
      <c r="G1598" s="178"/>
      <c r="H1598" s="178" t="s">
        <v>1064</v>
      </c>
      <c r="I1598" s="178"/>
      <c r="J1598" s="178"/>
    </row>
    <row r="1599" spans="2:10">
      <c r="B1599" s="223"/>
      <c r="C1599" s="178"/>
      <c r="D1599" s="178"/>
      <c r="E1599" s="178"/>
      <c r="F1599" s="178"/>
      <c r="G1599" s="178"/>
      <c r="H1599" s="178"/>
      <c r="I1599" s="178"/>
      <c r="J1599" s="178"/>
    </row>
    <row r="1600" spans="2:10">
      <c r="B1600" s="223"/>
      <c r="C1600" s="178" t="s">
        <v>1571</v>
      </c>
      <c r="D1600" s="178"/>
      <c r="E1600" s="178"/>
      <c r="F1600" s="178"/>
      <c r="G1600" s="178"/>
      <c r="H1600" s="178"/>
      <c r="I1600" s="178"/>
      <c r="J1600" s="178"/>
    </row>
    <row r="1601" spans="2:10">
      <c r="B1601" s="224"/>
      <c r="C1601" s="178" t="s">
        <v>1003</v>
      </c>
      <c r="D1601" s="178">
        <v>192</v>
      </c>
      <c r="E1601" s="178">
        <v>160</v>
      </c>
      <c r="F1601" s="178"/>
      <c r="G1601" s="178">
        <f>E1601-D1601</f>
        <v>-32</v>
      </c>
      <c r="H1601" s="178"/>
      <c r="I1601" s="178">
        <f t="shared" si="122"/>
        <v>-320</v>
      </c>
      <c r="J1601" s="178">
        <f t="shared" si="121"/>
        <v>-6400</v>
      </c>
    </row>
    <row r="1602" spans="2:10">
      <c r="B1602" s="178"/>
      <c r="C1602" s="178"/>
      <c r="D1602" s="259" t="s">
        <v>1304</v>
      </c>
      <c r="E1602" s="259"/>
      <c r="F1602" s="259"/>
      <c r="G1602" s="178">
        <f>SUM(G1581:G1601)</f>
        <v>56</v>
      </c>
      <c r="H1602" s="178" t="s">
        <v>751</v>
      </c>
      <c r="I1602" s="178">
        <f>SUM(I1581:I1601)</f>
        <v>590</v>
      </c>
      <c r="J1602" s="178">
        <f>SUM(J1581:J1601)</f>
        <v>11800</v>
      </c>
    </row>
    <row r="1603" spans="2:10">
      <c r="B1603" s="177" t="s">
        <v>113</v>
      </c>
      <c r="C1603" s="178">
        <v>2019</v>
      </c>
      <c r="D1603" s="178" t="s">
        <v>969</v>
      </c>
      <c r="E1603" s="178" t="s">
        <v>994</v>
      </c>
      <c r="F1603" s="178"/>
      <c r="G1603" s="178"/>
      <c r="H1603" s="178"/>
      <c r="I1603" s="260" t="s">
        <v>527</v>
      </c>
      <c r="J1603" s="260"/>
    </row>
    <row r="1604" spans="2:10">
      <c r="B1604" s="208"/>
      <c r="C1604" s="208"/>
      <c r="D1604" s="208"/>
      <c r="E1604" s="209"/>
      <c r="F1604" s="209"/>
      <c r="G1604" s="209" t="s">
        <v>4</v>
      </c>
      <c r="H1604" s="210" t="s">
        <v>9</v>
      </c>
      <c r="I1604" s="260"/>
      <c r="J1604" s="260"/>
    </row>
    <row r="1605" spans="2:10">
      <c r="B1605" s="184" t="s">
        <v>0</v>
      </c>
      <c r="C1605" s="207" t="s">
        <v>1</v>
      </c>
      <c r="D1605" s="184" t="s">
        <v>10</v>
      </c>
      <c r="E1605" s="184" t="s">
        <v>7</v>
      </c>
      <c r="F1605" s="184" t="s">
        <v>11</v>
      </c>
      <c r="G1605" s="184" t="s">
        <v>12</v>
      </c>
      <c r="H1605" s="211"/>
      <c r="I1605" s="208" t="s">
        <v>525</v>
      </c>
      <c r="J1605" s="208" t="s">
        <v>526</v>
      </c>
    </row>
    <row r="1606" spans="2:10">
      <c r="B1606" s="222" t="s">
        <v>1572</v>
      </c>
      <c r="C1606" s="178" t="s">
        <v>1570</v>
      </c>
      <c r="D1606" s="178"/>
      <c r="E1606" s="178"/>
      <c r="F1606" s="178"/>
      <c r="G1606" s="178"/>
      <c r="H1606" s="178"/>
      <c r="I1606" s="178"/>
      <c r="J1606" s="178"/>
    </row>
    <row r="1607" spans="2:10">
      <c r="B1607" s="223"/>
      <c r="C1607" s="178" t="s">
        <v>1573</v>
      </c>
      <c r="D1607" s="178"/>
      <c r="E1607" s="178"/>
      <c r="F1607" s="178">
        <v>183</v>
      </c>
      <c r="G1607" s="178">
        <f>F1607-140</f>
        <v>43</v>
      </c>
      <c r="H1607" s="178"/>
      <c r="I1607" s="178">
        <f>G1607*10</f>
        <v>430</v>
      </c>
      <c r="J1607" s="178">
        <f>I1607*20</f>
        <v>8600</v>
      </c>
    </row>
    <row r="1608" spans="2:10">
      <c r="B1608" s="223"/>
      <c r="C1608" s="178" t="s">
        <v>1003</v>
      </c>
      <c r="D1608" s="178">
        <v>125</v>
      </c>
      <c r="E1608" s="178"/>
      <c r="F1608" s="178">
        <v>190</v>
      </c>
      <c r="G1608" s="178">
        <f>F1608-125</f>
        <v>65</v>
      </c>
      <c r="H1608" s="178"/>
      <c r="I1608" s="178">
        <f t="shared" ref="I1608:I1617" si="123">G1608*10</f>
        <v>650</v>
      </c>
      <c r="J1608" s="178">
        <f t="shared" ref="J1608:J1617" si="124">I1608*20</f>
        <v>13000</v>
      </c>
    </row>
    <row r="1609" spans="2:10">
      <c r="B1609" s="223"/>
      <c r="C1609" s="178" t="s">
        <v>1003</v>
      </c>
      <c r="D1609" s="178">
        <v>150</v>
      </c>
      <c r="E1609" s="178"/>
      <c r="F1609" s="178">
        <v>200</v>
      </c>
      <c r="G1609" s="178">
        <f>F1609-D1609</f>
        <v>50</v>
      </c>
      <c r="H1609" s="178"/>
      <c r="I1609" s="178">
        <f t="shared" si="123"/>
        <v>500</v>
      </c>
      <c r="J1609" s="178">
        <f t="shared" si="124"/>
        <v>10000</v>
      </c>
    </row>
    <row r="1610" spans="2:10">
      <c r="B1610" s="223"/>
      <c r="C1610" s="178"/>
      <c r="D1610" s="178"/>
      <c r="E1610" s="178"/>
      <c r="F1610" s="178"/>
      <c r="G1610" s="178"/>
      <c r="H1610" s="178"/>
      <c r="I1610" s="178"/>
      <c r="J1610" s="178"/>
    </row>
    <row r="1611" spans="2:10">
      <c r="B1611" s="223"/>
      <c r="C1611" s="178" t="s">
        <v>1574</v>
      </c>
      <c r="D1611" s="178"/>
      <c r="E1611" s="178"/>
      <c r="F1611" s="178"/>
      <c r="G1611" s="178"/>
      <c r="H1611" s="178"/>
      <c r="I1611" s="178"/>
      <c r="J1611" s="178"/>
    </row>
    <row r="1612" spans="2:10">
      <c r="B1612" s="223"/>
      <c r="C1612" s="178" t="s">
        <v>1003</v>
      </c>
      <c r="D1612" s="178">
        <v>280</v>
      </c>
      <c r="E1612" s="178"/>
      <c r="F1612" s="178">
        <v>340</v>
      </c>
      <c r="G1612" s="178">
        <f>F1612-D1612</f>
        <v>60</v>
      </c>
      <c r="H1612" s="178"/>
      <c r="I1612" s="178">
        <f t="shared" si="123"/>
        <v>600</v>
      </c>
      <c r="J1612" s="178">
        <f t="shared" si="124"/>
        <v>12000</v>
      </c>
    </row>
    <row r="1613" spans="2:10">
      <c r="B1613" s="223"/>
      <c r="C1613" s="178" t="s">
        <v>1003</v>
      </c>
      <c r="D1613" s="178">
        <v>305</v>
      </c>
      <c r="E1613" s="178"/>
      <c r="F1613" s="178">
        <v>335</v>
      </c>
      <c r="G1613" s="178">
        <f t="shared" ref="G1613:G1615" si="125">F1613-D1613</f>
        <v>30</v>
      </c>
      <c r="H1613" s="178"/>
      <c r="I1613" s="178">
        <f t="shared" si="123"/>
        <v>300</v>
      </c>
      <c r="J1613" s="178">
        <f t="shared" si="124"/>
        <v>6000</v>
      </c>
    </row>
    <row r="1614" spans="2:10">
      <c r="B1614" s="223"/>
      <c r="C1614" s="178" t="s">
        <v>1003</v>
      </c>
      <c r="D1614" s="178">
        <v>275</v>
      </c>
      <c r="E1614" s="178"/>
      <c r="F1614" s="178">
        <v>337</v>
      </c>
      <c r="G1614" s="178">
        <f t="shared" si="125"/>
        <v>62</v>
      </c>
      <c r="H1614" s="178"/>
      <c r="I1614" s="178">
        <f t="shared" si="123"/>
        <v>620</v>
      </c>
      <c r="J1614" s="178">
        <f t="shared" si="124"/>
        <v>12400</v>
      </c>
    </row>
    <row r="1615" spans="2:10">
      <c r="B1615" s="223"/>
      <c r="C1615" s="178" t="s">
        <v>1003</v>
      </c>
      <c r="D1615" s="178">
        <v>340</v>
      </c>
      <c r="E1615" s="178"/>
      <c r="F1615" s="178">
        <v>380</v>
      </c>
      <c r="G1615" s="178">
        <f t="shared" si="125"/>
        <v>40</v>
      </c>
      <c r="H1615" s="178"/>
      <c r="I1615" s="178">
        <f t="shared" si="123"/>
        <v>400</v>
      </c>
      <c r="J1615" s="178">
        <f t="shared" si="124"/>
        <v>8000</v>
      </c>
    </row>
    <row r="1616" spans="2:10">
      <c r="B1616" s="223"/>
      <c r="C1616" s="178" t="s">
        <v>1003</v>
      </c>
      <c r="D1616" s="178">
        <v>362</v>
      </c>
      <c r="E1616" s="178">
        <v>350</v>
      </c>
      <c r="F1616" s="178"/>
      <c r="G1616" s="178">
        <f>E1616-D1616</f>
        <v>-12</v>
      </c>
      <c r="H1616" s="178"/>
      <c r="I1616" s="178">
        <f t="shared" si="123"/>
        <v>-120</v>
      </c>
      <c r="J1616" s="178">
        <f t="shared" si="124"/>
        <v>-2400</v>
      </c>
    </row>
    <row r="1617" spans="2:10">
      <c r="B1617" s="224"/>
      <c r="C1617" s="178" t="s">
        <v>1003</v>
      </c>
      <c r="D1617" s="178">
        <v>371</v>
      </c>
      <c r="E1617" s="178"/>
      <c r="F1617" s="178">
        <v>410</v>
      </c>
      <c r="G1617" s="178">
        <f>F1617-D1617</f>
        <v>39</v>
      </c>
      <c r="H1617" s="178"/>
      <c r="I1617" s="178">
        <f t="shared" si="123"/>
        <v>390</v>
      </c>
      <c r="J1617" s="178">
        <f t="shared" si="124"/>
        <v>7800</v>
      </c>
    </row>
    <row r="1618" spans="2:10">
      <c r="B1618" s="178"/>
      <c r="C1618" s="178"/>
      <c r="D1618" s="259" t="s">
        <v>1304</v>
      </c>
      <c r="E1618" s="259"/>
      <c r="F1618" s="259"/>
      <c r="G1618" s="178">
        <f>SUM(G1607:G1617)</f>
        <v>377</v>
      </c>
      <c r="H1618" s="178" t="s">
        <v>751</v>
      </c>
      <c r="I1618" s="178">
        <f>SUM(I1607:I1617)</f>
        <v>3770</v>
      </c>
      <c r="J1618" s="178">
        <f>SUM(J1607:J1617)</f>
        <v>75400</v>
      </c>
    </row>
    <row r="1619" spans="2:10">
      <c r="B1619" s="177" t="s">
        <v>113</v>
      </c>
      <c r="C1619" s="178">
        <v>2019</v>
      </c>
      <c r="D1619" s="178" t="s">
        <v>969</v>
      </c>
      <c r="E1619" s="178" t="s">
        <v>994</v>
      </c>
      <c r="F1619" s="178"/>
      <c r="G1619" s="178"/>
      <c r="H1619" s="178"/>
      <c r="I1619" s="260" t="s">
        <v>527</v>
      </c>
      <c r="J1619" s="260"/>
    </row>
    <row r="1620" spans="2:10">
      <c r="B1620" s="208"/>
      <c r="C1620" s="208"/>
      <c r="D1620" s="208"/>
      <c r="E1620" s="209"/>
      <c r="F1620" s="209"/>
      <c r="G1620" s="209" t="s">
        <v>4</v>
      </c>
      <c r="H1620" s="210" t="s">
        <v>9</v>
      </c>
      <c r="I1620" s="260"/>
      <c r="J1620" s="260"/>
    </row>
    <row r="1621" spans="2:10">
      <c r="B1621" s="184" t="s">
        <v>0</v>
      </c>
      <c r="C1621" s="207" t="s">
        <v>1</v>
      </c>
      <c r="D1621" s="184" t="s">
        <v>10</v>
      </c>
      <c r="E1621" s="184" t="s">
        <v>7</v>
      </c>
      <c r="F1621" s="184" t="s">
        <v>11</v>
      </c>
      <c r="G1621" s="184" t="s">
        <v>12</v>
      </c>
      <c r="H1621" s="211"/>
      <c r="I1621" s="208" t="s">
        <v>525</v>
      </c>
      <c r="J1621" s="208" t="s">
        <v>526</v>
      </c>
    </row>
    <row r="1622" spans="2:10">
      <c r="B1622" s="222" t="s">
        <v>1577</v>
      </c>
      <c r="C1622" s="178" t="s">
        <v>1582</v>
      </c>
      <c r="D1622" s="178"/>
      <c r="E1622" s="178"/>
      <c r="F1622" s="178"/>
      <c r="G1622" s="178"/>
      <c r="H1622" s="178"/>
      <c r="I1622" s="178"/>
      <c r="J1622" s="178"/>
    </row>
    <row r="1623" spans="2:10">
      <c r="B1623" s="223"/>
      <c r="C1623" s="178" t="s">
        <v>1067</v>
      </c>
      <c r="D1623" s="178">
        <v>272</v>
      </c>
      <c r="E1623" s="178"/>
      <c r="F1623" s="178">
        <v>305</v>
      </c>
      <c r="G1623" s="178">
        <f>F1623-D1623</f>
        <v>33</v>
      </c>
      <c r="H1623" s="178"/>
      <c r="I1623" s="178">
        <f>G1623*5</f>
        <v>165</v>
      </c>
      <c r="J1623" s="178">
        <f>I1623*20</f>
        <v>3300</v>
      </c>
    </row>
    <row r="1624" spans="2:10">
      <c r="B1624" s="223"/>
      <c r="C1624" s="178" t="s">
        <v>1003</v>
      </c>
      <c r="D1624" s="178">
        <v>240</v>
      </c>
      <c r="E1624" s="178"/>
      <c r="F1624" s="178">
        <v>265</v>
      </c>
      <c r="G1624" s="178">
        <f t="shared" ref="G1624:G1634" si="126">F1624-D1624</f>
        <v>25</v>
      </c>
      <c r="H1624" s="178"/>
      <c r="I1624" s="178">
        <f>G1624*10</f>
        <v>250</v>
      </c>
      <c r="J1624" s="178">
        <f t="shared" ref="J1624:J1634" si="127">I1624*20</f>
        <v>5000</v>
      </c>
    </row>
    <row r="1625" spans="2:10">
      <c r="B1625" s="223"/>
      <c r="C1625" s="178" t="s">
        <v>1003</v>
      </c>
      <c r="D1625" s="178">
        <v>282</v>
      </c>
      <c r="E1625" s="178"/>
      <c r="F1625" s="178">
        <v>320</v>
      </c>
      <c r="G1625" s="178">
        <f t="shared" si="126"/>
        <v>38</v>
      </c>
      <c r="H1625" s="178"/>
      <c r="I1625" s="178">
        <f t="shared" ref="I1625:I1634" si="128">G1625*10</f>
        <v>380</v>
      </c>
      <c r="J1625" s="178">
        <f t="shared" si="127"/>
        <v>7600</v>
      </c>
    </row>
    <row r="1626" spans="2:10">
      <c r="B1626" s="223"/>
      <c r="C1626" s="178" t="s">
        <v>1003</v>
      </c>
      <c r="D1626" s="178">
        <v>336</v>
      </c>
      <c r="E1626" s="178"/>
      <c r="F1626" s="178">
        <v>360</v>
      </c>
      <c r="G1626" s="178">
        <f t="shared" si="126"/>
        <v>24</v>
      </c>
      <c r="H1626" s="178"/>
      <c r="I1626" s="178">
        <f t="shared" si="128"/>
        <v>240</v>
      </c>
      <c r="J1626" s="178">
        <f t="shared" si="127"/>
        <v>4800</v>
      </c>
    </row>
    <row r="1627" spans="2:10">
      <c r="B1627" s="223"/>
      <c r="C1627" s="178" t="s">
        <v>1003</v>
      </c>
      <c r="D1627" s="178">
        <v>338</v>
      </c>
      <c r="E1627" s="178"/>
      <c r="F1627" s="178">
        <v>350</v>
      </c>
      <c r="G1627" s="178">
        <f t="shared" si="126"/>
        <v>12</v>
      </c>
      <c r="H1627" s="178"/>
      <c r="I1627" s="178">
        <f t="shared" si="128"/>
        <v>120</v>
      </c>
      <c r="J1627" s="178">
        <f t="shared" si="127"/>
        <v>2400</v>
      </c>
    </row>
    <row r="1628" spans="2:10">
      <c r="B1628" s="223"/>
      <c r="C1628" s="178" t="s">
        <v>1003</v>
      </c>
      <c r="D1628" s="178">
        <v>360</v>
      </c>
      <c r="E1628" s="178"/>
      <c r="F1628" s="178">
        <v>380</v>
      </c>
      <c r="G1628" s="178">
        <f t="shared" si="126"/>
        <v>20</v>
      </c>
      <c r="H1628" s="178"/>
      <c r="I1628" s="178">
        <f t="shared" si="128"/>
        <v>200</v>
      </c>
      <c r="J1628" s="178">
        <f t="shared" si="127"/>
        <v>4000</v>
      </c>
    </row>
    <row r="1629" spans="2:10">
      <c r="B1629" s="223"/>
      <c r="C1629" s="178" t="s">
        <v>1003</v>
      </c>
      <c r="D1629" s="178">
        <v>303</v>
      </c>
      <c r="E1629" s="178"/>
      <c r="F1629" s="178">
        <v>330</v>
      </c>
      <c r="G1629" s="178">
        <f t="shared" si="126"/>
        <v>27</v>
      </c>
      <c r="H1629" s="178"/>
      <c r="I1629" s="178">
        <f t="shared" si="128"/>
        <v>270</v>
      </c>
      <c r="J1629" s="178">
        <f t="shared" si="127"/>
        <v>5400</v>
      </c>
    </row>
    <row r="1630" spans="2:10">
      <c r="B1630" s="223"/>
      <c r="C1630" s="178"/>
      <c r="D1630" s="178"/>
      <c r="E1630" s="178"/>
      <c r="F1630" s="178"/>
      <c r="G1630" s="178"/>
      <c r="H1630" s="178"/>
      <c r="I1630" s="178"/>
      <c r="J1630" s="178"/>
    </row>
    <row r="1631" spans="2:10">
      <c r="B1631" s="223"/>
      <c r="C1631" s="178" t="s">
        <v>1583</v>
      </c>
      <c r="D1631" s="178"/>
      <c r="E1631" s="178"/>
      <c r="F1631" s="178"/>
      <c r="G1631" s="178"/>
      <c r="H1631" s="178"/>
      <c r="I1631" s="178"/>
      <c r="J1631" s="178"/>
    </row>
    <row r="1632" spans="2:10">
      <c r="B1632" s="223"/>
      <c r="C1632" s="178" t="s">
        <v>1003</v>
      </c>
      <c r="D1632" s="178">
        <v>150</v>
      </c>
      <c r="E1632" s="178"/>
      <c r="F1632" s="178">
        <v>200</v>
      </c>
      <c r="G1632" s="178">
        <f t="shared" si="126"/>
        <v>50</v>
      </c>
      <c r="H1632" s="178"/>
      <c r="I1632" s="178">
        <f t="shared" si="128"/>
        <v>500</v>
      </c>
      <c r="J1632" s="178">
        <f t="shared" si="127"/>
        <v>10000</v>
      </c>
    </row>
    <row r="1633" spans="2:10">
      <c r="B1633" s="223"/>
      <c r="C1633" s="178" t="s">
        <v>1003</v>
      </c>
      <c r="D1633" s="178">
        <v>238</v>
      </c>
      <c r="E1633" s="178"/>
      <c r="F1633" s="178">
        <v>250</v>
      </c>
      <c r="G1633" s="178">
        <f t="shared" si="126"/>
        <v>12</v>
      </c>
      <c r="H1633" s="178"/>
      <c r="I1633" s="178">
        <f t="shared" si="128"/>
        <v>120</v>
      </c>
      <c r="J1633" s="178">
        <f t="shared" si="127"/>
        <v>2400</v>
      </c>
    </row>
    <row r="1634" spans="2:10">
      <c r="B1634" s="224"/>
      <c r="C1634" s="178" t="s">
        <v>1003</v>
      </c>
      <c r="D1634" s="178">
        <v>182</v>
      </c>
      <c r="E1634" s="178"/>
      <c r="F1634" s="178">
        <v>200</v>
      </c>
      <c r="G1634" s="178">
        <f t="shared" si="126"/>
        <v>18</v>
      </c>
      <c r="H1634" s="178"/>
      <c r="I1634" s="178">
        <f t="shared" si="128"/>
        <v>180</v>
      </c>
      <c r="J1634" s="178">
        <f t="shared" si="127"/>
        <v>3600</v>
      </c>
    </row>
    <row r="1635" spans="2:10">
      <c r="B1635" s="178"/>
      <c r="C1635" s="178"/>
      <c r="D1635" s="259" t="s">
        <v>1304</v>
      </c>
      <c r="E1635" s="259"/>
      <c r="F1635" s="259"/>
      <c r="G1635" s="178">
        <f>SUM(G1623:G1634)</f>
        <v>259</v>
      </c>
      <c r="H1635" s="178" t="s">
        <v>751</v>
      </c>
      <c r="I1635" s="178">
        <f>SUM(I1623:I1634)</f>
        <v>2425</v>
      </c>
      <c r="J1635" s="178">
        <f>SUM(J1623:J1634)</f>
        <v>48500</v>
      </c>
    </row>
    <row r="1636" spans="2:10">
      <c r="B1636" s="177" t="s">
        <v>113</v>
      </c>
      <c r="C1636" s="178">
        <v>2019</v>
      </c>
      <c r="D1636" s="178" t="s">
        <v>969</v>
      </c>
      <c r="E1636" s="178" t="s">
        <v>994</v>
      </c>
      <c r="F1636" s="178"/>
      <c r="G1636" s="178"/>
      <c r="H1636" s="178"/>
      <c r="I1636" s="260" t="s">
        <v>527</v>
      </c>
      <c r="J1636" s="260"/>
    </row>
    <row r="1637" spans="2:10">
      <c r="B1637" s="208"/>
      <c r="C1637" s="208"/>
      <c r="D1637" s="208"/>
      <c r="E1637" s="209"/>
      <c r="F1637" s="209"/>
      <c r="G1637" s="209" t="s">
        <v>4</v>
      </c>
      <c r="H1637" s="210" t="s">
        <v>9</v>
      </c>
      <c r="I1637" s="260"/>
      <c r="J1637" s="260"/>
    </row>
    <row r="1638" spans="2:10">
      <c r="B1638" s="184" t="s">
        <v>0</v>
      </c>
      <c r="C1638" s="207" t="s">
        <v>1</v>
      </c>
      <c r="D1638" s="184" t="s">
        <v>10</v>
      </c>
      <c r="E1638" s="184" t="s">
        <v>7</v>
      </c>
      <c r="F1638" s="184" t="s">
        <v>11</v>
      </c>
      <c r="G1638" s="184" t="s">
        <v>12</v>
      </c>
      <c r="H1638" s="211"/>
      <c r="I1638" s="208" t="s">
        <v>525</v>
      </c>
      <c r="J1638" s="208" t="s">
        <v>526</v>
      </c>
    </row>
    <row r="1639" spans="2:10">
      <c r="B1639" s="222" t="s">
        <v>1579</v>
      </c>
      <c r="C1639" s="178" t="s">
        <v>1584</v>
      </c>
      <c r="D1639" s="178"/>
      <c r="E1639" s="178"/>
      <c r="F1639" s="178"/>
      <c r="G1639" s="178"/>
      <c r="H1639" s="178"/>
      <c r="I1639" s="178"/>
      <c r="J1639" s="178"/>
    </row>
    <row r="1640" spans="2:10">
      <c r="B1640" s="223"/>
      <c r="C1640" s="178" t="s">
        <v>1055</v>
      </c>
      <c r="D1640" s="178">
        <v>102</v>
      </c>
      <c r="E1640" s="178"/>
      <c r="F1640" s="178">
        <v>140</v>
      </c>
      <c r="G1640" s="178">
        <f>F1640-D1640</f>
        <v>38</v>
      </c>
      <c r="H1640" s="178"/>
      <c r="I1640" s="178">
        <f>G1640*20</f>
        <v>760</v>
      </c>
      <c r="J1640" s="178">
        <f>I1640*20</f>
        <v>15200</v>
      </c>
    </row>
    <row r="1641" spans="2:10">
      <c r="B1641" s="223"/>
      <c r="C1641" s="178" t="s">
        <v>1055</v>
      </c>
      <c r="D1641" s="178">
        <v>92</v>
      </c>
      <c r="E1641" s="178">
        <v>80</v>
      </c>
      <c r="F1641" s="178"/>
      <c r="G1641" s="178">
        <f>E1641-D1641</f>
        <v>-12</v>
      </c>
      <c r="H1641" s="178"/>
      <c r="I1641" s="178">
        <f>G1641*20</f>
        <v>-240</v>
      </c>
      <c r="J1641" s="178">
        <f t="shared" ref="J1641:J1654" si="129">I1641*20</f>
        <v>-4800</v>
      </c>
    </row>
    <row r="1642" spans="2:10">
      <c r="B1642" s="223"/>
      <c r="C1642" s="178"/>
      <c r="D1642" s="178"/>
      <c r="E1642" s="178"/>
      <c r="F1642" s="178"/>
      <c r="G1642" s="178"/>
      <c r="H1642" s="178"/>
      <c r="I1642" s="178"/>
      <c r="J1642" s="178"/>
    </row>
    <row r="1643" spans="2:10">
      <c r="B1643" s="223"/>
      <c r="C1643" s="178" t="s">
        <v>1574</v>
      </c>
      <c r="D1643" s="178"/>
      <c r="E1643" s="178"/>
      <c r="F1643" s="178"/>
      <c r="G1643" s="178"/>
      <c r="H1643" s="178"/>
      <c r="I1643" s="178"/>
      <c r="J1643" s="178"/>
    </row>
    <row r="1644" spans="2:10">
      <c r="B1644" s="223"/>
      <c r="C1644" s="178" t="s">
        <v>1077</v>
      </c>
      <c r="D1644" s="178">
        <v>165</v>
      </c>
      <c r="E1644" s="178"/>
      <c r="F1644" s="178">
        <v>185</v>
      </c>
      <c r="G1644" s="178">
        <f>F1644-D1644</f>
        <v>20</v>
      </c>
      <c r="H1644" s="178"/>
      <c r="I1644" s="178">
        <f>G1644*15</f>
        <v>300</v>
      </c>
      <c r="J1644" s="178">
        <f t="shared" si="129"/>
        <v>6000</v>
      </c>
    </row>
    <row r="1645" spans="2:10">
      <c r="B1645" s="223"/>
      <c r="C1645" s="178" t="s">
        <v>1003</v>
      </c>
      <c r="D1645" s="178">
        <v>240</v>
      </c>
      <c r="E1645" s="178">
        <v>220</v>
      </c>
      <c r="F1645" s="178"/>
      <c r="G1645" s="178">
        <f>E1645-D1645</f>
        <v>-20</v>
      </c>
      <c r="H1645" s="178"/>
      <c r="I1645" s="178">
        <f>G1645*10</f>
        <v>-200</v>
      </c>
      <c r="J1645" s="178">
        <f t="shared" si="129"/>
        <v>-4000</v>
      </c>
    </row>
    <row r="1646" spans="2:10">
      <c r="B1646" s="223"/>
      <c r="C1646" s="178" t="s">
        <v>1003</v>
      </c>
      <c r="D1646" s="178">
        <v>246</v>
      </c>
      <c r="E1646" s="178"/>
      <c r="F1646" s="178">
        <v>299</v>
      </c>
      <c r="G1646" s="178">
        <f>F1646-D1646</f>
        <v>53</v>
      </c>
      <c r="H1646" s="178"/>
      <c r="I1646" s="178">
        <f t="shared" ref="I1646:I1654" si="130">G1646*10</f>
        <v>530</v>
      </c>
      <c r="J1646" s="178">
        <f t="shared" si="129"/>
        <v>10600</v>
      </c>
    </row>
    <row r="1647" spans="2:10">
      <c r="B1647" s="223"/>
      <c r="C1647" s="178" t="s">
        <v>1003</v>
      </c>
      <c r="D1647" s="178">
        <v>230</v>
      </c>
      <c r="E1647" s="178"/>
      <c r="F1647" s="178">
        <v>285</v>
      </c>
      <c r="G1647" s="178">
        <f>F1647-D1647</f>
        <v>55</v>
      </c>
      <c r="H1647" s="178"/>
      <c r="I1647" s="178">
        <f t="shared" si="130"/>
        <v>550</v>
      </c>
      <c r="J1647" s="178">
        <f t="shared" si="129"/>
        <v>11000</v>
      </c>
    </row>
    <row r="1648" spans="2:10">
      <c r="B1648" s="223"/>
      <c r="C1648" s="178" t="s">
        <v>1003</v>
      </c>
      <c r="D1648" s="178">
        <v>303</v>
      </c>
      <c r="E1648" s="178">
        <v>270</v>
      </c>
      <c r="F1648" s="178"/>
      <c r="G1648" s="178">
        <f>E1648-D1648</f>
        <v>-33</v>
      </c>
      <c r="H1648" s="178"/>
      <c r="I1648" s="178">
        <f t="shared" si="130"/>
        <v>-330</v>
      </c>
      <c r="J1648" s="178">
        <f t="shared" si="129"/>
        <v>-6600</v>
      </c>
    </row>
    <row r="1649" spans="2:10">
      <c r="B1649" s="223"/>
      <c r="C1649" s="178" t="s">
        <v>1003</v>
      </c>
      <c r="D1649" s="178">
        <v>262</v>
      </c>
      <c r="E1649" s="178"/>
      <c r="F1649" s="178">
        <v>290</v>
      </c>
      <c r="G1649" s="178">
        <f>F1649-D1649</f>
        <v>28</v>
      </c>
      <c r="H1649" s="178"/>
      <c r="I1649" s="178">
        <f t="shared" si="130"/>
        <v>280</v>
      </c>
      <c r="J1649" s="178">
        <f t="shared" si="129"/>
        <v>5600</v>
      </c>
    </row>
    <row r="1650" spans="2:10">
      <c r="B1650" s="223"/>
      <c r="C1650" s="178" t="s">
        <v>1003</v>
      </c>
      <c r="D1650" s="178">
        <v>295</v>
      </c>
      <c r="E1650" s="178"/>
      <c r="F1650" s="178">
        <v>330</v>
      </c>
      <c r="G1650" s="178">
        <f>F1650-D1650</f>
        <v>35</v>
      </c>
      <c r="H1650" s="178"/>
      <c r="I1650" s="178">
        <f t="shared" si="130"/>
        <v>350</v>
      </c>
      <c r="J1650" s="178">
        <f t="shared" si="129"/>
        <v>7000</v>
      </c>
    </row>
    <row r="1651" spans="2:10">
      <c r="B1651" s="223"/>
      <c r="C1651" s="178"/>
      <c r="D1651" s="178"/>
      <c r="E1651" s="178"/>
      <c r="F1651" s="178"/>
      <c r="G1651" s="178"/>
      <c r="H1651" s="178"/>
      <c r="I1651" s="178"/>
      <c r="J1651" s="178"/>
    </row>
    <row r="1652" spans="2:10">
      <c r="B1652" s="223"/>
      <c r="C1652" s="178" t="s">
        <v>1585</v>
      </c>
      <c r="D1652" s="178"/>
      <c r="E1652" s="178"/>
      <c r="F1652" s="178"/>
      <c r="G1652" s="178"/>
      <c r="H1652" s="178"/>
      <c r="I1652" s="178"/>
      <c r="J1652" s="178"/>
    </row>
    <row r="1653" spans="2:10">
      <c r="B1653" s="223"/>
      <c r="C1653" s="178" t="s">
        <v>1003</v>
      </c>
      <c r="D1653" s="178">
        <v>195</v>
      </c>
      <c r="E1653" s="178"/>
      <c r="F1653" s="178">
        <v>235</v>
      </c>
      <c r="G1653" s="178">
        <f>F1653-D1653</f>
        <v>40</v>
      </c>
      <c r="H1653" s="178"/>
      <c r="I1653" s="178">
        <f t="shared" si="130"/>
        <v>400</v>
      </c>
      <c r="J1653" s="178">
        <f t="shared" si="129"/>
        <v>8000</v>
      </c>
    </row>
    <row r="1654" spans="2:10">
      <c r="B1654" s="224"/>
      <c r="C1654" s="178" t="s">
        <v>1003</v>
      </c>
      <c r="D1654" s="178">
        <v>205</v>
      </c>
      <c r="E1654" s="178">
        <v>185</v>
      </c>
      <c r="F1654" s="178"/>
      <c r="G1654" s="178">
        <f>E1654-D1654</f>
        <v>-20</v>
      </c>
      <c r="H1654" s="178"/>
      <c r="I1654" s="178">
        <f t="shared" si="130"/>
        <v>-200</v>
      </c>
      <c r="J1654" s="178">
        <f t="shared" si="129"/>
        <v>-4000</v>
      </c>
    </row>
    <row r="1655" spans="2:10">
      <c r="B1655" s="178"/>
      <c r="C1655" s="178"/>
      <c r="D1655" s="259" t="s">
        <v>1304</v>
      </c>
      <c r="E1655" s="259"/>
      <c r="F1655" s="259"/>
      <c r="G1655" s="178">
        <f>SUM(G1640:G1654)</f>
        <v>184</v>
      </c>
      <c r="H1655" s="178" t="s">
        <v>751</v>
      </c>
      <c r="I1655" s="178">
        <f>SUM(I1640:I1654)</f>
        <v>2200</v>
      </c>
      <c r="J1655" s="178">
        <f>SUM(J1640:J1654)</f>
        <v>44000</v>
      </c>
    </row>
    <row r="1656" spans="2:10">
      <c r="B1656" s="177" t="s">
        <v>113</v>
      </c>
      <c r="C1656" s="178">
        <v>2019</v>
      </c>
      <c r="D1656" s="178" t="s">
        <v>969</v>
      </c>
      <c r="E1656" s="178" t="s">
        <v>994</v>
      </c>
      <c r="F1656" s="178"/>
      <c r="G1656" s="178"/>
      <c r="H1656" s="178"/>
      <c r="I1656" s="260" t="s">
        <v>527</v>
      </c>
      <c r="J1656" s="260"/>
    </row>
    <row r="1657" spans="2:10">
      <c r="B1657" s="208"/>
      <c r="C1657" s="208"/>
      <c r="D1657" s="208"/>
      <c r="E1657" s="209"/>
      <c r="F1657" s="209"/>
      <c r="G1657" s="209" t="s">
        <v>4</v>
      </c>
      <c r="H1657" s="210" t="s">
        <v>9</v>
      </c>
      <c r="I1657" s="260"/>
      <c r="J1657" s="260"/>
    </row>
    <row r="1658" spans="2:10">
      <c r="B1658" s="184" t="s">
        <v>0</v>
      </c>
      <c r="C1658" s="207" t="s">
        <v>1</v>
      </c>
      <c r="D1658" s="184" t="s">
        <v>10</v>
      </c>
      <c r="E1658" s="184" t="s">
        <v>7</v>
      </c>
      <c r="F1658" s="184" t="s">
        <v>11</v>
      </c>
      <c r="G1658" s="184" t="s">
        <v>12</v>
      </c>
      <c r="H1658" s="211"/>
      <c r="I1658" s="208" t="s">
        <v>525</v>
      </c>
      <c r="J1658" s="208" t="s">
        <v>526</v>
      </c>
    </row>
    <row r="1659" spans="2:10">
      <c r="B1659" s="222" t="s">
        <v>1586</v>
      </c>
      <c r="C1659" s="178" t="s">
        <v>1574</v>
      </c>
      <c r="D1659" s="178"/>
      <c r="E1659" s="178"/>
      <c r="F1659" s="178"/>
      <c r="G1659" s="178"/>
      <c r="H1659" s="178"/>
      <c r="I1659" s="178"/>
      <c r="J1659" s="178"/>
    </row>
    <row r="1660" spans="2:10">
      <c r="B1660" s="223"/>
      <c r="C1660" s="178" t="s">
        <v>1003</v>
      </c>
      <c r="D1660" s="178">
        <v>290</v>
      </c>
      <c r="E1660" s="178"/>
      <c r="F1660" s="178">
        <v>344</v>
      </c>
      <c r="G1660" s="178">
        <f>F1660-D1660</f>
        <v>54</v>
      </c>
      <c r="H1660" s="178"/>
      <c r="I1660" s="178">
        <f>G1660*10</f>
        <v>540</v>
      </c>
      <c r="J1660" s="178">
        <f>I1660*20</f>
        <v>10800</v>
      </c>
    </row>
    <row r="1661" spans="2:10">
      <c r="B1661" s="223"/>
      <c r="C1661" s="178" t="s">
        <v>1003</v>
      </c>
      <c r="D1661" s="178">
        <v>165</v>
      </c>
      <c r="E1661" s="178"/>
      <c r="F1661" s="178">
        <v>180</v>
      </c>
      <c r="G1661" s="178">
        <f t="shared" ref="G1661:G1680" si="131">F1661-D1661</f>
        <v>15</v>
      </c>
      <c r="H1661" s="178"/>
      <c r="I1661" s="178">
        <f t="shared" ref="I1661:I1680" si="132">G1661*10</f>
        <v>150</v>
      </c>
      <c r="J1661" s="178">
        <f t="shared" ref="J1661:J1680" si="133">I1661*20</f>
        <v>3000</v>
      </c>
    </row>
    <row r="1662" spans="2:10">
      <c r="B1662" s="223"/>
      <c r="C1662" s="178" t="s">
        <v>1003</v>
      </c>
      <c r="D1662" s="178">
        <v>100</v>
      </c>
      <c r="E1662" s="178"/>
      <c r="F1662" s="178">
        <v>135</v>
      </c>
      <c r="G1662" s="178">
        <f t="shared" si="131"/>
        <v>35</v>
      </c>
      <c r="H1662" s="178"/>
      <c r="I1662" s="178">
        <f t="shared" si="132"/>
        <v>350</v>
      </c>
      <c r="J1662" s="178">
        <f t="shared" si="133"/>
        <v>7000</v>
      </c>
    </row>
    <row r="1663" spans="2:10">
      <c r="B1663" s="223"/>
      <c r="C1663" s="178" t="s">
        <v>1003</v>
      </c>
      <c r="D1663" s="178">
        <v>57</v>
      </c>
      <c r="E1663" s="178"/>
      <c r="F1663" s="178">
        <v>73</v>
      </c>
      <c r="G1663" s="178">
        <f t="shared" si="131"/>
        <v>16</v>
      </c>
      <c r="H1663" s="178"/>
      <c r="I1663" s="178">
        <f t="shared" si="132"/>
        <v>160</v>
      </c>
      <c r="J1663" s="178">
        <f t="shared" si="133"/>
        <v>3200</v>
      </c>
    </row>
    <row r="1664" spans="2:10">
      <c r="B1664" s="223"/>
      <c r="C1664" s="178"/>
      <c r="D1664" s="178"/>
      <c r="E1664" s="178"/>
      <c r="F1664" s="178"/>
      <c r="G1664" s="178"/>
      <c r="H1664" s="178"/>
      <c r="I1664" s="178"/>
      <c r="J1664" s="178"/>
    </row>
    <row r="1665" spans="2:10">
      <c r="B1665" s="223"/>
      <c r="C1665" s="178" t="s">
        <v>1587</v>
      </c>
      <c r="D1665" s="178"/>
      <c r="E1665" s="178"/>
      <c r="F1665" s="178"/>
      <c r="G1665" s="178"/>
      <c r="H1665" s="178"/>
      <c r="I1665" s="178"/>
      <c r="J1665" s="178"/>
    </row>
    <row r="1666" spans="2:10">
      <c r="B1666" s="223"/>
      <c r="C1666" s="178" t="s">
        <v>1003</v>
      </c>
      <c r="D1666" s="178">
        <v>208</v>
      </c>
      <c r="E1666" s="178"/>
      <c r="F1666" s="178">
        <v>230</v>
      </c>
      <c r="G1666" s="178">
        <f t="shared" si="131"/>
        <v>22</v>
      </c>
      <c r="H1666" s="178"/>
      <c r="I1666" s="178">
        <f t="shared" si="132"/>
        <v>220</v>
      </c>
      <c r="J1666" s="178">
        <f t="shared" si="133"/>
        <v>4400</v>
      </c>
    </row>
    <row r="1667" spans="2:10">
      <c r="B1667" s="223"/>
      <c r="C1667" s="178" t="s">
        <v>1003</v>
      </c>
      <c r="D1667" s="178">
        <v>252</v>
      </c>
      <c r="E1667" s="178"/>
      <c r="F1667" s="178">
        <v>300</v>
      </c>
      <c r="G1667" s="178">
        <f t="shared" si="131"/>
        <v>48</v>
      </c>
      <c r="H1667" s="178"/>
      <c r="I1667" s="178">
        <f t="shared" si="132"/>
        <v>480</v>
      </c>
      <c r="J1667" s="178">
        <f t="shared" si="133"/>
        <v>9600</v>
      </c>
    </row>
    <row r="1668" spans="2:10">
      <c r="B1668" s="223"/>
      <c r="C1668" s="178" t="s">
        <v>1003</v>
      </c>
      <c r="D1668" s="178">
        <v>336</v>
      </c>
      <c r="E1668" s="178"/>
      <c r="F1668" s="178">
        <v>400</v>
      </c>
      <c r="G1668" s="178">
        <f t="shared" si="131"/>
        <v>64</v>
      </c>
      <c r="H1668" s="178"/>
      <c r="I1668" s="178">
        <f t="shared" si="132"/>
        <v>640</v>
      </c>
      <c r="J1668" s="178">
        <f t="shared" si="133"/>
        <v>12800</v>
      </c>
    </row>
    <row r="1669" spans="2:10">
      <c r="B1669" s="223"/>
      <c r="C1669" s="178"/>
      <c r="D1669" s="178"/>
      <c r="E1669" s="178"/>
      <c r="F1669" s="178"/>
      <c r="G1669" s="178"/>
      <c r="H1669" s="178"/>
      <c r="I1669" s="178"/>
      <c r="J1669" s="178"/>
    </row>
    <row r="1670" spans="2:10">
      <c r="B1670" s="223"/>
      <c r="C1670" s="178" t="s">
        <v>1588</v>
      </c>
      <c r="D1670" s="178"/>
      <c r="E1670" s="178"/>
      <c r="F1670" s="178"/>
      <c r="G1670" s="178"/>
      <c r="H1670" s="178"/>
      <c r="I1670" s="178"/>
      <c r="J1670" s="178"/>
    </row>
    <row r="1671" spans="2:10">
      <c r="B1671" s="223"/>
      <c r="C1671" s="178" t="s">
        <v>1003</v>
      </c>
      <c r="D1671" s="178">
        <v>111</v>
      </c>
      <c r="E1671" s="178"/>
      <c r="F1671" s="178">
        <v>125</v>
      </c>
      <c r="G1671" s="178">
        <f t="shared" si="131"/>
        <v>14</v>
      </c>
      <c r="H1671" s="178"/>
      <c r="I1671" s="178">
        <f t="shared" si="132"/>
        <v>140</v>
      </c>
      <c r="J1671" s="178">
        <f t="shared" si="133"/>
        <v>2800</v>
      </c>
    </row>
    <row r="1672" spans="2:10">
      <c r="B1672" s="223"/>
      <c r="C1672" s="178" t="s">
        <v>1003</v>
      </c>
      <c r="D1672" s="178">
        <v>120</v>
      </c>
      <c r="E1672" s="178"/>
      <c r="F1672" s="178">
        <v>150</v>
      </c>
      <c r="G1672" s="178">
        <f t="shared" si="131"/>
        <v>30</v>
      </c>
      <c r="H1672" s="178"/>
      <c r="I1672" s="178">
        <f t="shared" si="132"/>
        <v>300</v>
      </c>
      <c r="J1672" s="178">
        <f t="shared" si="133"/>
        <v>6000</v>
      </c>
    </row>
    <row r="1673" spans="2:10">
      <c r="B1673" s="223"/>
      <c r="C1673" s="178" t="s">
        <v>1003</v>
      </c>
      <c r="D1673" s="178">
        <v>120</v>
      </c>
      <c r="E1673" s="178"/>
      <c r="F1673" s="178">
        <v>135</v>
      </c>
      <c r="G1673" s="178">
        <f t="shared" si="131"/>
        <v>15</v>
      </c>
      <c r="H1673" s="178"/>
      <c r="I1673" s="178">
        <f t="shared" si="132"/>
        <v>150</v>
      </c>
      <c r="J1673" s="178">
        <f t="shared" si="133"/>
        <v>3000</v>
      </c>
    </row>
    <row r="1674" spans="2:10">
      <c r="B1674" s="223"/>
      <c r="C1674" s="178" t="s">
        <v>1003</v>
      </c>
      <c r="D1674" s="178">
        <v>145</v>
      </c>
      <c r="E1674" s="178"/>
      <c r="F1674" s="178">
        <v>172</v>
      </c>
      <c r="G1674" s="178">
        <f t="shared" si="131"/>
        <v>27</v>
      </c>
      <c r="H1674" s="178"/>
      <c r="I1674" s="178">
        <f t="shared" si="132"/>
        <v>270</v>
      </c>
      <c r="J1674" s="178">
        <f t="shared" si="133"/>
        <v>5400</v>
      </c>
    </row>
    <row r="1675" spans="2:10">
      <c r="B1675" s="223"/>
      <c r="C1675" s="178" t="s">
        <v>1003</v>
      </c>
      <c r="D1675" s="178">
        <v>146</v>
      </c>
      <c r="E1675" s="178"/>
      <c r="F1675" s="178">
        <v>170</v>
      </c>
      <c r="G1675" s="178">
        <f t="shared" si="131"/>
        <v>24</v>
      </c>
      <c r="H1675" s="178"/>
      <c r="I1675" s="178">
        <f t="shared" si="132"/>
        <v>240</v>
      </c>
      <c r="J1675" s="178">
        <f t="shared" si="133"/>
        <v>4800</v>
      </c>
    </row>
    <row r="1676" spans="2:10">
      <c r="B1676" s="223"/>
      <c r="C1676" s="178" t="s">
        <v>1003</v>
      </c>
      <c r="D1676" s="178">
        <v>155</v>
      </c>
      <c r="E1676" s="178"/>
      <c r="F1676" s="178">
        <v>186</v>
      </c>
      <c r="G1676" s="178">
        <f t="shared" si="131"/>
        <v>31</v>
      </c>
      <c r="H1676" s="178"/>
      <c r="I1676" s="178">
        <f t="shared" si="132"/>
        <v>310</v>
      </c>
      <c r="J1676" s="178">
        <f t="shared" si="133"/>
        <v>6200</v>
      </c>
    </row>
    <row r="1677" spans="2:10">
      <c r="B1677" s="223"/>
      <c r="C1677" s="178" t="s">
        <v>1003</v>
      </c>
      <c r="D1677" s="178">
        <v>208</v>
      </c>
      <c r="E1677" s="178"/>
      <c r="F1677" s="178">
        <v>230</v>
      </c>
      <c r="G1677" s="178">
        <f t="shared" si="131"/>
        <v>22</v>
      </c>
      <c r="H1677" s="178"/>
      <c r="I1677" s="178">
        <f t="shared" si="132"/>
        <v>220</v>
      </c>
      <c r="J1677" s="178">
        <f t="shared" si="133"/>
        <v>4400</v>
      </c>
    </row>
    <row r="1678" spans="2:10">
      <c r="B1678" s="223"/>
      <c r="C1678" s="178"/>
      <c r="D1678" s="178"/>
      <c r="E1678" s="178"/>
      <c r="F1678" s="178"/>
      <c r="G1678" s="178"/>
      <c r="H1678" s="178"/>
      <c r="I1678" s="178"/>
      <c r="J1678" s="178"/>
    </row>
    <row r="1679" spans="2:10">
      <c r="B1679" s="223"/>
      <c r="C1679" s="178" t="s">
        <v>1589</v>
      </c>
      <c r="D1679" s="178"/>
      <c r="E1679" s="178"/>
      <c r="F1679" s="178"/>
      <c r="G1679" s="178"/>
      <c r="H1679" s="178"/>
      <c r="I1679" s="178"/>
      <c r="J1679" s="178"/>
    </row>
    <row r="1680" spans="2:10">
      <c r="B1680" s="224"/>
      <c r="C1680" s="178" t="s">
        <v>1003</v>
      </c>
      <c r="D1680" s="178">
        <v>160</v>
      </c>
      <c r="E1680" s="178"/>
      <c r="F1680" s="178">
        <v>200</v>
      </c>
      <c r="G1680" s="178">
        <f t="shared" si="131"/>
        <v>40</v>
      </c>
      <c r="H1680" s="178"/>
      <c r="I1680" s="178">
        <f t="shared" si="132"/>
        <v>400</v>
      </c>
      <c r="J1680" s="178">
        <f t="shared" si="133"/>
        <v>8000</v>
      </c>
    </row>
    <row r="1681" spans="2:10">
      <c r="B1681" s="178"/>
      <c r="C1681" s="178"/>
      <c r="D1681" s="259" t="s">
        <v>1304</v>
      </c>
      <c r="E1681" s="259"/>
      <c r="F1681" s="259"/>
      <c r="G1681" s="178">
        <f>SUM(G1660:G1680)</f>
        <v>457</v>
      </c>
      <c r="H1681" s="178" t="s">
        <v>751</v>
      </c>
      <c r="I1681" s="178">
        <f>SUM(I1660:I1680)</f>
        <v>4570</v>
      </c>
      <c r="J1681" s="178">
        <f>SUM(J1660:J1680)</f>
        <v>91400</v>
      </c>
    </row>
    <row r="1682" spans="2:10">
      <c r="B1682" s="177" t="s">
        <v>113</v>
      </c>
      <c r="C1682" s="178">
        <v>2019</v>
      </c>
      <c r="D1682" s="178" t="s">
        <v>969</v>
      </c>
      <c r="E1682" s="178" t="s">
        <v>994</v>
      </c>
      <c r="F1682" s="178"/>
      <c r="G1682" s="178"/>
      <c r="H1682" s="178"/>
      <c r="I1682" s="260" t="s">
        <v>527</v>
      </c>
      <c r="J1682" s="260"/>
    </row>
    <row r="1683" spans="2:10">
      <c r="B1683" s="208"/>
      <c r="C1683" s="208"/>
      <c r="D1683" s="208"/>
      <c r="E1683" s="209"/>
      <c r="F1683" s="209"/>
      <c r="G1683" s="209" t="s">
        <v>4</v>
      </c>
      <c r="H1683" s="210" t="s">
        <v>9</v>
      </c>
      <c r="I1683" s="260"/>
      <c r="J1683" s="260"/>
    </row>
    <row r="1684" spans="2:10">
      <c r="B1684" s="184" t="s">
        <v>0</v>
      </c>
      <c r="C1684" s="207" t="s">
        <v>1</v>
      </c>
      <c r="D1684" s="184" t="s">
        <v>10</v>
      </c>
      <c r="E1684" s="184" t="s">
        <v>7</v>
      </c>
      <c r="F1684" s="184" t="s">
        <v>11</v>
      </c>
      <c r="G1684" s="184" t="s">
        <v>12</v>
      </c>
      <c r="H1684" s="211"/>
      <c r="I1684" s="208" t="s">
        <v>525</v>
      </c>
      <c r="J1684" s="208" t="s">
        <v>526</v>
      </c>
    </row>
    <row r="1685" spans="2:10">
      <c r="B1685" s="222" t="s">
        <v>1593</v>
      </c>
      <c r="C1685" s="178" t="s">
        <v>1599</v>
      </c>
      <c r="D1685" s="178"/>
      <c r="E1685" s="178"/>
      <c r="F1685" s="178"/>
      <c r="G1685" s="178"/>
      <c r="H1685" s="178"/>
      <c r="I1685" s="178"/>
      <c r="J1685" s="178"/>
    </row>
    <row r="1686" spans="2:10">
      <c r="B1686" s="223"/>
      <c r="C1686" s="178" t="s">
        <v>1003</v>
      </c>
      <c r="D1686" s="178">
        <v>325</v>
      </c>
      <c r="E1686" s="178"/>
      <c r="F1686" s="178">
        <v>357</v>
      </c>
      <c r="G1686" s="178">
        <f>F1686-D1686</f>
        <v>32</v>
      </c>
      <c r="H1686" s="178"/>
      <c r="I1686" s="178">
        <f t="shared" ref="I1686:I1691" si="134">G1686*10</f>
        <v>320</v>
      </c>
      <c r="J1686" s="178">
        <f>I1686*20</f>
        <v>6400</v>
      </c>
    </row>
    <row r="1687" spans="2:10">
      <c r="B1687" s="223"/>
      <c r="C1687" s="178" t="s">
        <v>1003</v>
      </c>
      <c r="D1687" s="178">
        <v>323</v>
      </c>
      <c r="E1687" s="178">
        <v>300</v>
      </c>
      <c r="F1687" s="178"/>
      <c r="G1687" s="178">
        <f>E1687-D1687</f>
        <v>-23</v>
      </c>
      <c r="H1687" s="178"/>
      <c r="I1687" s="178">
        <f t="shared" si="134"/>
        <v>-230</v>
      </c>
      <c r="J1687" s="178">
        <f t="shared" ref="J1687:J1702" si="135">I1687*20</f>
        <v>-4600</v>
      </c>
    </row>
    <row r="1688" spans="2:10">
      <c r="B1688" s="223"/>
      <c r="C1688" s="178" t="s">
        <v>1003</v>
      </c>
      <c r="D1688" s="178">
        <v>335</v>
      </c>
      <c r="E1688" s="178"/>
      <c r="F1688" s="178">
        <v>348</v>
      </c>
      <c r="G1688" s="178">
        <f>F1688-D1688</f>
        <v>13</v>
      </c>
      <c r="H1688" s="178"/>
      <c r="I1688" s="178">
        <f t="shared" si="134"/>
        <v>130</v>
      </c>
      <c r="J1688" s="178">
        <f t="shared" si="135"/>
        <v>2600</v>
      </c>
    </row>
    <row r="1689" spans="2:10">
      <c r="B1689" s="223"/>
      <c r="C1689" s="178" t="s">
        <v>1003</v>
      </c>
      <c r="D1689" s="178">
        <v>310</v>
      </c>
      <c r="E1689" s="178"/>
      <c r="F1689" s="178">
        <v>332</v>
      </c>
      <c r="G1689" s="178">
        <f t="shared" ref="G1689:G1690" si="136">F1689-D1689</f>
        <v>22</v>
      </c>
      <c r="H1689" s="178"/>
      <c r="I1689" s="178">
        <f t="shared" si="134"/>
        <v>220</v>
      </c>
      <c r="J1689" s="178">
        <f t="shared" si="135"/>
        <v>4400</v>
      </c>
    </row>
    <row r="1690" spans="2:10">
      <c r="B1690" s="223"/>
      <c r="C1690" s="178" t="s">
        <v>1003</v>
      </c>
      <c r="D1690" s="178">
        <v>350</v>
      </c>
      <c r="E1690" s="178"/>
      <c r="F1690" s="178">
        <v>370</v>
      </c>
      <c r="G1690" s="178">
        <f t="shared" si="136"/>
        <v>20</v>
      </c>
      <c r="H1690" s="178"/>
      <c r="I1690" s="178">
        <f t="shared" si="134"/>
        <v>200</v>
      </c>
      <c r="J1690" s="178">
        <f t="shared" si="135"/>
        <v>4000</v>
      </c>
    </row>
    <row r="1691" spans="2:10">
      <c r="B1691" s="223"/>
      <c r="C1691" s="178" t="s">
        <v>1003</v>
      </c>
      <c r="D1691" s="178">
        <v>348</v>
      </c>
      <c r="E1691" s="178">
        <v>340</v>
      </c>
      <c r="F1691" s="178"/>
      <c r="G1691" s="178">
        <f>E1691-D1691</f>
        <v>-8</v>
      </c>
      <c r="H1691" s="178"/>
      <c r="I1691" s="178">
        <f t="shared" si="134"/>
        <v>-80</v>
      </c>
      <c r="J1691" s="178">
        <f t="shared" si="135"/>
        <v>-1600</v>
      </c>
    </row>
    <row r="1692" spans="2:10">
      <c r="B1692" s="223"/>
      <c r="C1692" s="178" t="s">
        <v>1003</v>
      </c>
      <c r="D1692" s="178">
        <v>362</v>
      </c>
      <c r="E1692" s="178">
        <v>340</v>
      </c>
      <c r="F1692" s="178"/>
      <c r="G1692" s="178">
        <f>E1692-D1692</f>
        <v>-22</v>
      </c>
      <c r="H1692" s="178"/>
      <c r="I1692" s="178">
        <f t="shared" ref="I1692:I1701" si="137">G1692*10</f>
        <v>-220</v>
      </c>
      <c r="J1692" s="178">
        <f t="shared" si="135"/>
        <v>-4400</v>
      </c>
    </row>
    <row r="1693" spans="2:10">
      <c r="B1693" s="223"/>
      <c r="C1693" s="178" t="s">
        <v>1003</v>
      </c>
      <c r="D1693" s="178">
        <v>382</v>
      </c>
      <c r="E1693" s="178"/>
      <c r="F1693" s="178">
        <v>403</v>
      </c>
      <c r="G1693" s="178">
        <f>F1693-D1693</f>
        <v>21</v>
      </c>
      <c r="H1693" s="178"/>
      <c r="I1693" s="178">
        <f t="shared" si="137"/>
        <v>210</v>
      </c>
      <c r="J1693" s="178">
        <f t="shared" si="135"/>
        <v>4200</v>
      </c>
    </row>
    <row r="1694" spans="2:10">
      <c r="B1694" s="223"/>
      <c r="C1694" s="178" t="s">
        <v>1236</v>
      </c>
      <c r="D1694" s="178">
        <v>355</v>
      </c>
      <c r="E1694" s="178"/>
      <c r="F1694" s="178"/>
      <c r="G1694" s="178"/>
      <c r="H1694" s="178" t="s">
        <v>1064</v>
      </c>
      <c r="I1694" s="178"/>
      <c r="J1694" s="178"/>
    </row>
    <row r="1695" spans="2:10">
      <c r="B1695" s="223"/>
      <c r="C1695" s="178" t="s">
        <v>1236</v>
      </c>
      <c r="D1695" s="178">
        <v>312</v>
      </c>
      <c r="E1695" s="178"/>
      <c r="F1695" s="178"/>
      <c r="G1695" s="178"/>
      <c r="H1695" s="178" t="s">
        <v>1064</v>
      </c>
      <c r="I1695" s="178"/>
      <c r="J1695" s="178"/>
    </row>
    <row r="1696" spans="2:10">
      <c r="B1696" s="223"/>
      <c r="C1696" s="178"/>
      <c r="D1696" s="178"/>
      <c r="E1696" s="178"/>
      <c r="F1696" s="178"/>
      <c r="G1696" s="178"/>
      <c r="H1696" s="178"/>
      <c r="I1696" s="178"/>
      <c r="J1696" s="178"/>
    </row>
    <row r="1697" spans="2:10">
      <c r="B1697" s="223"/>
      <c r="C1697" s="178" t="s">
        <v>1589</v>
      </c>
      <c r="D1697" s="178"/>
      <c r="E1697" s="178"/>
      <c r="F1697" s="178"/>
      <c r="G1697" s="178"/>
      <c r="H1697" s="178"/>
      <c r="I1697" s="178"/>
      <c r="J1697" s="178"/>
    </row>
    <row r="1698" spans="2:10">
      <c r="B1698" s="223"/>
      <c r="C1698" s="178" t="s">
        <v>1003</v>
      </c>
      <c r="D1698" s="178">
        <v>149</v>
      </c>
      <c r="E1698" s="178"/>
      <c r="F1698" s="178">
        <v>154</v>
      </c>
      <c r="G1698" s="178">
        <f>F1698-D1698</f>
        <v>5</v>
      </c>
      <c r="H1698" s="178"/>
      <c r="I1698" s="178">
        <f t="shared" si="137"/>
        <v>50</v>
      </c>
      <c r="J1698" s="178">
        <f t="shared" si="135"/>
        <v>1000</v>
      </c>
    </row>
    <row r="1699" spans="2:10">
      <c r="B1699" s="223"/>
      <c r="C1699" s="178"/>
      <c r="D1699" s="178"/>
      <c r="E1699" s="178"/>
      <c r="F1699" s="178"/>
      <c r="G1699" s="178"/>
      <c r="H1699" s="178"/>
      <c r="I1699" s="178"/>
      <c r="J1699" s="178"/>
    </row>
    <row r="1700" spans="2:10">
      <c r="B1700" s="223"/>
      <c r="C1700" s="178" t="s">
        <v>1557</v>
      </c>
      <c r="D1700" s="178"/>
      <c r="E1700" s="178"/>
      <c r="F1700" s="178"/>
      <c r="G1700" s="178"/>
      <c r="H1700" s="178"/>
      <c r="I1700" s="178"/>
      <c r="J1700" s="178"/>
    </row>
    <row r="1701" spans="2:10">
      <c r="B1701" s="223"/>
      <c r="C1701" s="178" t="s">
        <v>1003</v>
      </c>
      <c r="D1701" s="178">
        <v>88</v>
      </c>
      <c r="E1701" s="178">
        <v>77</v>
      </c>
      <c r="F1701" s="178"/>
      <c r="G1701" s="178">
        <f>E1701-D1701</f>
        <v>-11</v>
      </c>
      <c r="H1701" s="178"/>
      <c r="I1701" s="178">
        <f t="shared" si="137"/>
        <v>-110</v>
      </c>
      <c r="J1701" s="178">
        <f t="shared" si="135"/>
        <v>-2200</v>
      </c>
    </row>
    <row r="1702" spans="2:10">
      <c r="B1702" s="224"/>
      <c r="C1702" s="178" t="s">
        <v>1063</v>
      </c>
      <c r="D1702" s="178">
        <v>73</v>
      </c>
      <c r="E1702" s="178">
        <v>65</v>
      </c>
      <c r="F1702" s="178"/>
      <c r="G1702" s="178">
        <f>E1702-D1702</f>
        <v>-8</v>
      </c>
      <c r="H1702" s="178"/>
      <c r="I1702" s="178">
        <f>G1702*2</f>
        <v>-16</v>
      </c>
      <c r="J1702" s="178">
        <f t="shared" si="135"/>
        <v>-320</v>
      </c>
    </row>
    <row r="1703" spans="2:10">
      <c r="B1703" s="178"/>
      <c r="C1703" s="178"/>
      <c r="D1703" s="259" t="s">
        <v>1304</v>
      </c>
      <c r="E1703" s="259"/>
      <c r="F1703" s="259"/>
      <c r="G1703" s="178">
        <f>SUM(G1686:G1702)</f>
        <v>41</v>
      </c>
      <c r="H1703" s="178" t="s">
        <v>751</v>
      </c>
      <c r="I1703" s="178">
        <f>SUM(I1686:I1702)</f>
        <v>474</v>
      </c>
      <c r="J1703" s="178">
        <f>SUM(J1686:J1702)</f>
        <v>9480</v>
      </c>
    </row>
    <row r="1704" spans="2:10">
      <c r="B1704" s="177" t="s">
        <v>113</v>
      </c>
      <c r="C1704" s="178">
        <v>2019</v>
      </c>
      <c r="D1704" s="178" t="s">
        <v>969</v>
      </c>
      <c r="E1704" s="178" t="s">
        <v>994</v>
      </c>
      <c r="F1704" s="178"/>
      <c r="G1704" s="178"/>
      <c r="H1704" s="178"/>
      <c r="I1704" s="260" t="s">
        <v>527</v>
      </c>
      <c r="J1704" s="260"/>
    </row>
    <row r="1705" spans="2:10">
      <c r="B1705" s="208"/>
      <c r="C1705" s="208"/>
      <c r="D1705" s="208"/>
      <c r="E1705" s="209"/>
      <c r="F1705" s="209"/>
      <c r="G1705" s="209" t="s">
        <v>4</v>
      </c>
      <c r="H1705" s="210" t="s">
        <v>9</v>
      </c>
      <c r="I1705" s="260"/>
      <c r="J1705" s="260"/>
    </row>
    <row r="1706" spans="2:10">
      <c r="B1706" s="184" t="s">
        <v>0</v>
      </c>
      <c r="C1706" s="207" t="s">
        <v>1</v>
      </c>
      <c r="D1706" s="184" t="s">
        <v>10</v>
      </c>
      <c r="E1706" s="184" t="s">
        <v>7</v>
      </c>
      <c r="F1706" s="184" t="s">
        <v>11</v>
      </c>
      <c r="G1706" s="184" t="s">
        <v>12</v>
      </c>
      <c r="H1706" s="211"/>
      <c r="I1706" s="208" t="s">
        <v>525</v>
      </c>
      <c r="J1706" s="208" t="s">
        <v>526</v>
      </c>
    </row>
    <row r="1707" spans="2:10">
      <c r="B1707" s="222" t="s">
        <v>1595</v>
      </c>
      <c r="C1707" s="178" t="s">
        <v>1599</v>
      </c>
      <c r="D1707" s="178"/>
      <c r="E1707" s="178"/>
      <c r="F1707" s="178"/>
      <c r="G1707" s="178"/>
      <c r="H1707" s="178"/>
      <c r="I1707" s="178"/>
      <c r="J1707" s="178"/>
    </row>
    <row r="1708" spans="2:10">
      <c r="B1708" s="223"/>
      <c r="C1708" s="178" t="s">
        <v>1600</v>
      </c>
      <c r="D1708" s="178"/>
      <c r="E1708" s="178">
        <v>260</v>
      </c>
      <c r="F1708" s="178"/>
      <c r="G1708" s="178">
        <f>E1708-333.5</f>
        <v>-73.5</v>
      </c>
      <c r="H1708" s="178"/>
      <c r="I1708" s="178">
        <f>G1708*2</f>
        <v>-147</v>
      </c>
      <c r="J1708" s="178">
        <f>I1708*20</f>
        <v>-2940</v>
      </c>
    </row>
    <row r="1709" spans="2:10">
      <c r="B1709" s="223"/>
      <c r="C1709" s="178" t="s">
        <v>1003</v>
      </c>
      <c r="D1709" s="178">
        <v>297</v>
      </c>
      <c r="E1709" s="178"/>
      <c r="F1709" s="178">
        <v>340</v>
      </c>
      <c r="G1709" s="178">
        <f>F1709-D1709</f>
        <v>43</v>
      </c>
      <c r="H1709" s="178"/>
      <c r="I1709" s="178">
        <f>G1709*10</f>
        <v>430</v>
      </c>
      <c r="J1709" s="178">
        <f t="shared" ref="J1709:J1724" si="138">I1709*20</f>
        <v>8600</v>
      </c>
    </row>
    <row r="1710" spans="2:10">
      <c r="B1710" s="223"/>
      <c r="C1710" s="178" t="s">
        <v>1003</v>
      </c>
      <c r="D1710" s="178">
        <v>315</v>
      </c>
      <c r="E1710" s="178">
        <v>285</v>
      </c>
      <c r="F1710" s="178"/>
      <c r="G1710" s="178">
        <f>E1710-D1710</f>
        <v>-30</v>
      </c>
      <c r="H1710" s="178"/>
      <c r="I1710" s="178">
        <f t="shared" ref="I1710:I1724" si="139">G1710*10</f>
        <v>-300</v>
      </c>
      <c r="J1710" s="178">
        <f t="shared" si="138"/>
        <v>-6000</v>
      </c>
    </row>
    <row r="1711" spans="2:10">
      <c r="B1711" s="223"/>
      <c r="C1711" s="178" t="s">
        <v>1201</v>
      </c>
      <c r="D1711" s="178">
        <v>300</v>
      </c>
      <c r="E1711" s="178">
        <v>285</v>
      </c>
      <c r="F1711" s="178"/>
      <c r="G1711" s="178">
        <f>E1711-D1711</f>
        <v>-15</v>
      </c>
      <c r="H1711" s="178"/>
      <c r="I1711" s="178">
        <f>G1711*5</f>
        <v>-75</v>
      </c>
      <c r="J1711" s="178">
        <f t="shared" si="138"/>
        <v>-1500</v>
      </c>
    </row>
    <row r="1712" spans="2:10">
      <c r="B1712" s="223"/>
      <c r="C1712" s="178" t="s">
        <v>1003</v>
      </c>
      <c r="D1712" s="178">
        <v>310</v>
      </c>
      <c r="E1712" s="178"/>
      <c r="F1712" s="178">
        <v>330</v>
      </c>
      <c r="G1712" s="178">
        <f>F1712-D1712</f>
        <v>20</v>
      </c>
      <c r="H1712" s="178"/>
      <c r="I1712" s="178">
        <f t="shared" si="139"/>
        <v>200</v>
      </c>
      <c r="J1712" s="178">
        <f t="shared" si="138"/>
        <v>4000</v>
      </c>
    </row>
    <row r="1713" spans="2:10">
      <c r="B1713" s="223"/>
      <c r="C1713" s="178" t="s">
        <v>1003</v>
      </c>
      <c r="D1713" s="178">
        <v>310</v>
      </c>
      <c r="E1713" s="178">
        <v>300</v>
      </c>
      <c r="F1713" s="178"/>
      <c r="G1713" s="178">
        <f>E1713-D1713</f>
        <v>-10</v>
      </c>
      <c r="H1713" s="178"/>
      <c r="I1713" s="178">
        <f t="shared" si="139"/>
        <v>-100</v>
      </c>
      <c r="J1713" s="178">
        <f t="shared" si="138"/>
        <v>-2000</v>
      </c>
    </row>
    <row r="1714" spans="2:10">
      <c r="B1714" s="223"/>
      <c r="C1714" s="178" t="s">
        <v>1003</v>
      </c>
      <c r="D1714" s="178">
        <v>275</v>
      </c>
      <c r="E1714" s="178"/>
      <c r="F1714" s="178">
        <v>292</v>
      </c>
      <c r="G1714" s="178">
        <f>F1714-D1714</f>
        <v>17</v>
      </c>
      <c r="H1714" s="178"/>
      <c r="I1714" s="178">
        <f t="shared" si="139"/>
        <v>170</v>
      </c>
      <c r="J1714" s="178">
        <f t="shared" si="138"/>
        <v>3400</v>
      </c>
    </row>
    <row r="1715" spans="2:10">
      <c r="B1715" s="223"/>
      <c r="C1715" s="178" t="s">
        <v>1003</v>
      </c>
      <c r="D1715" s="178">
        <v>271</v>
      </c>
      <c r="E1715" s="178"/>
      <c r="F1715" s="178">
        <v>296</v>
      </c>
      <c r="G1715" s="178">
        <f t="shared" ref="G1715:G1716" si="140">F1715-D1715</f>
        <v>25</v>
      </c>
      <c r="H1715" s="178"/>
      <c r="I1715" s="178">
        <f t="shared" si="139"/>
        <v>250</v>
      </c>
      <c r="J1715" s="178">
        <f t="shared" si="138"/>
        <v>5000</v>
      </c>
    </row>
    <row r="1716" spans="2:10">
      <c r="B1716" s="223"/>
      <c r="C1716" s="178" t="s">
        <v>1003</v>
      </c>
      <c r="D1716" s="178">
        <v>280</v>
      </c>
      <c r="E1716" s="178"/>
      <c r="F1716" s="178">
        <v>340</v>
      </c>
      <c r="G1716" s="178">
        <f t="shared" si="140"/>
        <v>60</v>
      </c>
      <c r="H1716" s="178"/>
      <c r="I1716" s="178">
        <f t="shared" si="139"/>
        <v>600</v>
      </c>
      <c r="J1716" s="178">
        <f t="shared" si="138"/>
        <v>12000</v>
      </c>
    </row>
    <row r="1717" spans="2:10">
      <c r="B1717" s="223"/>
      <c r="C1717" s="178" t="s">
        <v>1003</v>
      </c>
      <c r="D1717" s="178">
        <v>310</v>
      </c>
      <c r="E1717" s="178">
        <v>298</v>
      </c>
      <c r="F1717" s="178"/>
      <c r="G1717" s="178">
        <f>E1717-D1717</f>
        <v>-12</v>
      </c>
      <c r="H1717" s="178"/>
      <c r="I1717" s="178">
        <f t="shared" si="139"/>
        <v>-120</v>
      </c>
      <c r="J1717" s="178">
        <f t="shared" si="138"/>
        <v>-2400</v>
      </c>
    </row>
    <row r="1718" spans="2:10">
      <c r="B1718" s="223"/>
      <c r="C1718" s="178"/>
      <c r="D1718" s="178"/>
      <c r="E1718" s="178"/>
      <c r="F1718" s="178"/>
      <c r="G1718" s="178"/>
      <c r="H1718" s="178"/>
      <c r="I1718" s="178"/>
      <c r="J1718" s="178"/>
    </row>
    <row r="1719" spans="2:10">
      <c r="B1719" s="223"/>
      <c r="C1719" s="178" t="s">
        <v>1601</v>
      </c>
      <c r="D1719" s="178"/>
      <c r="E1719" s="178"/>
      <c r="F1719" s="178"/>
      <c r="G1719" s="178"/>
      <c r="H1719" s="178"/>
      <c r="I1719" s="178"/>
      <c r="J1719" s="178"/>
    </row>
    <row r="1720" spans="2:10">
      <c r="B1720" s="223"/>
      <c r="C1720" s="178" t="s">
        <v>1003</v>
      </c>
      <c r="D1720" s="178">
        <v>237</v>
      </c>
      <c r="E1720" s="178">
        <v>220</v>
      </c>
      <c r="F1720" s="178"/>
      <c r="G1720" s="178">
        <f>E1720-D1720</f>
        <v>-17</v>
      </c>
      <c r="H1720" s="178"/>
      <c r="I1720" s="178">
        <f t="shared" si="139"/>
        <v>-170</v>
      </c>
      <c r="J1720" s="178">
        <f t="shared" si="138"/>
        <v>-3400</v>
      </c>
    </row>
    <row r="1721" spans="2:10">
      <c r="B1721" s="223"/>
      <c r="C1721" s="178" t="s">
        <v>1003</v>
      </c>
      <c r="D1721" s="178">
        <v>208</v>
      </c>
      <c r="E1721" s="178"/>
      <c r="F1721" s="178">
        <v>227</v>
      </c>
      <c r="G1721" s="178">
        <f>F1721-D1721</f>
        <v>19</v>
      </c>
      <c r="H1721" s="178"/>
      <c r="I1721" s="178">
        <f t="shared" si="139"/>
        <v>190</v>
      </c>
      <c r="J1721" s="178">
        <f t="shared" si="138"/>
        <v>3800</v>
      </c>
    </row>
    <row r="1722" spans="2:10">
      <c r="B1722" s="223"/>
      <c r="C1722" s="178" t="s">
        <v>1003</v>
      </c>
      <c r="D1722" s="178">
        <v>215</v>
      </c>
      <c r="E1722" s="178">
        <v>203</v>
      </c>
      <c r="F1722" s="178"/>
      <c r="G1722" s="178">
        <f>E1722-D1722</f>
        <v>-12</v>
      </c>
      <c r="H1722" s="178"/>
      <c r="I1722" s="178">
        <f t="shared" si="139"/>
        <v>-120</v>
      </c>
      <c r="J1722" s="178">
        <f t="shared" si="138"/>
        <v>-2400</v>
      </c>
    </row>
    <row r="1723" spans="2:10">
      <c r="B1723" s="223"/>
      <c r="C1723" s="178" t="s">
        <v>1003</v>
      </c>
      <c r="D1723" s="178">
        <v>159</v>
      </c>
      <c r="E1723" s="178"/>
      <c r="F1723" s="178">
        <v>172</v>
      </c>
      <c r="G1723" s="178">
        <f>F1723-D1723</f>
        <v>13</v>
      </c>
      <c r="H1723" s="178"/>
      <c r="I1723" s="178">
        <f t="shared" si="139"/>
        <v>130</v>
      </c>
      <c r="J1723" s="178">
        <f t="shared" si="138"/>
        <v>2600</v>
      </c>
    </row>
    <row r="1724" spans="2:10">
      <c r="B1724" s="224"/>
      <c r="C1724" s="178" t="s">
        <v>1003</v>
      </c>
      <c r="D1724" s="178">
        <v>160</v>
      </c>
      <c r="E1724" s="178">
        <v>148</v>
      </c>
      <c r="F1724" s="178"/>
      <c r="G1724" s="178">
        <f>E1724-D1724</f>
        <v>-12</v>
      </c>
      <c r="H1724" s="178"/>
      <c r="I1724" s="178">
        <f t="shared" si="139"/>
        <v>-120</v>
      </c>
      <c r="J1724" s="178">
        <f t="shared" si="138"/>
        <v>-2400</v>
      </c>
    </row>
    <row r="1725" spans="2:10">
      <c r="B1725" s="178"/>
      <c r="C1725" s="178"/>
      <c r="D1725" s="259" t="s">
        <v>1304</v>
      </c>
      <c r="E1725" s="259"/>
      <c r="F1725" s="259"/>
      <c r="G1725" s="178">
        <f>SUM(G1708:G1724)</f>
        <v>15.5</v>
      </c>
      <c r="H1725" s="178" t="s">
        <v>751</v>
      </c>
      <c r="I1725" s="178">
        <f>SUM(I1708:I1724)</f>
        <v>818</v>
      </c>
      <c r="J1725" s="178">
        <f>SUM(J1708:J1724)</f>
        <v>16360</v>
      </c>
    </row>
    <row r="1726" spans="2:10">
      <c r="B1726" s="177" t="s">
        <v>113</v>
      </c>
      <c r="C1726" s="178">
        <v>2019</v>
      </c>
      <c r="D1726" s="178" t="s">
        <v>969</v>
      </c>
      <c r="E1726" s="178" t="s">
        <v>994</v>
      </c>
      <c r="F1726" s="178"/>
      <c r="G1726" s="178"/>
      <c r="H1726" s="178"/>
      <c r="I1726" s="260" t="s">
        <v>527</v>
      </c>
      <c r="J1726" s="260"/>
    </row>
    <row r="1727" spans="2:10">
      <c r="B1727" s="208"/>
      <c r="C1727" s="208"/>
      <c r="D1727" s="208"/>
      <c r="E1727" s="209"/>
      <c r="F1727" s="209"/>
      <c r="G1727" s="209" t="s">
        <v>4</v>
      </c>
      <c r="H1727" s="210" t="s">
        <v>9</v>
      </c>
      <c r="I1727" s="260"/>
      <c r="J1727" s="260"/>
    </row>
    <row r="1728" spans="2:10">
      <c r="B1728" s="184" t="s">
        <v>0</v>
      </c>
      <c r="C1728" s="207" t="s">
        <v>1</v>
      </c>
      <c r="D1728" s="184" t="s">
        <v>10</v>
      </c>
      <c r="E1728" s="184" t="s">
        <v>7</v>
      </c>
      <c r="F1728" s="184" t="s">
        <v>11</v>
      </c>
      <c r="G1728" s="184" t="s">
        <v>12</v>
      </c>
      <c r="H1728" s="211"/>
      <c r="I1728" s="208" t="s">
        <v>525</v>
      </c>
      <c r="J1728" s="208" t="s">
        <v>526</v>
      </c>
    </row>
    <row r="1729" spans="2:10">
      <c r="B1729" s="222" t="s">
        <v>1602</v>
      </c>
      <c r="C1729" s="178" t="s">
        <v>1599</v>
      </c>
      <c r="D1729" s="178"/>
      <c r="E1729" s="178"/>
      <c r="F1729" s="178"/>
      <c r="G1729" s="178"/>
      <c r="H1729" s="178"/>
      <c r="I1729" s="178"/>
      <c r="J1729" s="178"/>
    </row>
    <row r="1730" spans="2:10">
      <c r="B1730" s="223"/>
      <c r="C1730" s="178" t="s">
        <v>1003</v>
      </c>
      <c r="D1730" s="178">
        <v>351</v>
      </c>
      <c r="E1730" s="178"/>
      <c r="F1730" s="178">
        <v>380</v>
      </c>
      <c r="G1730" s="178">
        <f>F1730-D1730</f>
        <v>29</v>
      </c>
      <c r="H1730" s="178"/>
      <c r="I1730" s="178">
        <f>G1730*10</f>
        <v>290</v>
      </c>
      <c r="J1730" s="178">
        <f>I1730*20</f>
        <v>5800</v>
      </c>
    </row>
    <row r="1731" spans="2:10">
      <c r="B1731" s="223"/>
      <c r="C1731" s="178" t="s">
        <v>1003</v>
      </c>
      <c r="D1731" s="178">
        <v>344</v>
      </c>
      <c r="E1731" s="178"/>
      <c r="F1731" s="178">
        <v>365</v>
      </c>
      <c r="G1731" s="178">
        <f t="shared" ref="G1731:G1733" si="141">F1731-D1731</f>
        <v>21</v>
      </c>
      <c r="H1731" s="178"/>
      <c r="I1731" s="178">
        <f t="shared" ref="I1731:I1732" si="142">G1731*10</f>
        <v>210</v>
      </c>
      <c r="J1731" s="178">
        <f t="shared" ref="J1731:J1744" si="143">I1731*20</f>
        <v>4200</v>
      </c>
    </row>
    <row r="1732" spans="2:10">
      <c r="B1732" s="223"/>
      <c r="C1732" s="178" t="s">
        <v>1003</v>
      </c>
      <c r="D1732" s="178">
        <v>345</v>
      </c>
      <c r="E1732" s="178"/>
      <c r="F1732" s="178">
        <v>348</v>
      </c>
      <c r="G1732" s="178">
        <f t="shared" si="141"/>
        <v>3</v>
      </c>
      <c r="H1732" s="178"/>
      <c r="I1732" s="178">
        <f t="shared" si="142"/>
        <v>30</v>
      </c>
      <c r="J1732" s="178">
        <f t="shared" si="143"/>
        <v>600</v>
      </c>
    </row>
    <row r="1733" spans="2:10">
      <c r="B1733" s="223"/>
      <c r="C1733" s="178" t="s">
        <v>1067</v>
      </c>
      <c r="D1733" s="178">
        <v>319</v>
      </c>
      <c r="E1733" s="178"/>
      <c r="F1733" s="178">
        <v>340</v>
      </c>
      <c r="G1733" s="178">
        <f t="shared" si="141"/>
        <v>21</v>
      </c>
      <c r="H1733" s="178"/>
      <c r="I1733" s="178">
        <f>G1733*5</f>
        <v>105</v>
      </c>
      <c r="J1733" s="178">
        <f t="shared" si="143"/>
        <v>2100</v>
      </c>
    </row>
    <row r="1734" spans="2:10">
      <c r="B1734" s="223"/>
      <c r="C1734" s="178" t="s">
        <v>1067</v>
      </c>
      <c r="D1734" s="178">
        <v>315</v>
      </c>
      <c r="E1734" s="178">
        <v>300</v>
      </c>
      <c r="F1734" s="178"/>
      <c r="G1734" s="178">
        <f>E1734-D1734</f>
        <v>-15</v>
      </c>
      <c r="H1734" s="178"/>
      <c r="I1734" s="178">
        <f>G1734*5</f>
        <v>-75</v>
      </c>
      <c r="J1734" s="178">
        <f t="shared" si="143"/>
        <v>-1500</v>
      </c>
    </row>
    <row r="1735" spans="2:10">
      <c r="B1735" s="223"/>
      <c r="C1735" s="178"/>
      <c r="D1735" s="178"/>
      <c r="E1735" s="178"/>
      <c r="F1735" s="178"/>
      <c r="G1735" s="178"/>
      <c r="H1735" s="178"/>
      <c r="I1735" s="178"/>
      <c r="J1735" s="178"/>
    </row>
    <row r="1736" spans="2:10">
      <c r="B1736" s="223"/>
      <c r="C1736" s="178"/>
      <c r="D1736" s="178"/>
      <c r="E1736" s="178"/>
      <c r="F1736" s="178"/>
      <c r="G1736" s="178"/>
      <c r="H1736" s="178"/>
      <c r="I1736" s="178"/>
      <c r="J1736" s="178"/>
    </row>
    <row r="1737" spans="2:10">
      <c r="B1737" s="223"/>
      <c r="C1737" s="178"/>
      <c r="D1737" s="178"/>
      <c r="E1737" s="178"/>
      <c r="F1737" s="178"/>
      <c r="G1737" s="178"/>
      <c r="H1737" s="178"/>
      <c r="I1737" s="178"/>
      <c r="J1737" s="178"/>
    </row>
    <row r="1738" spans="2:10">
      <c r="B1738" s="223"/>
      <c r="C1738" s="178" t="s">
        <v>1601</v>
      </c>
      <c r="D1738" s="178"/>
      <c r="E1738" s="178"/>
      <c r="F1738" s="178"/>
      <c r="G1738" s="178"/>
      <c r="H1738" s="178"/>
      <c r="I1738" s="178"/>
      <c r="J1738" s="178"/>
    </row>
    <row r="1739" spans="2:10">
      <c r="B1739" s="223"/>
      <c r="C1739" s="178" t="s">
        <v>1603</v>
      </c>
      <c r="D1739" s="178">
        <v>140</v>
      </c>
      <c r="E1739" s="178"/>
      <c r="F1739" s="178">
        <v>185</v>
      </c>
      <c r="G1739" s="178">
        <f>F1739-D1739</f>
        <v>45</v>
      </c>
      <c r="H1739" s="178"/>
      <c r="I1739" s="178">
        <f>G1739*10</f>
        <v>450</v>
      </c>
      <c r="J1739" s="178">
        <f t="shared" si="143"/>
        <v>9000</v>
      </c>
    </row>
    <row r="1740" spans="2:10">
      <c r="B1740" s="223"/>
      <c r="C1740" s="178" t="s">
        <v>1603</v>
      </c>
      <c r="D1740" s="178">
        <v>158</v>
      </c>
      <c r="E1740" s="178"/>
      <c r="F1740" s="178">
        <v>180</v>
      </c>
      <c r="G1740" s="178">
        <f t="shared" ref="G1740:G1743" si="144">F1740-D1740</f>
        <v>22</v>
      </c>
      <c r="H1740" s="178"/>
      <c r="I1740" s="178">
        <f t="shared" ref="I1740:I1743" si="145">G1740*10</f>
        <v>220</v>
      </c>
      <c r="J1740" s="178">
        <f t="shared" si="143"/>
        <v>4400</v>
      </c>
    </row>
    <row r="1741" spans="2:10">
      <c r="B1741" s="223"/>
      <c r="C1741" s="178" t="s">
        <v>1603</v>
      </c>
      <c r="D1741" s="178">
        <v>187</v>
      </c>
      <c r="E1741" s="178"/>
      <c r="F1741" s="178">
        <v>220</v>
      </c>
      <c r="G1741" s="178">
        <f t="shared" si="144"/>
        <v>33</v>
      </c>
      <c r="H1741" s="178"/>
      <c r="I1741" s="178">
        <f t="shared" si="145"/>
        <v>330</v>
      </c>
      <c r="J1741" s="178">
        <f t="shared" si="143"/>
        <v>6600</v>
      </c>
    </row>
    <row r="1742" spans="2:10">
      <c r="B1742" s="223"/>
      <c r="C1742" s="178" t="s">
        <v>1003</v>
      </c>
      <c r="D1742" s="178">
        <v>205</v>
      </c>
      <c r="E1742" s="178"/>
      <c r="F1742" s="178">
        <v>244</v>
      </c>
      <c r="G1742" s="178">
        <f t="shared" si="144"/>
        <v>39</v>
      </c>
      <c r="H1742" s="178"/>
      <c r="I1742" s="178">
        <f t="shared" si="145"/>
        <v>390</v>
      </c>
      <c r="J1742" s="178">
        <f t="shared" si="143"/>
        <v>7800</v>
      </c>
    </row>
    <row r="1743" spans="2:10">
      <c r="B1743" s="223"/>
      <c r="C1743" s="178" t="s">
        <v>1003</v>
      </c>
      <c r="D1743" s="178">
        <v>250</v>
      </c>
      <c r="E1743" s="178"/>
      <c r="F1743" s="178">
        <v>280</v>
      </c>
      <c r="G1743" s="178">
        <f t="shared" si="144"/>
        <v>30</v>
      </c>
      <c r="H1743" s="178"/>
      <c r="I1743" s="178">
        <f t="shared" si="145"/>
        <v>300</v>
      </c>
      <c r="J1743" s="178">
        <f t="shared" si="143"/>
        <v>6000</v>
      </c>
    </row>
    <row r="1744" spans="2:10">
      <c r="B1744" s="224"/>
      <c r="C1744" s="178" t="s">
        <v>1003</v>
      </c>
      <c r="D1744" s="178">
        <v>280</v>
      </c>
      <c r="E1744" s="178">
        <v>260</v>
      </c>
      <c r="F1744" s="178"/>
      <c r="G1744" s="178">
        <f>E1744-D1744</f>
        <v>-20</v>
      </c>
      <c r="H1744" s="178"/>
      <c r="I1744" s="178">
        <f>G1744*10</f>
        <v>-200</v>
      </c>
      <c r="J1744" s="178">
        <f t="shared" si="143"/>
        <v>-4000</v>
      </c>
    </row>
    <row r="1745" spans="2:10">
      <c r="B1745" s="178"/>
      <c r="C1745" s="178"/>
      <c r="D1745" s="259" t="s">
        <v>1304</v>
      </c>
      <c r="E1745" s="259"/>
      <c r="F1745" s="259"/>
      <c r="G1745" s="178">
        <f>SUM(G1730:G1744)</f>
        <v>208</v>
      </c>
      <c r="H1745" s="178" t="s">
        <v>751</v>
      </c>
      <c r="I1745" s="178">
        <f>SUM(I1730:I1744)</f>
        <v>2050</v>
      </c>
      <c r="J1745" s="178">
        <f>SUM(J1730:J1744)</f>
        <v>41000</v>
      </c>
    </row>
    <row r="1746" spans="2:10">
      <c r="B1746" s="177" t="s">
        <v>113</v>
      </c>
      <c r="C1746" s="178">
        <v>2019</v>
      </c>
      <c r="D1746" s="178" t="s">
        <v>969</v>
      </c>
      <c r="E1746" s="178" t="s">
        <v>994</v>
      </c>
      <c r="F1746" s="178"/>
      <c r="G1746" s="178"/>
      <c r="H1746" s="178"/>
      <c r="I1746" s="260" t="s">
        <v>527</v>
      </c>
      <c r="J1746" s="260"/>
    </row>
    <row r="1747" spans="2:10">
      <c r="B1747" s="208"/>
      <c r="C1747" s="208"/>
      <c r="D1747" s="208"/>
      <c r="E1747" s="209"/>
      <c r="F1747" s="209"/>
      <c r="G1747" s="209" t="s">
        <v>4</v>
      </c>
      <c r="H1747" s="210" t="s">
        <v>9</v>
      </c>
      <c r="I1747" s="260"/>
      <c r="J1747" s="260"/>
    </row>
    <row r="1748" spans="2:10">
      <c r="B1748" s="184" t="s">
        <v>0</v>
      </c>
      <c r="C1748" s="207" t="s">
        <v>1</v>
      </c>
      <c r="D1748" s="184" t="s">
        <v>10</v>
      </c>
      <c r="E1748" s="184" t="s">
        <v>7</v>
      </c>
      <c r="F1748" s="184" t="s">
        <v>11</v>
      </c>
      <c r="G1748" s="184" t="s">
        <v>12</v>
      </c>
      <c r="H1748" s="211"/>
      <c r="I1748" s="208" t="s">
        <v>525</v>
      </c>
      <c r="J1748" s="208" t="s">
        <v>526</v>
      </c>
    </row>
    <row r="1749" spans="2:10">
      <c r="B1749" s="222" t="s">
        <v>1604</v>
      </c>
      <c r="C1749" s="178" t="s">
        <v>1589</v>
      </c>
      <c r="D1749" s="178"/>
      <c r="E1749" s="178"/>
      <c r="F1749" s="178"/>
      <c r="G1749" s="178"/>
      <c r="H1749" s="178"/>
      <c r="I1749" s="178"/>
      <c r="J1749" s="178"/>
    </row>
    <row r="1750" spans="2:10">
      <c r="B1750" s="223"/>
      <c r="C1750" s="178" t="s">
        <v>1055</v>
      </c>
      <c r="D1750" s="178">
        <v>108</v>
      </c>
      <c r="E1750" s="178"/>
      <c r="F1750" s="178">
        <v>148</v>
      </c>
      <c r="G1750" s="178">
        <f>F1750-D1750</f>
        <v>40</v>
      </c>
      <c r="H1750" s="178"/>
      <c r="I1750" s="178">
        <f>G1750*20</f>
        <v>800</v>
      </c>
      <c r="J1750" s="178">
        <f>I1750*20</f>
        <v>16000</v>
      </c>
    </row>
    <row r="1751" spans="2:10">
      <c r="B1751" s="223"/>
      <c r="C1751" s="178" t="s">
        <v>1055</v>
      </c>
      <c r="D1751" s="178">
        <v>158</v>
      </c>
      <c r="E1751" s="178"/>
      <c r="F1751" s="178">
        <v>188</v>
      </c>
      <c r="G1751" s="178">
        <f t="shared" ref="G1751:G1769" si="146">F1751-D1751</f>
        <v>30</v>
      </c>
      <c r="H1751" s="178"/>
      <c r="I1751" s="178">
        <f>G1751*20</f>
        <v>600</v>
      </c>
      <c r="J1751" s="178">
        <f t="shared" ref="J1751:J1769" si="147">I1751*20</f>
        <v>12000</v>
      </c>
    </row>
    <row r="1752" spans="2:10">
      <c r="B1752" s="223"/>
      <c r="C1752" s="178" t="s">
        <v>1003</v>
      </c>
      <c r="D1752" s="178">
        <v>190</v>
      </c>
      <c r="E1752" s="178">
        <v>175</v>
      </c>
      <c r="F1752" s="178"/>
      <c r="G1752" s="178">
        <f>E1752-D1752</f>
        <v>-15</v>
      </c>
      <c r="H1752" s="178"/>
      <c r="I1752" s="178">
        <f>G1752*10</f>
        <v>-150</v>
      </c>
      <c r="J1752" s="178">
        <f t="shared" si="147"/>
        <v>-3000</v>
      </c>
    </row>
    <row r="1753" spans="2:10">
      <c r="B1753" s="223"/>
      <c r="C1753" s="178" t="s">
        <v>1003</v>
      </c>
      <c r="D1753" s="178">
        <v>160</v>
      </c>
      <c r="E1753" s="178"/>
      <c r="F1753" s="178">
        <v>175</v>
      </c>
      <c r="G1753" s="178">
        <f t="shared" si="146"/>
        <v>15</v>
      </c>
      <c r="H1753" s="178"/>
      <c r="I1753" s="178">
        <f t="shared" ref="I1753:I1765" si="148">G1753*10</f>
        <v>150</v>
      </c>
      <c r="J1753" s="178">
        <f t="shared" si="147"/>
        <v>3000</v>
      </c>
    </row>
    <row r="1754" spans="2:10">
      <c r="B1754" s="223"/>
      <c r="C1754" s="178" t="s">
        <v>1003</v>
      </c>
      <c r="D1754" s="178">
        <v>163</v>
      </c>
      <c r="E1754" s="178"/>
      <c r="F1754" s="178">
        <v>210</v>
      </c>
      <c r="G1754" s="178">
        <f t="shared" si="146"/>
        <v>47</v>
      </c>
      <c r="H1754" s="178"/>
      <c r="I1754" s="178">
        <f t="shared" si="148"/>
        <v>470</v>
      </c>
      <c r="J1754" s="178">
        <f t="shared" si="147"/>
        <v>9400</v>
      </c>
    </row>
    <row r="1755" spans="2:10">
      <c r="B1755" s="223"/>
      <c r="C1755" s="178" t="s">
        <v>1003</v>
      </c>
      <c r="D1755" s="178">
        <v>218</v>
      </c>
      <c r="E1755" s="178"/>
      <c r="F1755" s="178">
        <v>299</v>
      </c>
      <c r="G1755" s="178">
        <f t="shared" si="146"/>
        <v>81</v>
      </c>
      <c r="H1755" s="178"/>
      <c r="I1755" s="178">
        <f t="shared" si="148"/>
        <v>810</v>
      </c>
      <c r="J1755" s="178">
        <f t="shared" si="147"/>
        <v>16200</v>
      </c>
    </row>
    <row r="1756" spans="2:10">
      <c r="B1756" s="223"/>
      <c r="C1756" s="178"/>
      <c r="D1756" s="178"/>
      <c r="E1756" s="178"/>
      <c r="F1756" s="178"/>
      <c r="G1756" s="178"/>
      <c r="H1756" s="178"/>
      <c r="I1756" s="178"/>
      <c r="J1756" s="178"/>
    </row>
    <row r="1757" spans="2:10">
      <c r="B1757" s="223"/>
      <c r="C1757" s="178"/>
      <c r="D1757" s="178"/>
      <c r="E1757" s="178"/>
      <c r="F1757" s="178"/>
      <c r="G1757" s="178"/>
      <c r="H1757" s="178"/>
      <c r="I1757" s="178"/>
      <c r="J1757" s="178"/>
    </row>
    <row r="1758" spans="2:10">
      <c r="B1758" s="223"/>
      <c r="C1758" s="178" t="s">
        <v>1605</v>
      </c>
      <c r="D1758" s="178"/>
      <c r="E1758" s="178"/>
      <c r="F1758" s="178"/>
      <c r="G1758" s="178"/>
      <c r="H1758" s="178"/>
      <c r="I1758" s="178"/>
      <c r="J1758" s="178"/>
    </row>
    <row r="1759" spans="2:10">
      <c r="B1759" s="223"/>
      <c r="C1759" s="178" t="s">
        <v>1003</v>
      </c>
      <c r="D1759" s="178">
        <v>188</v>
      </c>
      <c r="E1759" s="178"/>
      <c r="F1759" s="178">
        <v>210</v>
      </c>
      <c r="G1759" s="178">
        <f t="shared" si="146"/>
        <v>22</v>
      </c>
      <c r="H1759" s="178"/>
      <c r="I1759" s="178">
        <f t="shared" si="148"/>
        <v>220</v>
      </c>
      <c r="J1759" s="178">
        <f t="shared" si="147"/>
        <v>4400</v>
      </c>
    </row>
    <row r="1760" spans="2:10">
      <c r="B1760" s="223"/>
      <c r="C1760" s="178" t="s">
        <v>1003</v>
      </c>
      <c r="D1760" s="178">
        <v>205</v>
      </c>
      <c r="E1760" s="178">
        <v>190</v>
      </c>
      <c r="F1760" s="178"/>
      <c r="G1760" s="178">
        <f>E1760-D1760</f>
        <v>-15</v>
      </c>
      <c r="H1760" s="178"/>
      <c r="I1760" s="178">
        <f t="shared" si="148"/>
        <v>-150</v>
      </c>
      <c r="J1760" s="178">
        <f t="shared" si="147"/>
        <v>-3000</v>
      </c>
    </row>
    <row r="1761" spans="2:10">
      <c r="B1761" s="223"/>
      <c r="C1761" s="178" t="s">
        <v>1003</v>
      </c>
      <c r="D1761" s="178">
        <v>112</v>
      </c>
      <c r="E1761" s="178"/>
      <c r="F1761" s="178">
        <v>137</v>
      </c>
      <c r="G1761" s="178">
        <f t="shared" si="146"/>
        <v>25</v>
      </c>
      <c r="H1761" s="178"/>
      <c r="I1761" s="178">
        <f t="shared" si="148"/>
        <v>250</v>
      </c>
      <c r="J1761" s="178">
        <f t="shared" si="147"/>
        <v>5000</v>
      </c>
    </row>
    <row r="1762" spans="2:10">
      <c r="B1762" s="223"/>
      <c r="C1762" s="178" t="s">
        <v>1003</v>
      </c>
      <c r="D1762" s="178">
        <v>99</v>
      </c>
      <c r="E1762" s="178"/>
      <c r="F1762" s="178">
        <v>120</v>
      </c>
      <c r="G1762" s="178">
        <f t="shared" si="146"/>
        <v>21</v>
      </c>
      <c r="H1762" s="178"/>
      <c r="I1762" s="178">
        <f t="shared" si="148"/>
        <v>210</v>
      </c>
      <c r="J1762" s="178">
        <f t="shared" si="147"/>
        <v>4200</v>
      </c>
    </row>
    <row r="1763" spans="2:10">
      <c r="B1763" s="223"/>
      <c r="C1763" s="178"/>
      <c r="D1763" s="178"/>
      <c r="E1763" s="178"/>
      <c r="F1763" s="178"/>
      <c r="G1763" s="178"/>
      <c r="H1763" s="178"/>
      <c r="I1763" s="178"/>
      <c r="J1763" s="178"/>
    </row>
    <row r="1764" spans="2:10">
      <c r="B1764" s="223"/>
      <c r="C1764" s="178" t="s">
        <v>1606</v>
      </c>
      <c r="D1764" s="178"/>
      <c r="E1764" s="178"/>
      <c r="F1764" s="178"/>
      <c r="G1764" s="178"/>
      <c r="H1764" s="178"/>
      <c r="I1764" s="178"/>
      <c r="J1764" s="178"/>
    </row>
    <row r="1765" spans="2:10">
      <c r="B1765" s="223"/>
      <c r="C1765" s="178" t="s">
        <v>1003</v>
      </c>
      <c r="D1765" s="178">
        <v>180</v>
      </c>
      <c r="E1765" s="178">
        <v>171</v>
      </c>
      <c r="F1765" s="178"/>
      <c r="G1765" s="178">
        <f>E1765-D1765</f>
        <v>-9</v>
      </c>
      <c r="H1765" s="178"/>
      <c r="I1765" s="178">
        <f t="shared" si="148"/>
        <v>-90</v>
      </c>
      <c r="J1765" s="178">
        <f t="shared" si="147"/>
        <v>-1800</v>
      </c>
    </row>
    <row r="1766" spans="2:10">
      <c r="B1766" s="223"/>
      <c r="C1766" s="178"/>
      <c r="D1766" s="178"/>
      <c r="E1766" s="178"/>
      <c r="F1766" s="178"/>
      <c r="G1766" s="178"/>
      <c r="H1766" s="178"/>
      <c r="I1766" s="178"/>
      <c r="J1766" s="178"/>
    </row>
    <row r="1767" spans="2:10">
      <c r="B1767" s="223"/>
      <c r="C1767" s="178" t="s">
        <v>1607</v>
      </c>
      <c r="D1767" s="178"/>
      <c r="E1767" s="178"/>
      <c r="F1767" s="178"/>
      <c r="G1767" s="178"/>
      <c r="H1767" s="178"/>
      <c r="I1767" s="178"/>
      <c r="J1767" s="178"/>
    </row>
    <row r="1768" spans="2:10">
      <c r="B1768" s="223"/>
      <c r="C1768" s="178" t="s">
        <v>1067</v>
      </c>
      <c r="D1768" s="178">
        <v>331</v>
      </c>
      <c r="E1768" s="178"/>
      <c r="F1768" s="178">
        <v>340</v>
      </c>
      <c r="G1768" s="178">
        <f t="shared" si="146"/>
        <v>9</v>
      </c>
      <c r="H1768" s="178"/>
      <c r="I1768" s="178">
        <f>G1768*5</f>
        <v>45</v>
      </c>
      <c r="J1768" s="178">
        <f t="shared" si="147"/>
        <v>900</v>
      </c>
    </row>
    <row r="1769" spans="2:10">
      <c r="B1769" s="223"/>
      <c r="C1769" s="178" t="s">
        <v>1067</v>
      </c>
      <c r="D1769" s="178">
        <v>305</v>
      </c>
      <c r="E1769" s="178"/>
      <c r="F1769" s="178">
        <v>340</v>
      </c>
      <c r="G1769" s="178">
        <f t="shared" si="146"/>
        <v>35</v>
      </c>
      <c r="H1769" s="178"/>
      <c r="I1769" s="178">
        <f>G1769*5</f>
        <v>175</v>
      </c>
      <c r="J1769" s="178">
        <f t="shared" si="147"/>
        <v>3500</v>
      </c>
    </row>
    <row r="1770" spans="2:10">
      <c r="B1770" s="224"/>
      <c r="C1770" s="178" t="s">
        <v>1608</v>
      </c>
      <c r="D1770" s="178">
        <v>325</v>
      </c>
      <c r="E1770" s="178"/>
      <c r="F1770" s="178"/>
      <c r="G1770" s="178"/>
      <c r="H1770" s="178" t="s">
        <v>1064</v>
      </c>
      <c r="I1770" s="178"/>
      <c r="J1770" s="178"/>
    </row>
    <row r="1771" spans="2:10">
      <c r="B1771" s="178"/>
      <c r="C1771" s="178"/>
      <c r="D1771" s="259" t="s">
        <v>1304</v>
      </c>
      <c r="E1771" s="259"/>
      <c r="F1771" s="259"/>
      <c r="G1771" s="178">
        <f>SUM(G1750:G1770)</f>
        <v>286</v>
      </c>
      <c r="H1771" s="178" t="s">
        <v>751</v>
      </c>
      <c r="I1771" s="178">
        <f>SUM(I1750:I1770)</f>
        <v>3340</v>
      </c>
      <c r="J1771" s="178">
        <f>SUM(J1750:J1770)</f>
        <v>66800</v>
      </c>
    </row>
    <row r="1772" spans="2:10">
      <c r="B1772" s="177" t="s">
        <v>113</v>
      </c>
      <c r="C1772" s="178">
        <v>2019</v>
      </c>
      <c r="D1772" s="178" t="s">
        <v>969</v>
      </c>
      <c r="E1772" s="178" t="s">
        <v>994</v>
      </c>
      <c r="F1772" s="178"/>
      <c r="G1772" s="178"/>
      <c r="H1772" s="178"/>
      <c r="I1772" s="260" t="s">
        <v>527</v>
      </c>
      <c r="J1772" s="260"/>
    </row>
    <row r="1773" spans="2:10">
      <c r="B1773" s="208"/>
      <c r="C1773" s="208"/>
      <c r="D1773" s="208"/>
      <c r="E1773" s="209"/>
      <c r="F1773" s="209"/>
      <c r="G1773" s="209" t="s">
        <v>4</v>
      </c>
      <c r="H1773" s="210" t="s">
        <v>9</v>
      </c>
      <c r="I1773" s="260"/>
      <c r="J1773" s="260"/>
    </row>
    <row r="1774" spans="2:10">
      <c r="B1774" s="184" t="s">
        <v>0</v>
      </c>
      <c r="C1774" s="207" t="s">
        <v>1</v>
      </c>
      <c r="D1774" s="184" t="s">
        <v>10</v>
      </c>
      <c r="E1774" s="184" t="s">
        <v>7</v>
      </c>
      <c r="F1774" s="184" t="s">
        <v>11</v>
      </c>
      <c r="G1774" s="184" t="s">
        <v>12</v>
      </c>
      <c r="H1774" s="211"/>
      <c r="I1774" s="208" t="s">
        <v>525</v>
      </c>
      <c r="J1774" s="208" t="s">
        <v>526</v>
      </c>
    </row>
    <row r="1775" spans="2:10">
      <c r="B1775" s="222" t="s">
        <v>1612</v>
      </c>
      <c r="C1775" s="178" t="s">
        <v>1607</v>
      </c>
      <c r="D1775" s="178"/>
      <c r="E1775" s="178"/>
      <c r="F1775" s="178"/>
      <c r="G1775" s="178"/>
      <c r="H1775" s="178"/>
      <c r="I1775" s="178"/>
      <c r="J1775" s="178"/>
    </row>
    <row r="1776" spans="2:10">
      <c r="B1776" s="223"/>
      <c r="C1776" s="178" t="s">
        <v>1613</v>
      </c>
      <c r="D1776" s="178"/>
      <c r="E1776" s="178">
        <v>270</v>
      </c>
      <c r="F1776" s="178"/>
      <c r="G1776" s="178">
        <f>E1776-325</f>
        <v>-55</v>
      </c>
      <c r="H1776" s="178"/>
      <c r="I1776" s="178">
        <f>G1776*1</f>
        <v>-55</v>
      </c>
      <c r="J1776" s="178">
        <f>I1776*20</f>
        <v>-1100</v>
      </c>
    </row>
    <row r="1777" spans="2:10">
      <c r="B1777" s="223"/>
      <c r="C1777" s="178"/>
      <c r="D1777" s="178"/>
      <c r="E1777" s="178"/>
      <c r="F1777" s="178"/>
      <c r="G1777" s="178"/>
      <c r="H1777" s="178"/>
      <c r="I1777" s="178"/>
      <c r="J1777" s="178"/>
    </row>
    <row r="1778" spans="2:10">
      <c r="B1778" s="223"/>
      <c r="C1778" s="178" t="s">
        <v>1614</v>
      </c>
      <c r="D1778" s="178"/>
      <c r="E1778" s="178"/>
      <c r="F1778" s="178"/>
      <c r="G1778" s="178"/>
      <c r="H1778" s="178"/>
      <c r="I1778" s="178"/>
      <c r="J1778" s="178"/>
    </row>
    <row r="1779" spans="2:10">
      <c r="B1779" s="223"/>
      <c r="C1779" s="178" t="s">
        <v>1003</v>
      </c>
      <c r="D1779" s="178">
        <v>106</v>
      </c>
      <c r="E1779" s="178"/>
      <c r="F1779" s="178">
        <v>129</v>
      </c>
      <c r="G1779" s="178">
        <f>F1779-D1779</f>
        <v>23</v>
      </c>
      <c r="H1779" s="178"/>
      <c r="I1779" s="178">
        <f>G1779*10</f>
        <v>230</v>
      </c>
      <c r="J1779" s="178">
        <f t="shared" ref="J1777:J1805" si="149">I1779*20</f>
        <v>4600</v>
      </c>
    </row>
    <row r="1780" spans="2:10">
      <c r="B1780" s="223"/>
      <c r="C1780" s="178" t="s">
        <v>1003</v>
      </c>
      <c r="D1780" s="178">
        <v>132</v>
      </c>
      <c r="E1780" s="178">
        <v>115</v>
      </c>
      <c r="F1780" s="178"/>
      <c r="G1780" s="178">
        <f>E1780-D1780</f>
        <v>-17</v>
      </c>
      <c r="H1780" s="178"/>
      <c r="I1780" s="178">
        <f t="shared" ref="I1780:I1805" si="150">G1780*10</f>
        <v>-170</v>
      </c>
      <c r="J1780" s="178">
        <f t="shared" si="149"/>
        <v>-3400</v>
      </c>
    </row>
    <row r="1781" spans="2:10">
      <c r="B1781" s="223"/>
      <c r="C1781" s="178" t="s">
        <v>1003</v>
      </c>
      <c r="D1781" s="178">
        <v>138</v>
      </c>
      <c r="E1781" s="178">
        <v>129</v>
      </c>
      <c r="F1781" s="178"/>
      <c r="G1781" s="178">
        <f>E1781-D1781</f>
        <v>-9</v>
      </c>
      <c r="H1781" s="178"/>
      <c r="I1781" s="178">
        <f t="shared" si="150"/>
        <v>-90</v>
      </c>
      <c r="J1781" s="178">
        <f t="shared" si="149"/>
        <v>-1800</v>
      </c>
    </row>
    <row r="1782" spans="2:10">
      <c r="B1782" s="223"/>
      <c r="C1782" s="178" t="s">
        <v>1003</v>
      </c>
      <c r="D1782" s="178">
        <v>173</v>
      </c>
      <c r="E1782" s="178"/>
      <c r="F1782" s="178">
        <v>194</v>
      </c>
      <c r="G1782" s="178">
        <f>F1782-D1782</f>
        <v>21</v>
      </c>
      <c r="H1782" s="178"/>
      <c r="I1782" s="178">
        <f t="shared" si="150"/>
        <v>210</v>
      </c>
      <c r="J1782" s="178">
        <f t="shared" si="149"/>
        <v>4200</v>
      </c>
    </row>
    <row r="1783" spans="2:10">
      <c r="B1783" s="223"/>
      <c r="C1783" s="178" t="s">
        <v>1003</v>
      </c>
      <c r="D1783" s="178">
        <v>175</v>
      </c>
      <c r="E1783" s="178"/>
      <c r="F1783" s="178">
        <v>200</v>
      </c>
      <c r="G1783" s="178">
        <f t="shared" ref="G1783:G1785" si="151">F1783-D1783</f>
        <v>25</v>
      </c>
      <c r="H1783" s="178"/>
      <c r="I1783" s="178">
        <f t="shared" si="150"/>
        <v>250</v>
      </c>
      <c r="J1783" s="178">
        <f t="shared" si="149"/>
        <v>5000</v>
      </c>
    </row>
    <row r="1784" spans="2:10">
      <c r="B1784" s="223"/>
      <c r="C1784" s="178" t="s">
        <v>1003</v>
      </c>
      <c r="D1784" s="178">
        <v>205</v>
      </c>
      <c r="E1784" s="178"/>
      <c r="F1784" s="178">
        <v>225</v>
      </c>
      <c r="G1784" s="178">
        <f t="shared" si="151"/>
        <v>20</v>
      </c>
      <c r="H1784" s="178"/>
      <c r="I1784" s="178">
        <f t="shared" si="150"/>
        <v>200</v>
      </c>
      <c r="J1784" s="178">
        <f t="shared" si="149"/>
        <v>4000</v>
      </c>
    </row>
    <row r="1785" spans="2:10">
      <c r="B1785" s="223"/>
      <c r="C1785" s="178" t="s">
        <v>1003</v>
      </c>
      <c r="D1785" s="178">
        <v>237</v>
      </c>
      <c r="E1785" s="178"/>
      <c r="F1785" s="178">
        <v>250</v>
      </c>
      <c r="G1785" s="178">
        <f t="shared" si="151"/>
        <v>13</v>
      </c>
      <c r="H1785" s="178"/>
      <c r="I1785" s="178">
        <f t="shared" si="150"/>
        <v>130</v>
      </c>
      <c r="J1785" s="178">
        <f t="shared" si="149"/>
        <v>2600</v>
      </c>
    </row>
    <row r="1786" spans="2:10">
      <c r="B1786" s="223"/>
      <c r="C1786" s="178" t="s">
        <v>1003</v>
      </c>
      <c r="D1786" s="178">
        <v>262</v>
      </c>
      <c r="E1786" s="178">
        <v>250</v>
      </c>
      <c r="F1786" s="178"/>
      <c r="G1786" s="178">
        <f>E1786-D1786</f>
        <v>-12</v>
      </c>
      <c r="H1786" s="178"/>
      <c r="I1786" s="178">
        <f t="shared" si="150"/>
        <v>-120</v>
      </c>
      <c r="J1786" s="178">
        <f t="shared" si="149"/>
        <v>-2400</v>
      </c>
    </row>
    <row r="1787" spans="2:10">
      <c r="B1787" s="223"/>
      <c r="C1787" s="178"/>
      <c r="D1787" s="178"/>
      <c r="E1787" s="178"/>
      <c r="F1787" s="178"/>
      <c r="G1787" s="178"/>
      <c r="H1787" s="178"/>
      <c r="I1787" s="178"/>
      <c r="J1787" s="178"/>
    </row>
    <row r="1788" spans="2:10">
      <c r="B1788" s="223"/>
      <c r="C1788" s="178" t="s">
        <v>1615</v>
      </c>
      <c r="D1788" s="178"/>
      <c r="E1788" s="178"/>
      <c r="F1788" s="178"/>
      <c r="G1788" s="178"/>
      <c r="H1788" s="178"/>
      <c r="I1788" s="178"/>
      <c r="J1788" s="178"/>
    </row>
    <row r="1789" spans="2:10">
      <c r="B1789" s="223"/>
      <c r="C1789" s="178" t="s">
        <v>1003</v>
      </c>
      <c r="D1789" s="178">
        <v>65</v>
      </c>
      <c r="E1789" s="178">
        <v>45</v>
      </c>
      <c r="F1789" s="178"/>
      <c r="G1789" s="178">
        <f>E1789-D1789</f>
        <v>-20</v>
      </c>
      <c r="H1789" s="178"/>
      <c r="I1789" s="178">
        <f t="shared" si="150"/>
        <v>-200</v>
      </c>
      <c r="J1789" s="178">
        <f t="shared" si="149"/>
        <v>-4000</v>
      </c>
    </row>
    <row r="1790" spans="2:10">
      <c r="B1790" s="223"/>
      <c r="C1790" s="178" t="s">
        <v>1003</v>
      </c>
      <c r="D1790" s="178">
        <v>58</v>
      </c>
      <c r="E1790" s="178">
        <v>45</v>
      </c>
      <c r="F1790" s="178"/>
      <c r="G1790" s="178">
        <f>E1790-D1790</f>
        <v>-13</v>
      </c>
      <c r="H1790" s="178"/>
      <c r="I1790" s="178">
        <f t="shared" si="150"/>
        <v>-130</v>
      </c>
      <c r="J1790" s="178">
        <f t="shared" si="149"/>
        <v>-2600</v>
      </c>
    </row>
    <row r="1791" spans="2:10">
      <c r="B1791" s="223"/>
      <c r="C1791" s="178"/>
      <c r="D1791" s="178"/>
      <c r="E1791" s="178"/>
      <c r="F1791" s="178"/>
      <c r="G1791" s="178"/>
      <c r="H1791" s="178"/>
      <c r="I1791" s="178"/>
      <c r="J1791" s="178"/>
    </row>
    <row r="1792" spans="2:10">
      <c r="B1792" s="223"/>
      <c r="C1792" s="178" t="s">
        <v>1607</v>
      </c>
      <c r="D1792" s="178"/>
      <c r="E1792" s="178"/>
      <c r="F1792" s="178"/>
      <c r="G1792" s="178"/>
      <c r="H1792" s="178"/>
      <c r="I1792" s="178"/>
      <c r="J1792" s="178"/>
    </row>
    <row r="1793" spans="2:10">
      <c r="B1793" s="223"/>
      <c r="C1793" s="178" t="s">
        <v>1003</v>
      </c>
      <c r="D1793" s="178">
        <v>200</v>
      </c>
      <c r="E1793" s="178"/>
      <c r="F1793" s="178">
        <v>218</v>
      </c>
      <c r="G1793" s="178">
        <f>F1793-D1793</f>
        <v>18</v>
      </c>
      <c r="H1793" s="178"/>
      <c r="I1793" s="178">
        <f t="shared" si="150"/>
        <v>180</v>
      </c>
      <c r="J1793" s="178">
        <f t="shared" si="149"/>
        <v>3600</v>
      </c>
    </row>
    <row r="1794" spans="2:10">
      <c r="B1794" s="223"/>
      <c r="C1794" s="178" t="s">
        <v>1003</v>
      </c>
      <c r="D1794" s="178">
        <v>200</v>
      </c>
      <c r="E1794" s="178">
        <v>192</v>
      </c>
      <c r="F1794" s="178"/>
      <c r="G1794" s="178">
        <f>E1794-D1794</f>
        <v>-8</v>
      </c>
      <c r="H1794" s="178"/>
      <c r="I1794" s="178">
        <f t="shared" si="150"/>
        <v>-80</v>
      </c>
      <c r="J1794" s="178">
        <f t="shared" si="149"/>
        <v>-1600</v>
      </c>
    </row>
    <row r="1795" spans="2:10">
      <c r="B1795" s="223"/>
      <c r="C1795" s="178"/>
      <c r="D1795" s="178"/>
      <c r="E1795" s="178"/>
      <c r="F1795" s="178"/>
      <c r="G1795" s="178"/>
      <c r="H1795" s="178"/>
      <c r="I1795" s="178"/>
      <c r="J1795" s="178"/>
    </row>
    <row r="1796" spans="2:10">
      <c r="B1796" s="223"/>
      <c r="C1796" s="178" t="s">
        <v>1616</v>
      </c>
      <c r="D1796" s="178"/>
      <c r="E1796" s="178"/>
      <c r="F1796" s="178"/>
      <c r="G1796" s="178"/>
      <c r="H1796" s="178"/>
      <c r="I1796" s="178"/>
      <c r="J1796" s="178"/>
    </row>
    <row r="1797" spans="2:10">
      <c r="B1797" s="223"/>
      <c r="C1797" s="178" t="s">
        <v>1003</v>
      </c>
      <c r="D1797" s="178">
        <v>225</v>
      </c>
      <c r="E1797" s="178"/>
      <c r="F1797" s="178">
        <v>255</v>
      </c>
      <c r="G1797" s="178">
        <f>F1797-D1797</f>
        <v>30</v>
      </c>
      <c r="H1797" s="178"/>
      <c r="I1797" s="178">
        <f t="shared" si="150"/>
        <v>300</v>
      </c>
      <c r="J1797" s="178">
        <f t="shared" si="149"/>
        <v>6000</v>
      </c>
    </row>
    <row r="1798" spans="2:10">
      <c r="B1798" s="223"/>
      <c r="C1798" s="178" t="s">
        <v>1003</v>
      </c>
      <c r="D1798" s="178">
        <v>180</v>
      </c>
      <c r="E1798" s="178"/>
      <c r="F1798" s="178">
        <v>244</v>
      </c>
      <c r="G1798" s="178">
        <f t="shared" ref="G1798:G1805" si="152">F1798-D1798</f>
        <v>64</v>
      </c>
      <c r="H1798" s="178"/>
      <c r="I1798" s="178">
        <f t="shared" si="150"/>
        <v>640</v>
      </c>
      <c r="J1798" s="178">
        <f t="shared" si="149"/>
        <v>12800</v>
      </c>
    </row>
    <row r="1799" spans="2:10">
      <c r="B1799" s="223"/>
      <c r="C1799" s="178" t="s">
        <v>1003</v>
      </c>
      <c r="D1799" s="178">
        <v>215</v>
      </c>
      <c r="E1799" s="178"/>
      <c r="F1799" s="178">
        <v>275</v>
      </c>
      <c r="G1799" s="178">
        <f t="shared" si="152"/>
        <v>60</v>
      </c>
      <c r="H1799" s="178"/>
      <c r="I1799" s="178">
        <f t="shared" si="150"/>
        <v>600</v>
      </c>
      <c r="J1799" s="178">
        <f t="shared" si="149"/>
        <v>12000</v>
      </c>
    </row>
    <row r="1800" spans="2:10">
      <c r="B1800" s="223"/>
      <c r="C1800" s="178"/>
      <c r="D1800" s="178"/>
      <c r="E1800" s="178"/>
      <c r="F1800" s="178"/>
      <c r="G1800" s="178"/>
      <c r="H1800" s="178"/>
      <c r="I1800" s="178"/>
      <c r="J1800" s="178"/>
    </row>
    <row r="1801" spans="2:10">
      <c r="B1801" s="223"/>
      <c r="C1801" s="178" t="s">
        <v>1617</v>
      </c>
      <c r="D1801" s="178"/>
      <c r="E1801" s="178"/>
      <c r="F1801" s="178"/>
      <c r="G1801" s="178"/>
      <c r="H1801" s="178"/>
      <c r="I1801" s="178"/>
      <c r="J1801" s="178"/>
    </row>
    <row r="1802" spans="2:10">
      <c r="B1802" s="223"/>
      <c r="C1802" s="178" t="s">
        <v>1003</v>
      </c>
      <c r="D1802" s="178">
        <v>207</v>
      </c>
      <c r="E1802" s="178"/>
      <c r="F1802" s="178">
        <v>225</v>
      </c>
      <c r="G1802" s="178">
        <f t="shared" si="152"/>
        <v>18</v>
      </c>
      <c r="H1802" s="178"/>
      <c r="I1802" s="178">
        <f t="shared" si="150"/>
        <v>180</v>
      </c>
      <c r="J1802" s="178">
        <f t="shared" si="149"/>
        <v>3600</v>
      </c>
    </row>
    <row r="1803" spans="2:10">
      <c r="B1803" s="223"/>
      <c r="C1803" s="178"/>
      <c r="D1803" s="178"/>
      <c r="E1803" s="178"/>
      <c r="F1803" s="178"/>
      <c r="G1803" s="178"/>
      <c r="H1803" s="178"/>
      <c r="I1803" s="178"/>
      <c r="J1803" s="178"/>
    </row>
    <row r="1804" spans="2:10">
      <c r="B1804" s="223"/>
      <c r="C1804" s="178" t="s">
        <v>1618</v>
      </c>
      <c r="D1804" s="178"/>
      <c r="E1804" s="178"/>
      <c r="F1804" s="178"/>
      <c r="G1804" s="178"/>
      <c r="H1804" s="178"/>
      <c r="I1804" s="178"/>
      <c r="J1804" s="178"/>
    </row>
    <row r="1805" spans="2:10">
      <c r="B1805" s="224"/>
      <c r="C1805" s="178" t="s">
        <v>1003</v>
      </c>
      <c r="D1805" s="178">
        <v>97</v>
      </c>
      <c r="E1805" s="178">
        <v>82</v>
      </c>
      <c r="F1805" s="178"/>
      <c r="G1805" s="178">
        <f>E1805-D1805</f>
        <v>-15</v>
      </c>
      <c r="H1805" s="178"/>
      <c r="I1805" s="178">
        <f t="shared" si="150"/>
        <v>-150</v>
      </c>
      <c r="J1805" s="178">
        <f t="shared" si="149"/>
        <v>-3000</v>
      </c>
    </row>
    <row r="1806" spans="2:10">
      <c r="B1806" s="178"/>
      <c r="C1806" s="178"/>
      <c r="D1806" s="259" t="s">
        <v>1304</v>
      </c>
      <c r="E1806" s="259"/>
      <c r="F1806" s="259"/>
      <c r="G1806" s="178">
        <f>SUM(G1776:G1805)</f>
        <v>143</v>
      </c>
      <c r="H1806" s="178" t="s">
        <v>638</v>
      </c>
      <c r="I1806" s="178">
        <f>SUM(I1776:I1805)</f>
        <v>1925</v>
      </c>
      <c r="J1806" s="178">
        <f>SUM(J1776:J1805)</f>
        <v>38500</v>
      </c>
    </row>
    <row r="1807" spans="2:10">
      <c r="B1807" s="177" t="s">
        <v>113</v>
      </c>
      <c r="C1807" s="178">
        <v>2019</v>
      </c>
      <c r="D1807" s="178" t="s">
        <v>969</v>
      </c>
      <c r="E1807" s="178" t="s">
        <v>994</v>
      </c>
      <c r="F1807" s="178"/>
      <c r="G1807" s="178"/>
      <c r="H1807" s="178"/>
      <c r="I1807" s="260" t="s">
        <v>527</v>
      </c>
      <c r="J1807" s="260"/>
    </row>
    <row r="1808" spans="2:10">
      <c r="B1808" s="208"/>
      <c r="C1808" s="208"/>
      <c r="D1808" s="208"/>
      <c r="E1808" s="209"/>
      <c r="F1808" s="209"/>
      <c r="G1808" s="209" t="s">
        <v>4</v>
      </c>
      <c r="H1808" s="210" t="s">
        <v>9</v>
      </c>
      <c r="I1808" s="260"/>
      <c r="J1808" s="260"/>
    </row>
    <row r="1809" spans="2:10">
      <c r="B1809" s="184" t="s">
        <v>0</v>
      </c>
      <c r="C1809" s="207" t="s">
        <v>1</v>
      </c>
      <c r="D1809" s="184" t="s">
        <v>10</v>
      </c>
      <c r="E1809" s="184" t="s">
        <v>7</v>
      </c>
      <c r="F1809" s="184" t="s">
        <v>11</v>
      </c>
      <c r="G1809" s="184" t="s">
        <v>12</v>
      </c>
      <c r="H1809" s="211"/>
      <c r="I1809" s="208" t="s">
        <v>525</v>
      </c>
      <c r="J1809" s="208" t="s">
        <v>526</v>
      </c>
    </row>
    <row r="1810" spans="2:10">
      <c r="B1810" s="222" t="s">
        <v>1619</v>
      </c>
      <c r="C1810" s="178" t="s">
        <v>1599</v>
      </c>
      <c r="D1810" s="178"/>
      <c r="E1810" s="178"/>
      <c r="F1810" s="178"/>
      <c r="G1810" s="178"/>
      <c r="H1810" s="178"/>
      <c r="I1810" s="178"/>
      <c r="J1810" s="178"/>
    </row>
    <row r="1811" spans="2:10">
      <c r="B1811" s="223"/>
      <c r="C1811" s="178" t="s">
        <v>1003</v>
      </c>
      <c r="D1811" s="178">
        <v>100</v>
      </c>
      <c r="E1811" s="178"/>
      <c r="F1811" s="178">
        <v>119</v>
      </c>
      <c r="G1811" s="178">
        <f>F1811-D1811</f>
        <v>19</v>
      </c>
      <c r="H1811" s="178"/>
      <c r="I1811" s="178">
        <f>G1811*10</f>
        <v>190</v>
      </c>
      <c r="J1811" s="178">
        <f>I1811*20</f>
        <v>3800</v>
      </c>
    </row>
    <row r="1812" spans="2:10">
      <c r="B1812" s="223"/>
      <c r="C1812" s="178" t="s">
        <v>1003</v>
      </c>
      <c r="D1812" s="178">
        <v>109</v>
      </c>
      <c r="E1812" s="178">
        <v>100</v>
      </c>
      <c r="F1812" s="178"/>
      <c r="G1812" s="178">
        <f>E1812-D1812</f>
        <v>-9</v>
      </c>
      <c r="H1812" s="178"/>
      <c r="I1812" s="178">
        <f t="shared" ref="I1812:I1823" si="153">G1812*10</f>
        <v>-90</v>
      </c>
      <c r="J1812" s="178">
        <f t="shared" ref="J1812:J1823" si="154">I1812*20</f>
        <v>-1800</v>
      </c>
    </row>
    <row r="1813" spans="2:10">
      <c r="B1813" s="223"/>
      <c r="C1813" s="178" t="s">
        <v>1003</v>
      </c>
      <c r="D1813" s="178">
        <v>115</v>
      </c>
      <c r="E1813" s="178"/>
      <c r="F1813" s="178">
        <v>130</v>
      </c>
      <c r="G1813" s="178">
        <f>F1813-D1813</f>
        <v>15</v>
      </c>
      <c r="H1813" s="178"/>
      <c r="I1813" s="178">
        <f t="shared" si="153"/>
        <v>150</v>
      </c>
      <c r="J1813" s="178">
        <f t="shared" si="154"/>
        <v>3000</v>
      </c>
    </row>
    <row r="1814" spans="2:10">
      <c r="B1814" s="223"/>
      <c r="C1814" s="178"/>
      <c r="D1814" s="178"/>
      <c r="E1814" s="178"/>
      <c r="F1814" s="178"/>
      <c r="G1814" s="178"/>
      <c r="H1814" s="178"/>
      <c r="I1814" s="178"/>
      <c r="J1814" s="178"/>
    </row>
    <row r="1815" spans="2:10">
      <c r="B1815" s="223"/>
      <c r="C1815" s="178"/>
      <c r="D1815" s="178"/>
      <c r="E1815" s="178"/>
      <c r="F1815" s="178"/>
      <c r="G1815" s="178"/>
      <c r="H1815" s="178"/>
      <c r="I1815" s="178"/>
      <c r="J1815" s="178"/>
    </row>
    <row r="1816" spans="2:10">
      <c r="B1816" s="223"/>
      <c r="C1816" s="178" t="s">
        <v>1620</v>
      </c>
      <c r="D1816" s="178"/>
      <c r="E1816" s="178"/>
      <c r="F1816" s="178"/>
      <c r="G1816" s="178"/>
      <c r="H1816" s="178"/>
      <c r="I1816" s="178"/>
      <c r="J1816" s="178"/>
    </row>
    <row r="1817" spans="2:10">
      <c r="B1817" s="223"/>
      <c r="C1817" s="178" t="s">
        <v>1003</v>
      </c>
      <c r="D1817" s="178">
        <v>150</v>
      </c>
      <c r="E1817" s="178">
        <v>146</v>
      </c>
      <c r="F1817" s="178"/>
      <c r="G1817" s="178">
        <f>E1817-D1817</f>
        <v>-4</v>
      </c>
      <c r="H1817" s="178"/>
      <c r="I1817" s="178">
        <f t="shared" si="153"/>
        <v>-40</v>
      </c>
      <c r="J1817" s="178">
        <f t="shared" si="154"/>
        <v>-800</v>
      </c>
    </row>
    <row r="1818" spans="2:10">
      <c r="B1818" s="223"/>
      <c r="C1818" s="178" t="s">
        <v>1003</v>
      </c>
      <c r="D1818" s="178">
        <v>144</v>
      </c>
      <c r="E1818" s="178"/>
      <c r="F1818" s="178">
        <v>148</v>
      </c>
      <c r="G1818" s="178">
        <f>F1818-D1818</f>
        <v>4</v>
      </c>
      <c r="H1818" s="178"/>
      <c r="I1818" s="178">
        <f t="shared" si="153"/>
        <v>40</v>
      </c>
      <c r="J1818" s="178">
        <f t="shared" si="154"/>
        <v>800</v>
      </c>
    </row>
    <row r="1819" spans="2:10">
      <c r="B1819" s="223"/>
      <c r="C1819" s="178" t="s">
        <v>1003</v>
      </c>
      <c r="D1819" s="178">
        <v>160</v>
      </c>
      <c r="E1819" s="178"/>
      <c r="F1819" s="178">
        <v>170</v>
      </c>
      <c r="G1819" s="178">
        <f>F1819-D1819</f>
        <v>10</v>
      </c>
      <c r="H1819" s="178"/>
      <c r="I1819" s="178">
        <f t="shared" si="153"/>
        <v>100</v>
      </c>
      <c r="J1819" s="178">
        <f t="shared" si="154"/>
        <v>2000</v>
      </c>
    </row>
    <row r="1820" spans="2:10">
      <c r="B1820" s="223"/>
      <c r="C1820" s="178" t="s">
        <v>1003</v>
      </c>
      <c r="D1820" s="178">
        <v>155</v>
      </c>
      <c r="E1820" s="178">
        <v>140</v>
      </c>
      <c r="F1820" s="178"/>
      <c r="G1820" s="178">
        <f>E1820-D1820</f>
        <v>-15</v>
      </c>
      <c r="H1820" s="178"/>
      <c r="I1820" s="178">
        <f t="shared" si="153"/>
        <v>-150</v>
      </c>
      <c r="J1820" s="178">
        <f t="shared" si="154"/>
        <v>-3000</v>
      </c>
    </row>
    <row r="1821" spans="2:10">
      <c r="B1821" s="223"/>
      <c r="C1821" s="178"/>
      <c r="D1821" s="178"/>
      <c r="E1821" s="178"/>
      <c r="F1821" s="178"/>
      <c r="G1821" s="178"/>
      <c r="H1821" s="178"/>
      <c r="I1821" s="178"/>
      <c r="J1821" s="178"/>
    </row>
    <row r="1822" spans="2:10">
      <c r="B1822" s="223"/>
      <c r="C1822" s="178" t="s">
        <v>1615</v>
      </c>
      <c r="D1822" s="178"/>
      <c r="E1822" s="178"/>
      <c r="F1822" s="178"/>
      <c r="G1822" s="178"/>
      <c r="H1822" s="178"/>
      <c r="I1822" s="178"/>
      <c r="J1822" s="178"/>
    </row>
    <row r="1823" spans="2:10">
      <c r="B1823" s="224"/>
      <c r="C1823" s="178" t="s">
        <v>1003</v>
      </c>
      <c r="D1823" s="178">
        <v>262</v>
      </c>
      <c r="E1823" s="178">
        <v>245</v>
      </c>
      <c r="F1823" s="178"/>
      <c r="G1823" s="178">
        <f>E1823-D1823</f>
        <v>-17</v>
      </c>
      <c r="H1823" s="178"/>
      <c r="I1823" s="178">
        <f t="shared" si="153"/>
        <v>-170</v>
      </c>
      <c r="J1823" s="178">
        <f t="shared" si="154"/>
        <v>-3400</v>
      </c>
    </row>
    <row r="1824" spans="2:10">
      <c r="B1824" s="178"/>
      <c r="C1824" s="178"/>
      <c r="D1824" s="259" t="s">
        <v>1304</v>
      </c>
      <c r="E1824" s="259"/>
      <c r="F1824" s="259"/>
      <c r="G1824" s="178">
        <f>SUM(G1811:G1823)</f>
        <v>3</v>
      </c>
      <c r="H1824" s="178" t="s">
        <v>638</v>
      </c>
      <c r="I1824" s="178">
        <f>SUM(I1811:I1823)</f>
        <v>30</v>
      </c>
      <c r="J1824" s="178">
        <f>SUM(J1811:J1823)</f>
        <v>600</v>
      </c>
    </row>
    <row r="1825" spans="2:10">
      <c r="B1825" s="200"/>
      <c r="C1825" s="200" t="s">
        <v>1623</v>
      </c>
      <c r="D1825" s="200" t="s">
        <v>1621</v>
      </c>
      <c r="E1825" s="200"/>
      <c r="F1825" s="200"/>
      <c r="G1825" s="200">
        <f>G1824+G1806+G1771+G1745+G1725+G1703+G1681+G1655+G1635+G1618+G1602+G1576+G1560+G1547+G1522+G1503+G1480+G1460</f>
        <v>3850.5</v>
      </c>
      <c r="H1825" s="200" t="s">
        <v>1299</v>
      </c>
      <c r="I1825" s="200"/>
      <c r="J1825" s="200">
        <f>J1824+J1806+J1771+J1745+J1725+J1703+J1681+J1655+J1635+J1618+J1602+J1576+J1560+J1547+J1522+J1503+J1480+J1460+J1446</f>
        <v>822720</v>
      </c>
    </row>
    <row r="1826" spans="2:10">
      <c r="B1826" s="200"/>
      <c r="C1826" s="200"/>
      <c r="D1826" s="200" t="s">
        <v>1622</v>
      </c>
      <c r="E1826" s="200"/>
      <c r="F1826" s="200"/>
      <c r="G1826" s="200">
        <f>G1825*20</f>
        <v>77010</v>
      </c>
      <c r="H1826" s="200"/>
      <c r="I1826" s="200"/>
      <c r="J1826" s="200"/>
    </row>
  </sheetData>
  <mergeCells count="250">
    <mergeCell ref="B1526:B1546"/>
    <mergeCell ref="I1772:J1773"/>
    <mergeCell ref="B1775:B1805"/>
    <mergeCell ref="D1806:F1806"/>
    <mergeCell ref="I1807:J1808"/>
    <mergeCell ref="B1810:B1823"/>
    <mergeCell ref="D1824:F1824"/>
    <mergeCell ref="D1390:F1390"/>
    <mergeCell ref="I1335:J1336"/>
    <mergeCell ref="B1338:B1352"/>
    <mergeCell ref="D1353:F1353"/>
    <mergeCell ref="B1707:B1724"/>
    <mergeCell ref="D1725:F1725"/>
    <mergeCell ref="B1564:B1575"/>
    <mergeCell ref="D1576:F1576"/>
    <mergeCell ref="I1461:J1462"/>
    <mergeCell ref="B1464:B1479"/>
    <mergeCell ref="D1480:F1480"/>
    <mergeCell ref="I1427:J1428"/>
    <mergeCell ref="B1430:B1445"/>
    <mergeCell ref="D1446:F1446"/>
    <mergeCell ref="I1704:J1705"/>
    <mergeCell ref="I1481:J1482"/>
    <mergeCell ref="B1484:B1502"/>
    <mergeCell ref="D1503:F1503"/>
    <mergeCell ref="I1447:J1448"/>
    <mergeCell ref="B1450:B1459"/>
    <mergeCell ref="I1523:J1524"/>
    <mergeCell ref="I1656:J1657"/>
    <mergeCell ref="B1659:B1680"/>
    <mergeCell ref="D1681:F1681"/>
    <mergeCell ref="I1391:J1392"/>
    <mergeCell ref="B1394:B1421"/>
    <mergeCell ref="D1422:F1422"/>
    <mergeCell ref="I1504:J1505"/>
    <mergeCell ref="B1507:B1521"/>
    <mergeCell ref="D1522:F1522"/>
    <mergeCell ref="I1266:J1267"/>
    <mergeCell ref="B1269:B1272"/>
    <mergeCell ref="I1274:J1275"/>
    <mergeCell ref="B1277:B1281"/>
    <mergeCell ref="D1283:F1283"/>
    <mergeCell ref="I1284:J1285"/>
    <mergeCell ref="B1287:B1298"/>
    <mergeCell ref="I1300:J1301"/>
    <mergeCell ref="B1303:B1312"/>
    <mergeCell ref="D1299:F1299"/>
    <mergeCell ref="D1313:F1313"/>
    <mergeCell ref="I1314:J1315"/>
    <mergeCell ref="B1317:B1331"/>
    <mergeCell ref="D1332:F1332"/>
    <mergeCell ref="I1355:J1356"/>
    <mergeCell ref="B1358:B1372"/>
    <mergeCell ref="I1374:J1375"/>
    <mergeCell ref="B1377:B1389"/>
    <mergeCell ref="B1253:B1264"/>
    <mergeCell ref="D1265:F1265"/>
    <mergeCell ref="D1235:F1235"/>
    <mergeCell ref="B1179:B1185"/>
    <mergeCell ref="D1186:F1186"/>
    <mergeCell ref="I1187:J1188"/>
    <mergeCell ref="B1190:B1201"/>
    <mergeCell ref="D1202:F1202"/>
    <mergeCell ref="I1236:J1237"/>
    <mergeCell ref="B1239:B1248"/>
    <mergeCell ref="D1249:F1249"/>
    <mergeCell ref="B1220:B1234"/>
    <mergeCell ref="I1250:J1251"/>
    <mergeCell ref="I1217:J1218"/>
    <mergeCell ref="I1203:J1204"/>
    <mergeCell ref="B1206:B1215"/>
    <mergeCell ref="D1216:F1216"/>
    <mergeCell ref="I820:J821"/>
    <mergeCell ref="E818:F818"/>
    <mergeCell ref="D851:F851"/>
    <mergeCell ref="I1176:J1177"/>
    <mergeCell ref="I967:J968"/>
    <mergeCell ref="D1098:F1098"/>
    <mergeCell ref="I1099:J1100"/>
    <mergeCell ref="B1102:B1112"/>
    <mergeCell ref="D1113:F1113"/>
    <mergeCell ref="I1162:J1163"/>
    <mergeCell ref="B1165:B1174"/>
    <mergeCell ref="D1175:F1175"/>
    <mergeCell ref="B1071:B1085"/>
    <mergeCell ref="D1086:F1086"/>
    <mergeCell ref="I1114:J1115"/>
    <mergeCell ref="B1117:B1139"/>
    <mergeCell ref="D1140:F1140"/>
    <mergeCell ref="B970:B997"/>
    <mergeCell ref="D998:F998"/>
    <mergeCell ref="I885:J886"/>
    <mergeCell ref="B888:B903"/>
    <mergeCell ref="D904:F904"/>
    <mergeCell ref="I936:J937"/>
    <mergeCell ref="I1141:J1142"/>
    <mergeCell ref="B1144:B1160"/>
    <mergeCell ref="D1161:F1161"/>
    <mergeCell ref="G280:H280"/>
    <mergeCell ref="C63:C77"/>
    <mergeCell ref="C78:C83"/>
    <mergeCell ref="I87:J88"/>
    <mergeCell ref="I220:J221"/>
    <mergeCell ref="I53:J54"/>
    <mergeCell ref="I905:J906"/>
    <mergeCell ref="B908:B934"/>
    <mergeCell ref="D935:F935"/>
    <mergeCell ref="I853:J854"/>
    <mergeCell ref="B856:B884"/>
    <mergeCell ref="D884:F884"/>
    <mergeCell ref="B823:B850"/>
    <mergeCell ref="G358:H358"/>
    <mergeCell ref="I360:J361"/>
    <mergeCell ref="G381:H381"/>
    <mergeCell ref="B363:B380"/>
    <mergeCell ref="G343:H343"/>
    <mergeCell ref="I328:J329"/>
    <mergeCell ref="G304:H304"/>
    <mergeCell ref="B331:B342"/>
    <mergeCell ref="I346:J347"/>
    <mergeCell ref="I3:J4"/>
    <mergeCell ref="I21:J22"/>
    <mergeCell ref="C24:C29"/>
    <mergeCell ref="B24:B49"/>
    <mergeCell ref="C30:C49"/>
    <mergeCell ref="G50:H50"/>
    <mergeCell ref="B56:B83"/>
    <mergeCell ref="G84:H84"/>
    <mergeCell ref="C56:C62"/>
    <mergeCell ref="L56:M56"/>
    <mergeCell ref="G263:H263"/>
    <mergeCell ref="I266:J267"/>
    <mergeCell ref="B269:B279"/>
    <mergeCell ref="B286:B303"/>
    <mergeCell ref="I307:J308"/>
    <mergeCell ref="I247:J248"/>
    <mergeCell ref="B250:B262"/>
    <mergeCell ref="G244:H244"/>
    <mergeCell ref="B90:B107"/>
    <mergeCell ref="I195:J196"/>
    <mergeCell ref="B198:B216"/>
    <mergeCell ref="G217:H217"/>
    <mergeCell ref="I176:J177"/>
    <mergeCell ref="B179:B190"/>
    <mergeCell ref="G137:H137"/>
    <mergeCell ref="G108:H108"/>
    <mergeCell ref="F192:H192"/>
    <mergeCell ref="C90:C99"/>
    <mergeCell ref="C100:C107"/>
    <mergeCell ref="B113:B136"/>
    <mergeCell ref="C113:C121"/>
    <mergeCell ref="C122:C136"/>
    <mergeCell ref="C143:C172"/>
    <mergeCell ref="I689:J690"/>
    <mergeCell ref="G538:H538"/>
    <mergeCell ref="I418:J419"/>
    <mergeCell ref="B432:B445"/>
    <mergeCell ref="I484:J485"/>
    <mergeCell ref="I643:J644"/>
    <mergeCell ref="B646:B657"/>
    <mergeCell ref="I660:J661"/>
    <mergeCell ref="B663:B686"/>
    <mergeCell ref="I448:J449"/>
    <mergeCell ref="G462:H462"/>
    <mergeCell ref="I464:J465"/>
    <mergeCell ref="B451:B461"/>
    <mergeCell ref="G509:H509"/>
    <mergeCell ref="B616:B640"/>
    <mergeCell ref="B592:B610"/>
    <mergeCell ref="I555:J556"/>
    <mergeCell ref="B223:B243"/>
    <mergeCell ref="I140:J141"/>
    <mergeCell ref="I110:J111"/>
    <mergeCell ref="I283:J284"/>
    <mergeCell ref="B310:B324"/>
    <mergeCell ref="G325:H325"/>
    <mergeCell ref="B387:B396"/>
    <mergeCell ref="I384:J385"/>
    <mergeCell ref="G173:H173"/>
    <mergeCell ref="B143:B172"/>
    <mergeCell ref="I1087:J1088"/>
    <mergeCell ref="B1090:B1097"/>
    <mergeCell ref="D1067:F1067"/>
    <mergeCell ref="B1050:B1066"/>
    <mergeCell ref="I1021:J1022"/>
    <mergeCell ref="B1024:B1043"/>
    <mergeCell ref="B692:B715"/>
    <mergeCell ref="I718:J719"/>
    <mergeCell ref="B721:B754"/>
    <mergeCell ref="I779:J780"/>
    <mergeCell ref="I1068:J1069"/>
    <mergeCell ref="I802:J803"/>
    <mergeCell ref="D1044:F1044"/>
    <mergeCell ref="I999:J1000"/>
    <mergeCell ref="B1002:B1019"/>
    <mergeCell ref="D1020:F1020"/>
    <mergeCell ref="D1045:F1045"/>
    <mergeCell ref="B782:B800"/>
    <mergeCell ref="I757:J758"/>
    <mergeCell ref="B760:B776"/>
    <mergeCell ref="B805:B817"/>
    <mergeCell ref="B939:B965"/>
    <mergeCell ref="D966:F966"/>
    <mergeCell ref="I1047:J1048"/>
    <mergeCell ref="G397:H397"/>
    <mergeCell ref="B558:B571"/>
    <mergeCell ref="B515:B537"/>
    <mergeCell ref="I512:J513"/>
    <mergeCell ref="I574:J575"/>
    <mergeCell ref="B577:B586"/>
    <mergeCell ref="I613:J614"/>
    <mergeCell ref="I539:J540"/>
    <mergeCell ref="G552:H552"/>
    <mergeCell ref="I589:J590"/>
    <mergeCell ref="F553:H553"/>
    <mergeCell ref="G428:H428"/>
    <mergeCell ref="I429:J430"/>
    <mergeCell ref="G446:H446"/>
    <mergeCell ref="I399:J400"/>
    <mergeCell ref="B402:B415"/>
    <mergeCell ref="G416:H416"/>
    <mergeCell ref="B487:B508"/>
    <mergeCell ref="G482:H482"/>
    <mergeCell ref="B467:B481"/>
    <mergeCell ref="I1577:J1578"/>
    <mergeCell ref="B1580:B1601"/>
    <mergeCell ref="D1602:F1602"/>
    <mergeCell ref="I1561:J1562"/>
    <mergeCell ref="I1726:J1727"/>
    <mergeCell ref="D1547:F1547"/>
    <mergeCell ref="I1548:J1549"/>
    <mergeCell ref="B1551:B1559"/>
    <mergeCell ref="D1560:F1560"/>
    <mergeCell ref="I1603:J1604"/>
    <mergeCell ref="B1606:B1617"/>
    <mergeCell ref="D1618:F1618"/>
    <mergeCell ref="I1619:J1620"/>
    <mergeCell ref="B1622:B1634"/>
    <mergeCell ref="I1682:J1683"/>
    <mergeCell ref="B1685:B1702"/>
    <mergeCell ref="D1703:F1703"/>
    <mergeCell ref="B1729:B1744"/>
    <mergeCell ref="D1745:F1745"/>
    <mergeCell ref="I1746:J1747"/>
    <mergeCell ref="B1749:B1770"/>
    <mergeCell ref="D1771:F1771"/>
    <mergeCell ref="D1635:F1635"/>
    <mergeCell ref="I1636:J1637"/>
    <mergeCell ref="B1639:B1654"/>
    <mergeCell ref="D1655:F165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49"/>
  <sheetViews>
    <sheetView tabSelected="1" topLeftCell="A28" workbookViewId="0">
      <selection activeCell="C52" sqref="C52"/>
    </sheetView>
  </sheetViews>
  <sheetFormatPr defaultRowHeight="15"/>
  <cols>
    <col min="2" max="2" width="10.5703125" customWidth="1"/>
    <col min="3" max="3" width="19.85546875" customWidth="1"/>
    <col min="10" max="10" width="13.85546875" customWidth="1"/>
  </cols>
  <sheetData>
    <row r="2" spans="2:11">
      <c r="B2" s="5" t="s">
        <v>15</v>
      </c>
      <c r="C2" s="5">
        <v>2019</v>
      </c>
      <c r="D2" s="5"/>
      <c r="E2" s="1"/>
      <c r="F2" s="1"/>
      <c r="G2" s="1"/>
      <c r="H2" s="1"/>
      <c r="I2" s="1"/>
      <c r="J2" s="1"/>
      <c r="K2" s="1"/>
    </row>
    <row r="3" spans="2:11">
      <c r="B3" s="15" t="s">
        <v>0</v>
      </c>
      <c r="C3" s="15" t="s">
        <v>209</v>
      </c>
      <c r="D3" s="15" t="s">
        <v>219</v>
      </c>
      <c r="E3" s="16" t="s">
        <v>210</v>
      </c>
      <c r="F3" s="17" t="s">
        <v>3</v>
      </c>
      <c r="G3" s="18" t="s">
        <v>6</v>
      </c>
      <c r="H3" s="19" t="s">
        <v>7</v>
      </c>
      <c r="I3" s="15" t="s">
        <v>4</v>
      </c>
      <c r="J3" s="15" t="s">
        <v>266</v>
      </c>
      <c r="K3" s="15" t="s">
        <v>9</v>
      </c>
    </row>
    <row r="4" spans="2:11">
      <c r="B4" s="1" t="s">
        <v>955</v>
      </c>
      <c r="C4" s="1" t="s">
        <v>1013</v>
      </c>
      <c r="D4" s="1">
        <v>1000</v>
      </c>
      <c r="E4" s="1">
        <v>1120</v>
      </c>
      <c r="F4" s="1"/>
      <c r="G4" s="1">
        <v>1127</v>
      </c>
      <c r="H4" s="1"/>
      <c r="I4" s="1">
        <v>7</v>
      </c>
      <c r="J4" s="1">
        <v>7000</v>
      </c>
      <c r="K4" s="1"/>
    </row>
    <row r="5" spans="2:11">
      <c r="B5" s="1" t="s">
        <v>955</v>
      </c>
      <c r="C5" s="268" t="s">
        <v>225</v>
      </c>
      <c r="D5" s="1">
        <v>1061</v>
      </c>
      <c r="E5" s="1"/>
      <c r="F5" s="1"/>
      <c r="G5" s="1">
        <v>518</v>
      </c>
      <c r="H5" s="1"/>
      <c r="I5" s="1"/>
      <c r="J5" s="1"/>
      <c r="K5" s="1" t="s">
        <v>13</v>
      </c>
    </row>
    <row r="6" spans="2:11">
      <c r="B6" s="1" t="s">
        <v>956</v>
      </c>
      <c r="C6" s="269"/>
      <c r="D6" s="1"/>
      <c r="E6" s="1">
        <v>498</v>
      </c>
      <c r="F6" s="1"/>
      <c r="G6" s="1"/>
      <c r="H6" s="1"/>
      <c r="I6" s="1">
        <f>G5-E6</f>
        <v>20</v>
      </c>
      <c r="J6" s="1">
        <f>I6*D5</f>
        <v>21220</v>
      </c>
      <c r="K6" s="1"/>
    </row>
    <row r="7" spans="2:11">
      <c r="B7" s="1" t="s">
        <v>956</v>
      </c>
      <c r="C7" s="270" t="s">
        <v>1014</v>
      </c>
      <c r="D7" s="1">
        <v>1000</v>
      </c>
      <c r="E7" s="1"/>
      <c r="F7" s="1"/>
      <c r="G7" s="1">
        <v>695</v>
      </c>
      <c r="H7" s="1"/>
      <c r="I7" s="1"/>
      <c r="J7" s="1"/>
      <c r="K7" s="1" t="s">
        <v>13</v>
      </c>
    </row>
    <row r="8" spans="2:11">
      <c r="B8" s="1" t="s">
        <v>958</v>
      </c>
      <c r="C8" s="271"/>
      <c r="D8" s="1"/>
      <c r="E8" s="1">
        <v>684.15</v>
      </c>
      <c r="F8" s="1"/>
      <c r="G8" s="1"/>
      <c r="H8" s="1"/>
      <c r="I8" s="1">
        <f>G7-E8</f>
        <v>10.850000000000023</v>
      </c>
      <c r="J8" s="1">
        <v>10850</v>
      </c>
      <c r="K8" s="1"/>
    </row>
    <row r="9" spans="2:11">
      <c r="B9" s="1" t="s">
        <v>956</v>
      </c>
      <c r="C9" s="270" t="s">
        <v>1013</v>
      </c>
      <c r="D9" s="1">
        <v>1000</v>
      </c>
      <c r="E9" s="1"/>
      <c r="F9" s="1"/>
      <c r="G9" s="1">
        <v>1124</v>
      </c>
      <c r="H9" s="1"/>
      <c r="I9" s="1"/>
      <c r="J9" s="1"/>
      <c r="K9" s="1" t="s">
        <v>13</v>
      </c>
    </row>
    <row r="10" spans="2:11">
      <c r="B10" s="1" t="s">
        <v>958</v>
      </c>
      <c r="C10" s="271"/>
      <c r="D10" s="1"/>
      <c r="E10" s="1">
        <v>1099</v>
      </c>
      <c r="F10" s="1"/>
      <c r="G10" s="1"/>
      <c r="H10" s="1"/>
      <c r="I10" s="1">
        <f>G9-E10</f>
        <v>25</v>
      </c>
      <c r="J10" s="1">
        <v>25000</v>
      </c>
      <c r="K10" s="1"/>
    </row>
    <row r="11" spans="2:11">
      <c r="B11" s="1" t="s">
        <v>958</v>
      </c>
      <c r="C11" s="1" t="s">
        <v>225</v>
      </c>
      <c r="D11" s="1">
        <v>1061</v>
      </c>
      <c r="E11" s="1">
        <v>484.5</v>
      </c>
      <c r="F11" s="1"/>
      <c r="G11" s="1">
        <v>491.75</v>
      </c>
      <c r="H11" s="1"/>
      <c r="I11" s="1">
        <f>G11-E11</f>
        <v>7.25</v>
      </c>
      <c r="J11" s="1">
        <f>I11*D11</f>
        <v>7692.25</v>
      </c>
      <c r="K11" s="1"/>
    </row>
    <row r="12" spans="2:11">
      <c r="B12" s="1" t="s">
        <v>957</v>
      </c>
      <c r="C12" s="1" t="s">
        <v>225</v>
      </c>
      <c r="D12" s="1">
        <v>1061</v>
      </c>
      <c r="E12" s="1">
        <v>501</v>
      </c>
      <c r="F12" s="1"/>
      <c r="G12" s="1"/>
      <c r="H12" s="1">
        <v>493</v>
      </c>
      <c r="I12" s="1">
        <f>H12-E12</f>
        <v>-8</v>
      </c>
      <c r="J12" s="1">
        <f>I12*D12</f>
        <v>-8488</v>
      </c>
      <c r="K12" s="1"/>
    </row>
    <row r="13" spans="2:11">
      <c r="B13" s="1" t="s">
        <v>957</v>
      </c>
      <c r="C13" s="1" t="s">
        <v>1013</v>
      </c>
      <c r="D13" s="1">
        <v>1000</v>
      </c>
      <c r="E13" s="1">
        <v>1090</v>
      </c>
      <c r="F13" s="1"/>
      <c r="G13" s="1">
        <v>1099</v>
      </c>
      <c r="H13" s="1"/>
      <c r="I13" s="1">
        <v>9</v>
      </c>
      <c r="J13" s="1">
        <v>9000</v>
      </c>
      <c r="K13" s="1"/>
    </row>
    <row r="14" spans="2:11">
      <c r="B14" s="1" t="s">
        <v>957</v>
      </c>
      <c r="C14" s="270" t="s">
        <v>214</v>
      </c>
      <c r="D14" s="1">
        <v>900</v>
      </c>
      <c r="E14" s="1">
        <v>615</v>
      </c>
      <c r="F14" s="1"/>
      <c r="G14" s="1"/>
      <c r="H14" s="1"/>
      <c r="I14" s="1"/>
      <c r="J14" s="1"/>
      <c r="K14" s="1" t="s">
        <v>13</v>
      </c>
    </row>
    <row r="15" spans="2:11">
      <c r="B15" s="1" t="s">
        <v>1015</v>
      </c>
      <c r="C15" s="271"/>
      <c r="D15" s="1"/>
      <c r="E15" s="1"/>
      <c r="F15" s="1">
        <v>633</v>
      </c>
      <c r="G15" s="1"/>
      <c r="H15" s="1"/>
      <c r="I15" s="1">
        <f>F15-E14</f>
        <v>18</v>
      </c>
      <c r="J15" s="1">
        <f>I15*D14</f>
        <v>16200</v>
      </c>
      <c r="K15" s="1"/>
    </row>
    <row r="16" spans="2:11">
      <c r="B16" s="1" t="s">
        <v>1016</v>
      </c>
      <c r="C16" s="268" t="s">
        <v>225</v>
      </c>
      <c r="D16" s="1">
        <v>1061</v>
      </c>
      <c r="E16" s="1"/>
      <c r="F16" s="1"/>
      <c r="G16" s="1">
        <v>497</v>
      </c>
      <c r="H16" s="1"/>
      <c r="I16" s="1"/>
      <c r="J16" s="1"/>
      <c r="K16" s="1" t="s">
        <v>13</v>
      </c>
    </row>
    <row r="17" spans="2:11">
      <c r="B17" s="1" t="s">
        <v>1017</v>
      </c>
      <c r="C17" s="269"/>
      <c r="D17" s="1"/>
      <c r="E17" s="1"/>
      <c r="F17" s="1">
        <v>475.8</v>
      </c>
      <c r="G17" s="1"/>
      <c r="H17" s="1"/>
      <c r="I17" s="1">
        <f>G16-F17</f>
        <v>21.199999999999989</v>
      </c>
      <c r="J17" s="1">
        <f>I17*D16</f>
        <v>22493.199999999986</v>
      </c>
      <c r="K17" s="1"/>
    </row>
    <row r="18" spans="2:11">
      <c r="B18" s="1" t="s">
        <v>1017</v>
      </c>
      <c r="C18" s="268" t="s">
        <v>214</v>
      </c>
      <c r="D18" s="1">
        <v>900</v>
      </c>
      <c r="E18" s="1">
        <v>637.35</v>
      </c>
      <c r="F18" s="1"/>
      <c r="G18" s="1"/>
      <c r="H18" s="1"/>
      <c r="I18" s="1"/>
      <c r="J18" s="1"/>
      <c r="K18" s="1" t="s">
        <v>13</v>
      </c>
    </row>
    <row r="19" spans="2:11">
      <c r="B19" s="1" t="s">
        <v>1019</v>
      </c>
      <c r="C19" s="269"/>
      <c r="D19" s="1"/>
      <c r="E19" s="1"/>
      <c r="F19" s="1">
        <v>658.7</v>
      </c>
      <c r="G19" s="1"/>
      <c r="H19" s="1"/>
      <c r="I19" s="1">
        <f>F19-E18</f>
        <v>21.350000000000023</v>
      </c>
      <c r="J19" s="1">
        <f>I19*D18</f>
        <v>19215.000000000022</v>
      </c>
      <c r="K19" s="1"/>
    </row>
    <row r="20" spans="2:11">
      <c r="B20" s="1" t="s">
        <v>1018</v>
      </c>
      <c r="C20" s="1" t="s">
        <v>1013</v>
      </c>
      <c r="D20" s="1">
        <v>1000</v>
      </c>
      <c r="E20" s="1">
        <v>1117.8499999999999</v>
      </c>
      <c r="F20" s="1">
        <v>1135.0999999999999</v>
      </c>
      <c r="G20" s="1"/>
      <c r="H20" s="1"/>
      <c r="I20" s="1">
        <f>F20-E20</f>
        <v>17.25</v>
      </c>
      <c r="J20" s="1">
        <f>I20*D20</f>
        <v>17250</v>
      </c>
      <c r="K20" s="1"/>
    </row>
    <row r="21" spans="2:11">
      <c r="B21" s="1" t="s">
        <v>1023</v>
      </c>
      <c r="C21" s="268" t="s">
        <v>1013</v>
      </c>
      <c r="D21" s="1">
        <v>1000</v>
      </c>
      <c r="E21" s="1">
        <v>1150</v>
      </c>
      <c r="F21" s="1"/>
      <c r="G21" s="1"/>
      <c r="H21" s="1"/>
      <c r="I21" s="1"/>
      <c r="J21" s="1"/>
      <c r="K21" s="1" t="s">
        <v>13</v>
      </c>
    </row>
    <row r="22" spans="2:11">
      <c r="B22" s="1" t="s">
        <v>1024</v>
      </c>
      <c r="C22" s="269"/>
      <c r="D22" s="1"/>
      <c r="E22" s="1"/>
      <c r="F22" s="1">
        <v>1251</v>
      </c>
      <c r="G22" s="1"/>
      <c r="H22" s="1"/>
      <c r="I22" s="1">
        <f>F22-E21</f>
        <v>101</v>
      </c>
      <c r="J22" s="1">
        <f>I22*D21</f>
        <v>101000</v>
      </c>
      <c r="K22" s="1"/>
    </row>
    <row r="23" spans="2:11">
      <c r="B23" s="1" t="s">
        <v>1020</v>
      </c>
      <c r="C23" s="268" t="s">
        <v>1021</v>
      </c>
      <c r="D23" s="1">
        <v>1061</v>
      </c>
      <c r="E23" s="1"/>
      <c r="F23" s="1"/>
      <c r="G23" s="1">
        <v>467.3</v>
      </c>
      <c r="H23" s="1"/>
      <c r="I23" s="1"/>
      <c r="J23" s="1"/>
      <c r="K23" s="1" t="s">
        <v>13</v>
      </c>
    </row>
    <row r="24" spans="2:11">
      <c r="B24" s="1" t="s">
        <v>1022</v>
      </c>
      <c r="C24" s="269"/>
      <c r="D24" s="1"/>
      <c r="E24" s="1">
        <v>446.15</v>
      </c>
      <c r="F24" s="1"/>
      <c r="G24" s="1"/>
      <c r="H24" s="1"/>
      <c r="I24" s="1">
        <f>G23-E24</f>
        <v>21.150000000000034</v>
      </c>
      <c r="J24" s="1">
        <f>I24*D23</f>
        <v>22440.150000000038</v>
      </c>
      <c r="K24" s="1"/>
    </row>
    <row r="25" spans="2:11">
      <c r="B25" s="1"/>
      <c r="C25" s="1"/>
      <c r="D25" s="1"/>
      <c r="E25" s="1"/>
      <c r="F25" s="1"/>
      <c r="G25" s="1"/>
      <c r="H25" s="272" t="s">
        <v>1025</v>
      </c>
      <c r="I25" s="273"/>
      <c r="J25" s="5">
        <f>SUM(J4:J24)</f>
        <v>270872.60000000003</v>
      </c>
      <c r="K25" s="1"/>
    </row>
    <row r="28" spans="2:11">
      <c r="B28" s="5" t="s">
        <v>46</v>
      </c>
      <c r="C28" s="5">
        <v>2019</v>
      </c>
      <c r="D28" s="5"/>
      <c r="E28" s="1"/>
      <c r="F28" s="1"/>
      <c r="G28" s="1"/>
      <c r="H28" s="1"/>
      <c r="I28" s="1"/>
      <c r="J28" s="1"/>
      <c r="K28" s="1"/>
    </row>
    <row r="29" spans="2:11">
      <c r="B29" s="15" t="s">
        <v>0</v>
      </c>
      <c r="C29" s="15" t="s">
        <v>209</v>
      </c>
      <c r="D29" s="15" t="s">
        <v>219</v>
      </c>
      <c r="E29" s="16" t="s">
        <v>210</v>
      </c>
      <c r="F29" s="17" t="s">
        <v>3</v>
      </c>
      <c r="G29" s="18" t="s">
        <v>6</v>
      </c>
      <c r="H29" s="19" t="s">
        <v>7</v>
      </c>
      <c r="I29" s="15" t="s">
        <v>4</v>
      </c>
      <c r="J29" s="15" t="s">
        <v>266</v>
      </c>
      <c r="K29" s="15" t="s">
        <v>9</v>
      </c>
    </row>
    <row r="30" spans="2:11">
      <c r="B30" s="1" t="s">
        <v>1033</v>
      </c>
      <c r="C30" s="267" t="s">
        <v>1026</v>
      </c>
      <c r="D30" s="1">
        <v>1000</v>
      </c>
      <c r="E30" s="1">
        <v>1242.25</v>
      </c>
      <c r="F30" s="1"/>
      <c r="G30" s="1"/>
      <c r="H30" s="1"/>
      <c r="I30" s="1"/>
      <c r="J30" s="1"/>
      <c r="K30" s="1" t="s">
        <v>13</v>
      </c>
    </row>
    <row r="31" spans="2:11">
      <c r="B31" s="1" t="s">
        <v>1034</v>
      </c>
      <c r="C31" s="267"/>
      <c r="D31" s="1"/>
      <c r="E31" s="1"/>
      <c r="F31" s="1">
        <v>1293</v>
      </c>
      <c r="G31" s="1"/>
      <c r="H31" s="1"/>
      <c r="I31" s="1">
        <f>F31-E30</f>
        <v>50.75</v>
      </c>
      <c r="J31" s="1">
        <f>I31*D30</f>
        <v>50750</v>
      </c>
      <c r="K31" s="1"/>
    </row>
    <row r="32" spans="2:11">
      <c r="B32" s="267" t="s">
        <v>1033</v>
      </c>
      <c r="C32" s="267" t="s">
        <v>1027</v>
      </c>
      <c r="D32" s="1">
        <v>400</v>
      </c>
      <c r="E32" s="1">
        <v>894</v>
      </c>
      <c r="F32" s="1"/>
      <c r="G32" s="1"/>
      <c r="H32" s="1"/>
      <c r="I32" s="1"/>
      <c r="J32" s="1"/>
      <c r="K32" s="1" t="s">
        <v>13</v>
      </c>
    </row>
    <row r="33" spans="2:11">
      <c r="B33" s="267"/>
      <c r="C33" s="267"/>
      <c r="D33" s="1">
        <v>400</v>
      </c>
      <c r="E33" s="1">
        <v>896</v>
      </c>
      <c r="F33" s="1"/>
      <c r="G33" s="1"/>
      <c r="H33" s="1"/>
      <c r="I33" s="1"/>
      <c r="J33" s="1"/>
      <c r="K33" s="1" t="s">
        <v>13</v>
      </c>
    </row>
    <row r="34" spans="2:11">
      <c r="B34" s="267" t="s">
        <v>1035</v>
      </c>
      <c r="C34" s="267"/>
      <c r="D34" s="1"/>
      <c r="E34" s="1"/>
      <c r="F34" s="1">
        <v>931</v>
      </c>
      <c r="G34" s="1"/>
      <c r="H34" s="1"/>
      <c r="I34" s="1"/>
      <c r="J34" s="1"/>
      <c r="K34" s="1"/>
    </row>
    <row r="35" spans="2:11">
      <c r="B35" s="267"/>
      <c r="C35" s="267"/>
      <c r="D35" s="1"/>
      <c r="E35" s="1"/>
      <c r="F35" s="1">
        <v>931</v>
      </c>
      <c r="G35" s="1"/>
      <c r="H35" s="1"/>
      <c r="I35" s="1"/>
      <c r="J35" s="1"/>
      <c r="K35" s="1"/>
    </row>
    <row r="36" spans="2:11">
      <c r="B36" s="1" t="s">
        <v>1036</v>
      </c>
      <c r="C36" s="1" t="s">
        <v>1028</v>
      </c>
      <c r="D36" s="1">
        <v>1061</v>
      </c>
      <c r="E36" s="1">
        <v>455</v>
      </c>
      <c r="F36" s="1"/>
      <c r="G36" s="1">
        <v>471</v>
      </c>
      <c r="H36" s="1"/>
      <c r="I36" s="1">
        <f>G36-E36</f>
        <v>16</v>
      </c>
      <c r="J36" s="1">
        <f>I36*D36</f>
        <v>16976</v>
      </c>
      <c r="K36" s="1"/>
    </row>
    <row r="37" spans="2:11">
      <c r="B37" s="1" t="s">
        <v>1037</v>
      </c>
      <c r="C37" s="267" t="s">
        <v>1026</v>
      </c>
      <c r="D37" s="1">
        <v>1000</v>
      </c>
      <c r="E37" s="1"/>
      <c r="F37" s="1"/>
      <c r="G37" s="1">
        <v>1285</v>
      </c>
      <c r="H37" s="1"/>
      <c r="I37" s="1"/>
      <c r="J37" s="1"/>
      <c r="K37" s="1" t="s">
        <v>13</v>
      </c>
    </row>
    <row r="38" spans="2:11">
      <c r="B38" s="1" t="s">
        <v>961</v>
      </c>
      <c r="C38" s="267"/>
      <c r="D38" s="1"/>
      <c r="E38" s="1">
        <v>1222.5</v>
      </c>
      <c r="F38" s="1"/>
      <c r="G38" s="1"/>
      <c r="H38" s="1"/>
      <c r="I38" s="1">
        <f>G37-E38</f>
        <v>62.5</v>
      </c>
      <c r="J38" s="1">
        <f>I38*D37</f>
        <v>62500</v>
      </c>
      <c r="K38" s="1"/>
    </row>
    <row r="39" spans="2:11">
      <c r="B39" s="1" t="s">
        <v>1038</v>
      </c>
      <c r="C39" s="267" t="s">
        <v>1029</v>
      </c>
      <c r="D39" s="1">
        <v>900</v>
      </c>
      <c r="E39" s="1"/>
      <c r="F39" s="1"/>
      <c r="G39" s="1">
        <v>651.70000000000005</v>
      </c>
      <c r="H39" s="1"/>
      <c r="I39" s="1"/>
      <c r="J39" s="1"/>
      <c r="K39" s="1" t="s">
        <v>13</v>
      </c>
    </row>
    <row r="40" spans="2:11">
      <c r="B40" s="1" t="s">
        <v>961</v>
      </c>
      <c r="C40" s="267"/>
      <c r="D40" s="1"/>
      <c r="E40" s="1">
        <v>609</v>
      </c>
      <c r="F40" s="1"/>
      <c r="G40" s="1"/>
      <c r="H40" s="1"/>
      <c r="I40" s="1">
        <f>G39-E40</f>
        <v>42.700000000000045</v>
      </c>
      <c r="J40" s="1">
        <f>I40*D39</f>
        <v>38430.000000000044</v>
      </c>
      <c r="K40" s="1"/>
    </row>
    <row r="41" spans="2:11">
      <c r="B41" s="1" t="s">
        <v>1039</v>
      </c>
      <c r="C41" s="267" t="s">
        <v>1031</v>
      </c>
      <c r="D41" s="1">
        <v>1000</v>
      </c>
      <c r="E41" s="1"/>
      <c r="F41" s="1"/>
      <c r="G41" s="1">
        <v>705</v>
      </c>
      <c r="H41" s="1"/>
      <c r="I41" s="1"/>
      <c r="J41" s="1"/>
      <c r="K41" s="1" t="s">
        <v>13</v>
      </c>
    </row>
    <row r="42" spans="2:11">
      <c r="B42" s="1" t="s">
        <v>961</v>
      </c>
      <c r="C42" s="267"/>
      <c r="D42" s="1"/>
      <c r="E42" s="1">
        <v>669</v>
      </c>
      <c r="F42" s="1"/>
      <c r="G42" s="1"/>
      <c r="H42" s="1"/>
      <c r="I42" s="1">
        <f>G41-E42</f>
        <v>36</v>
      </c>
      <c r="J42" s="1">
        <f>I42*D41</f>
        <v>36000</v>
      </c>
      <c r="K42" s="1"/>
    </row>
    <row r="43" spans="2:11">
      <c r="B43" s="1" t="s">
        <v>1039</v>
      </c>
      <c r="C43" s="267" t="s">
        <v>1027</v>
      </c>
      <c r="D43" s="1">
        <v>400</v>
      </c>
      <c r="E43" s="1"/>
      <c r="F43" s="1"/>
      <c r="G43" s="1">
        <v>890</v>
      </c>
      <c r="H43" s="1"/>
      <c r="I43" s="1"/>
      <c r="J43" s="1"/>
      <c r="K43" s="1" t="s">
        <v>13</v>
      </c>
    </row>
    <row r="44" spans="2:11">
      <c r="B44" s="1" t="s">
        <v>961</v>
      </c>
      <c r="C44" s="267"/>
      <c r="D44" s="1"/>
      <c r="E44" s="1">
        <v>838.15</v>
      </c>
      <c r="F44" s="1"/>
      <c r="G44" s="1"/>
      <c r="H44" s="1"/>
      <c r="I44" s="1">
        <f>G43-E44</f>
        <v>51.850000000000023</v>
      </c>
      <c r="J44" s="1">
        <f>I44*D43</f>
        <v>20740.000000000007</v>
      </c>
      <c r="K44" s="1"/>
    </row>
    <row r="45" spans="2:11">
      <c r="B45" s="1" t="s">
        <v>964</v>
      </c>
      <c r="C45" s="267" t="s">
        <v>1030</v>
      </c>
      <c r="D45" s="1">
        <v>1061</v>
      </c>
      <c r="E45" s="1">
        <v>470</v>
      </c>
      <c r="F45" s="1"/>
      <c r="G45" s="1"/>
      <c r="H45" s="1"/>
      <c r="I45" s="1"/>
      <c r="J45" s="1"/>
      <c r="K45" s="1" t="s">
        <v>13</v>
      </c>
    </row>
    <row r="46" spans="2:11">
      <c r="B46" s="1" t="s">
        <v>992</v>
      </c>
      <c r="C46" s="267"/>
      <c r="D46" s="1"/>
      <c r="E46" s="1"/>
      <c r="F46" s="1">
        <v>501</v>
      </c>
      <c r="G46" s="1"/>
      <c r="H46" s="1"/>
      <c r="I46" s="1">
        <f>F46-E45</f>
        <v>31</v>
      </c>
      <c r="J46" s="1">
        <f>I46*D45</f>
        <v>32891</v>
      </c>
      <c r="K46" s="1"/>
    </row>
    <row r="47" spans="2:11">
      <c r="B47" s="1" t="s">
        <v>982</v>
      </c>
      <c r="C47" s="267" t="s">
        <v>1032</v>
      </c>
      <c r="D47" s="1">
        <v>1000</v>
      </c>
      <c r="E47" s="1">
        <v>695</v>
      </c>
      <c r="F47" s="1"/>
      <c r="G47" s="1"/>
      <c r="H47" s="1"/>
      <c r="I47" s="1"/>
      <c r="J47" s="1"/>
      <c r="K47" s="1" t="s">
        <v>13</v>
      </c>
    </row>
    <row r="48" spans="2:11">
      <c r="B48" s="1" t="s">
        <v>1040</v>
      </c>
      <c r="C48" s="267"/>
      <c r="D48" s="1"/>
      <c r="E48" s="1"/>
      <c r="F48" s="1">
        <v>713.7</v>
      </c>
      <c r="G48" s="1"/>
      <c r="H48" s="1"/>
      <c r="I48" s="1">
        <f>F48-E47</f>
        <v>18.700000000000045</v>
      </c>
      <c r="J48" s="1">
        <f>I48*D47</f>
        <v>18700.000000000044</v>
      </c>
      <c r="K48" s="1"/>
    </row>
    <row r="49" spans="2:11">
      <c r="B49" s="1"/>
      <c r="C49" s="1"/>
      <c r="D49" s="1"/>
      <c r="E49" s="1"/>
      <c r="F49" s="1"/>
      <c r="G49" s="1"/>
      <c r="H49" s="272" t="s">
        <v>1025</v>
      </c>
      <c r="I49" s="273"/>
      <c r="J49" s="5">
        <f>SUM(J30:J48)</f>
        <v>276987.00000000012</v>
      </c>
      <c r="K49" s="1"/>
    </row>
  </sheetData>
  <mergeCells count="20">
    <mergeCell ref="H25:I25"/>
    <mergeCell ref="C30:C31"/>
    <mergeCell ref="C32:C35"/>
    <mergeCell ref="H49:I49"/>
    <mergeCell ref="C37:C38"/>
    <mergeCell ref="C39:C40"/>
    <mergeCell ref="C41:C42"/>
    <mergeCell ref="C43:C44"/>
    <mergeCell ref="C45:C46"/>
    <mergeCell ref="C47:C48"/>
    <mergeCell ref="B32:B33"/>
    <mergeCell ref="B34:B35"/>
    <mergeCell ref="C5:C6"/>
    <mergeCell ref="C7:C8"/>
    <mergeCell ref="C9:C10"/>
    <mergeCell ref="C14:C15"/>
    <mergeCell ref="C16:C17"/>
    <mergeCell ref="C18:C19"/>
    <mergeCell ref="C21:C22"/>
    <mergeCell ref="C23:C2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M31"/>
  <sheetViews>
    <sheetView workbookViewId="0">
      <selection activeCell="I21" sqref="I21"/>
    </sheetView>
  </sheetViews>
  <sheetFormatPr defaultRowHeight="15"/>
  <cols>
    <col min="2" max="2" width="12.5703125" customWidth="1"/>
    <col min="3" max="3" width="14.5703125" customWidth="1"/>
    <col min="4" max="4" width="13.42578125" customWidth="1"/>
    <col min="5" max="5" width="16.28515625" customWidth="1"/>
    <col min="6" max="6" width="15.7109375" customWidth="1"/>
    <col min="7" max="7" width="13.85546875" customWidth="1"/>
    <col min="10" max="10" width="17.140625" customWidth="1"/>
    <col min="11" max="11" width="11.7109375" customWidth="1"/>
    <col min="12" max="12" width="12.140625" customWidth="1"/>
  </cols>
  <sheetData>
    <row r="3" spans="2:13" ht="15.75" thickBot="1"/>
    <row r="4" spans="2:13" ht="15.75" thickBot="1">
      <c r="B4" s="274" t="s">
        <v>445</v>
      </c>
      <c r="C4" s="275"/>
      <c r="D4" s="275"/>
      <c r="E4" s="275"/>
      <c r="F4" s="275"/>
      <c r="G4" s="276"/>
      <c r="J4" s="1"/>
      <c r="K4" s="174" t="s">
        <v>952</v>
      </c>
      <c r="L4" s="175"/>
      <c r="M4" s="1"/>
    </row>
    <row r="5" spans="2:13">
      <c r="B5" s="39">
        <v>2018</v>
      </c>
      <c r="C5" s="39" t="s">
        <v>418</v>
      </c>
      <c r="D5" s="39" t="s">
        <v>419</v>
      </c>
      <c r="E5" s="39" t="s">
        <v>420</v>
      </c>
      <c r="F5" s="39" t="s">
        <v>951</v>
      </c>
      <c r="G5" s="39" t="s">
        <v>421</v>
      </c>
      <c r="J5" s="1"/>
      <c r="K5" s="174" t="s">
        <v>953</v>
      </c>
      <c r="L5" s="174"/>
      <c r="M5" s="1"/>
    </row>
    <row r="6" spans="2:13">
      <c r="B6" s="5" t="s">
        <v>15</v>
      </c>
      <c r="C6" s="1">
        <f>'NIFTY OPTION2018'!H273</f>
        <v>87933.749999999956</v>
      </c>
      <c r="D6" s="1">
        <f>'NF2018'!I87</f>
        <v>160275</v>
      </c>
      <c r="E6" s="1">
        <f>'BNF INTRADAY2018'!I59</f>
        <v>210400</v>
      </c>
      <c r="F6" s="1"/>
      <c r="G6" s="1">
        <f>STKFUT2018!J38</f>
        <v>446999.99999999994</v>
      </c>
      <c r="J6" s="1"/>
      <c r="K6" s="5">
        <v>2017</v>
      </c>
      <c r="L6" s="5">
        <v>2018</v>
      </c>
      <c r="M6" s="5" t="s">
        <v>954</v>
      </c>
    </row>
    <row r="7" spans="2:13">
      <c r="B7" s="5"/>
      <c r="C7" s="1"/>
      <c r="D7" s="1"/>
      <c r="E7" s="1"/>
      <c r="F7" s="1"/>
      <c r="G7" s="1"/>
      <c r="J7" s="5" t="s">
        <v>418</v>
      </c>
      <c r="K7" s="173">
        <f>'SUMMARY 2017'!C29</f>
        <v>53672.8125</v>
      </c>
      <c r="L7" s="173">
        <f>C30</f>
        <v>150476.87499999997</v>
      </c>
      <c r="M7" s="176">
        <f>L7-K7</f>
        <v>96804.062499999971</v>
      </c>
    </row>
    <row r="8" spans="2:13">
      <c r="B8" s="5" t="s">
        <v>46</v>
      </c>
      <c r="C8" s="1">
        <f>'NIFTY OPTION2018'!H485</f>
        <v>155718.75</v>
      </c>
      <c r="D8" s="1">
        <f>'NF2018'!I251</f>
        <v>328200</v>
      </c>
      <c r="E8" s="1">
        <f>'BNF INTRADAY2018'!I161</f>
        <v>527680</v>
      </c>
      <c r="F8" s="1"/>
      <c r="G8" s="1">
        <f>STKFUT2018!J75</f>
        <v>513100</v>
      </c>
      <c r="J8" s="1"/>
      <c r="K8" s="1"/>
      <c r="L8" s="1"/>
      <c r="M8" s="5"/>
    </row>
    <row r="9" spans="2:13">
      <c r="B9" s="5"/>
      <c r="C9" s="1"/>
      <c r="D9" s="1"/>
      <c r="E9" s="1"/>
      <c r="F9" s="1"/>
      <c r="G9" s="1"/>
      <c r="J9" s="5" t="s">
        <v>419</v>
      </c>
      <c r="K9" s="173">
        <f>'SUMMARY 2017'!D29</f>
        <v>72175.625000000015</v>
      </c>
      <c r="L9" s="173">
        <f>D30</f>
        <v>276175</v>
      </c>
      <c r="M9" s="176">
        <f>L9-K9</f>
        <v>203999.375</v>
      </c>
    </row>
    <row r="10" spans="2:13">
      <c r="B10" s="5" t="s">
        <v>61</v>
      </c>
      <c r="C10" s="1">
        <f>'NIFTY OPTION2018'!H625</f>
        <v>130676.24999999997</v>
      </c>
      <c r="D10" s="1">
        <f>'NF2018'!I372</f>
        <v>270675</v>
      </c>
      <c r="E10" s="1">
        <f>'BNF INTRADAY2018'!I283</f>
        <v>358960</v>
      </c>
      <c r="F10" s="1"/>
      <c r="G10" s="1">
        <f>STKFUT2018!J98</f>
        <v>240800</v>
      </c>
      <c r="J10" s="1"/>
      <c r="K10" s="1"/>
      <c r="L10" s="1"/>
      <c r="M10" s="5"/>
    </row>
    <row r="11" spans="2:13">
      <c r="B11" s="5"/>
      <c r="C11" s="1"/>
      <c r="D11" s="1"/>
      <c r="E11" s="1"/>
      <c r="F11" s="1"/>
      <c r="G11" s="1"/>
      <c r="J11" s="5" t="s">
        <v>420</v>
      </c>
      <c r="K11" s="173">
        <f>'SUMMARY 2017'!E29</f>
        <v>107319.16666666667</v>
      </c>
      <c r="L11" s="173">
        <f>E30+F30</f>
        <v>458778.33333333337</v>
      </c>
      <c r="M11" s="176">
        <f>L11-K11</f>
        <v>351459.16666666669</v>
      </c>
    </row>
    <row r="12" spans="2:13">
      <c r="B12" s="5" t="s">
        <v>76</v>
      </c>
      <c r="C12" s="1">
        <f>'NIFTY OPTION2018'!H840</f>
        <v>115972.49999999991</v>
      </c>
      <c r="D12" s="1">
        <f>'NF2018'!I525</f>
        <v>149325</v>
      </c>
      <c r="E12" s="1">
        <f>'BNF INTRADAY2018'!I489</f>
        <v>309000</v>
      </c>
      <c r="F12" s="1"/>
      <c r="G12" s="1">
        <f>STKFUT2018!J133</f>
        <v>326800</v>
      </c>
      <c r="J12" s="1"/>
      <c r="K12" s="1"/>
      <c r="L12" s="1"/>
      <c r="M12" s="5"/>
    </row>
    <row r="13" spans="2:13">
      <c r="B13" s="5"/>
      <c r="C13" s="1"/>
      <c r="D13" s="1"/>
      <c r="E13" s="1"/>
      <c r="F13" s="1"/>
      <c r="G13" s="1"/>
      <c r="J13" s="5" t="s">
        <v>421</v>
      </c>
      <c r="K13" s="173">
        <f>'SUMMARY 2017'!F29</f>
        <v>235527.58333333328</v>
      </c>
      <c r="L13" s="173">
        <f>G30</f>
        <v>340825.41666666669</v>
      </c>
      <c r="M13" s="176">
        <f>L13-K13</f>
        <v>105297.8333333334</v>
      </c>
    </row>
    <row r="14" spans="2:13">
      <c r="B14" s="5" t="s">
        <v>88</v>
      </c>
      <c r="C14" s="1">
        <f>'NIFTY OPTION2018'!H1095</f>
        <v>160252.50000000006</v>
      </c>
      <c r="D14" s="1">
        <f>'NF2018'!I670</f>
        <v>182400</v>
      </c>
      <c r="E14" s="1">
        <f>'BNF INTRADAY2018'!I692</f>
        <v>285200</v>
      </c>
      <c r="F14" s="1">
        <f>'BNF POSITIONAL'!L56</f>
        <v>56080</v>
      </c>
      <c r="G14" s="1">
        <f>STKFUT2018!J160</f>
        <v>268987</v>
      </c>
      <c r="J14" s="1"/>
      <c r="K14" s="1"/>
      <c r="L14" s="1"/>
      <c r="M14" s="1"/>
    </row>
    <row r="15" spans="2:13">
      <c r="B15" s="5"/>
      <c r="C15" s="1"/>
      <c r="D15" s="1"/>
      <c r="E15" s="1"/>
      <c r="F15" s="1"/>
      <c r="G15" s="1"/>
    </row>
    <row r="16" spans="2:13">
      <c r="B16" s="5" t="s">
        <v>113</v>
      </c>
      <c r="C16" s="1">
        <f>'NIFTY OPTION2018'!H1272</f>
        <v>140257.49999999994</v>
      </c>
      <c r="D16" s="1">
        <f>'NF2018'!I756</f>
        <v>169125</v>
      </c>
      <c r="E16" s="1">
        <f>'BNF INTRADAY2018'!I765</f>
        <v>273200</v>
      </c>
      <c r="F16" s="1">
        <f>'BNF POSITIONAL'!L158</f>
        <v>157560</v>
      </c>
      <c r="G16" s="1">
        <f>STKFUT2018!J174</f>
        <v>194735</v>
      </c>
    </row>
    <row r="17" spans="2:7">
      <c r="B17" s="5"/>
      <c r="C17" s="1"/>
      <c r="D17" s="1"/>
      <c r="E17" s="1"/>
      <c r="F17" s="1"/>
      <c r="G17" s="1"/>
    </row>
    <row r="18" spans="2:7">
      <c r="B18" s="5" t="s">
        <v>139</v>
      </c>
      <c r="C18" s="1">
        <f>'NIFTY OPTION2018'!H1471</f>
        <v>205410</v>
      </c>
      <c r="D18" s="1">
        <f>'NF2018'!I854</f>
        <v>243600</v>
      </c>
      <c r="E18" s="1">
        <f>'BNF INTRADAY2018'!I836</f>
        <v>306840</v>
      </c>
      <c r="F18" s="1">
        <f>'BNF POSITIONAL'!L211</f>
        <v>282120</v>
      </c>
      <c r="G18" s="1">
        <f>STKFUT2018!J200</f>
        <v>225000</v>
      </c>
    </row>
    <row r="19" spans="2:7">
      <c r="B19" s="5"/>
      <c r="C19" s="1"/>
      <c r="D19" s="1"/>
      <c r="E19" s="1"/>
      <c r="F19" s="1"/>
      <c r="G19" s="1"/>
    </row>
    <row r="20" spans="2:7">
      <c r="B20" s="5" t="s">
        <v>175</v>
      </c>
      <c r="C20" s="1">
        <f>'NIFTY OPTION2018'!H1637</f>
        <v>76076.249999999971</v>
      </c>
      <c r="D20" s="1">
        <f>'NF2018'!I945</f>
        <v>178200</v>
      </c>
      <c r="E20" s="1">
        <f>'BNF INTRADAY2018'!I912</f>
        <v>240800</v>
      </c>
      <c r="F20" s="1">
        <f>'BNF POSITIONAL'!L258</f>
        <v>182600</v>
      </c>
      <c r="G20" s="1">
        <f>STKFUT2018!J224</f>
        <v>143750</v>
      </c>
    </row>
    <row r="21" spans="2:7">
      <c r="B21" s="5"/>
      <c r="C21" s="1"/>
      <c r="D21" s="1"/>
      <c r="E21" s="1"/>
      <c r="F21" s="1"/>
      <c r="G21" s="1"/>
    </row>
    <row r="22" spans="2:7">
      <c r="B22" s="5" t="s">
        <v>291</v>
      </c>
      <c r="C22" s="1">
        <f>'NIFTY OPTION2018'!H1752</f>
        <v>179400</v>
      </c>
      <c r="D22" s="1">
        <f>'NF2018'!I1027</f>
        <v>308700</v>
      </c>
      <c r="E22" s="1">
        <f>'BNF INTRADAY2018'!I977</f>
        <v>441920</v>
      </c>
      <c r="F22" s="1">
        <f>'BNF POSITIONAL'!L296</f>
        <v>232560</v>
      </c>
      <c r="G22" s="1">
        <f>STKFUT2018!J269</f>
        <v>386699.99999999994</v>
      </c>
    </row>
    <row r="23" spans="2:7">
      <c r="B23" s="5"/>
      <c r="C23" s="1"/>
      <c r="D23" s="1"/>
      <c r="E23" s="1"/>
      <c r="F23" s="1"/>
      <c r="G23" s="1"/>
    </row>
    <row r="24" spans="2:7">
      <c r="B24" s="5" t="s">
        <v>334</v>
      </c>
      <c r="C24" s="1">
        <f>'NIFTY OPTION2018'!H1814</f>
        <v>238575</v>
      </c>
      <c r="D24" s="1">
        <f>'NF2018'!I1072</f>
        <v>462600</v>
      </c>
      <c r="E24" s="1">
        <f>'BNF INTRADAY2018'!I1028</f>
        <v>473560</v>
      </c>
      <c r="F24" s="1">
        <f>'BNF POSITIONAL'!L320</f>
        <v>321400</v>
      </c>
      <c r="G24" s="1">
        <f>STKFUT2018!J307</f>
        <v>619495</v>
      </c>
    </row>
    <row r="25" spans="2:7">
      <c r="B25" s="5"/>
      <c r="C25" s="1"/>
      <c r="D25" s="1"/>
      <c r="E25" s="1"/>
      <c r="F25" s="1"/>
      <c r="G25" s="1"/>
    </row>
    <row r="26" spans="2:7">
      <c r="B26" s="5" t="s">
        <v>369</v>
      </c>
      <c r="C26" s="1">
        <f>'NIFTY OPTION2018'!H1924</f>
        <v>167325</v>
      </c>
      <c r="D26" s="1">
        <f>'NF2018'!I1157</f>
        <v>372450</v>
      </c>
      <c r="E26" s="1">
        <f>'BNF INTRADAY2018'!I1115</f>
        <v>231760</v>
      </c>
      <c r="F26" s="1">
        <f>'BNF POSITIONAL'!I352</f>
        <v>149100</v>
      </c>
      <c r="G26" s="1">
        <f>STKFUT2018!J331</f>
        <v>362863</v>
      </c>
    </row>
    <row r="27" spans="2:7">
      <c r="B27" s="5"/>
      <c r="C27" s="1"/>
      <c r="D27" s="1"/>
      <c r="E27" s="1"/>
      <c r="F27" s="1"/>
      <c r="G27" s="1"/>
    </row>
    <row r="28" spans="2:7">
      <c r="B28" s="5" t="s">
        <v>402</v>
      </c>
      <c r="C28" s="1">
        <f>'NIFTY OPTION2018'!H2080</f>
        <v>148125</v>
      </c>
      <c r="D28" s="1">
        <f>'NF2018'!I1219</f>
        <v>488550</v>
      </c>
      <c r="E28" s="1">
        <f>'BNF INTRADAY2018'!I1221</f>
        <v>280420</v>
      </c>
      <c r="F28" s="1">
        <f>'BNF POSITIONAL'!I388</f>
        <v>184180</v>
      </c>
      <c r="G28" s="1">
        <f>STKFUT2018!J359</f>
        <v>360675</v>
      </c>
    </row>
    <row r="29" spans="2:7">
      <c r="B29" s="5" t="s">
        <v>422</v>
      </c>
      <c r="C29" s="5">
        <f>SUM(C6:C28)</f>
        <v>1805722.4999999998</v>
      </c>
      <c r="D29" s="5">
        <f>SUM(D6:D28)</f>
        <v>3314100</v>
      </c>
      <c r="E29" s="5">
        <f>SUM(E6:E28)</f>
        <v>3939740</v>
      </c>
      <c r="F29" s="5">
        <f>SUM(F6:F28)</f>
        <v>1565600</v>
      </c>
      <c r="G29" s="5">
        <f>SUM(G6:G28)</f>
        <v>4089905</v>
      </c>
    </row>
    <row r="30" spans="2:7">
      <c r="B30" s="5" t="s">
        <v>423</v>
      </c>
      <c r="C30" s="33">
        <f>C29/12</f>
        <v>150476.87499999997</v>
      </c>
      <c r="D30" s="33">
        <f>D29/12</f>
        <v>276175</v>
      </c>
      <c r="E30" s="33">
        <f>E29/12</f>
        <v>328311.66666666669</v>
      </c>
      <c r="F30" s="33">
        <f>F29/12</f>
        <v>130466.66666666667</v>
      </c>
      <c r="G30" s="33">
        <f>G29/12</f>
        <v>340825.41666666669</v>
      </c>
    </row>
    <row r="31" spans="2:7">
      <c r="B31" s="5"/>
      <c r="C31" s="1"/>
      <c r="D31" s="1"/>
      <c r="E31" s="1"/>
      <c r="F31" s="1"/>
      <c r="G31" s="1"/>
    </row>
  </sheetData>
  <mergeCells count="1">
    <mergeCell ref="B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080"/>
  <sheetViews>
    <sheetView topLeftCell="A2058" workbookViewId="0">
      <selection activeCell="L1535" sqref="L1535"/>
    </sheetView>
  </sheetViews>
  <sheetFormatPr defaultRowHeight="15"/>
  <cols>
    <col min="2" max="2" width="14.140625" customWidth="1"/>
    <col min="3" max="3" width="14.42578125" customWidth="1"/>
  </cols>
  <sheetData>
    <row r="1" spans="2:8" s="9" customFormat="1">
      <c r="B1" s="5" t="s">
        <v>15</v>
      </c>
      <c r="C1" s="5">
        <v>2018</v>
      </c>
      <c r="D1" s="13"/>
      <c r="E1" s="13"/>
      <c r="F1" s="13"/>
      <c r="G1" s="13"/>
      <c r="H1" s="13"/>
    </row>
    <row r="2" spans="2:8" s="9" customFormat="1">
      <c r="B2" s="13"/>
      <c r="C2" s="13"/>
      <c r="D2" s="13"/>
      <c r="E2" s="20"/>
      <c r="F2" s="20"/>
      <c r="G2" s="20" t="s">
        <v>4</v>
      </c>
      <c r="H2" s="21" t="s">
        <v>9</v>
      </c>
    </row>
    <row r="3" spans="2:8" s="9" customFormat="1">
      <c r="B3" s="2" t="s">
        <v>0</v>
      </c>
      <c r="C3" s="2" t="s">
        <v>1</v>
      </c>
      <c r="D3" s="2" t="s">
        <v>10</v>
      </c>
      <c r="E3" s="2" t="s">
        <v>7</v>
      </c>
      <c r="F3" s="2" t="s">
        <v>11</v>
      </c>
      <c r="G3" s="2" t="s">
        <v>12</v>
      </c>
      <c r="H3" s="22"/>
    </row>
    <row r="4" spans="2:8" s="9" customFormat="1">
      <c r="B4" s="1" t="s">
        <v>447</v>
      </c>
      <c r="C4" s="1" t="s">
        <v>375</v>
      </c>
      <c r="D4" s="13">
        <v>81.400000000000006</v>
      </c>
      <c r="E4" s="13"/>
      <c r="F4" s="13">
        <v>91.5</v>
      </c>
      <c r="G4" s="13">
        <f>F4-D4</f>
        <v>10.099999999999994</v>
      </c>
      <c r="H4" s="13"/>
    </row>
    <row r="5" spans="2:8" s="9" customFormat="1">
      <c r="B5" s="13"/>
      <c r="C5" s="13"/>
      <c r="D5" s="13">
        <v>81.400000000000006</v>
      </c>
      <c r="E5" s="13"/>
      <c r="F5" s="13">
        <v>91.5</v>
      </c>
      <c r="G5" s="13">
        <f>F5-D5</f>
        <v>10.099999999999994</v>
      </c>
      <c r="H5" s="13"/>
    </row>
    <row r="6" spans="2:8" s="9" customFormat="1">
      <c r="B6" s="13"/>
      <c r="C6" s="13"/>
      <c r="D6" s="13">
        <v>81.400000000000006</v>
      </c>
      <c r="E6" s="13"/>
      <c r="F6" s="13">
        <v>96.2</v>
      </c>
      <c r="G6" s="13">
        <f>F6-D6</f>
        <v>14.799999999999997</v>
      </c>
      <c r="H6" s="13"/>
    </row>
    <row r="7" spans="2:8" s="9" customFormat="1">
      <c r="B7" s="13"/>
      <c r="C7" s="13"/>
      <c r="D7" s="14">
        <v>81.400000000000006</v>
      </c>
      <c r="E7" s="13"/>
      <c r="F7" s="14">
        <v>96.2</v>
      </c>
      <c r="G7" s="13">
        <f>F7-D7</f>
        <v>14.799999999999997</v>
      </c>
      <c r="H7" s="13"/>
    </row>
    <row r="8" spans="2:8" s="9" customFormat="1">
      <c r="B8" s="1" t="s">
        <v>447</v>
      </c>
      <c r="C8" s="1" t="s">
        <v>450</v>
      </c>
      <c r="D8" s="14">
        <v>40</v>
      </c>
      <c r="E8" s="13"/>
      <c r="F8" s="14"/>
      <c r="G8" s="13"/>
      <c r="H8" s="13"/>
    </row>
    <row r="9" spans="2:8" s="9" customFormat="1">
      <c r="B9" s="1" t="s">
        <v>449</v>
      </c>
      <c r="C9" s="13"/>
      <c r="D9" s="14"/>
      <c r="E9" s="13"/>
      <c r="F9" s="14">
        <v>46</v>
      </c>
      <c r="G9" s="13">
        <f>F9-D8</f>
        <v>6</v>
      </c>
      <c r="H9" s="13"/>
    </row>
    <row r="10" spans="2:8" s="9" customFormat="1">
      <c r="B10" s="1" t="s">
        <v>447</v>
      </c>
      <c r="C10" s="1" t="s">
        <v>450</v>
      </c>
      <c r="D10" s="14">
        <v>40</v>
      </c>
      <c r="E10" s="13">
        <v>40</v>
      </c>
      <c r="F10" s="14"/>
      <c r="G10" s="13">
        <v>0</v>
      </c>
      <c r="H10" s="13"/>
    </row>
    <row r="11" spans="2:8" s="9" customFormat="1">
      <c r="B11" s="268" t="s">
        <v>449</v>
      </c>
      <c r="C11" s="268" t="s">
        <v>375</v>
      </c>
      <c r="D11" s="14">
        <v>96</v>
      </c>
      <c r="E11" s="13"/>
      <c r="F11" s="14">
        <v>108</v>
      </c>
      <c r="G11" s="13">
        <f>F11-D11</f>
        <v>12</v>
      </c>
      <c r="H11" s="13"/>
    </row>
    <row r="12" spans="2:8" s="9" customFormat="1">
      <c r="B12" s="277"/>
      <c r="C12" s="277"/>
      <c r="D12" s="14">
        <v>96</v>
      </c>
      <c r="E12" s="13"/>
      <c r="F12" s="14">
        <v>108</v>
      </c>
      <c r="G12" s="13">
        <f>F12-D12</f>
        <v>12</v>
      </c>
      <c r="H12" s="13"/>
    </row>
    <row r="13" spans="2:8" s="9" customFormat="1">
      <c r="B13" s="277"/>
      <c r="C13" s="277"/>
      <c r="D13" s="14">
        <v>96</v>
      </c>
      <c r="E13" s="13"/>
      <c r="F13" s="14">
        <v>114</v>
      </c>
      <c r="G13" s="13">
        <f>F13-D13</f>
        <v>18</v>
      </c>
      <c r="H13" s="13"/>
    </row>
    <row r="14" spans="2:8" s="9" customFormat="1">
      <c r="B14" s="277"/>
      <c r="C14" s="277"/>
      <c r="D14" s="14">
        <v>101</v>
      </c>
      <c r="E14" s="13"/>
      <c r="F14" s="14">
        <v>111.5</v>
      </c>
      <c r="G14" s="13">
        <f>F14-D14</f>
        <v>10.5</v>
      </c>
      <c r="H14" s="13"/>
    </row>
    <row r="15" spans="2:8" s="9" customFormat="1">
      <c r="B15" s="277"/>
      <c r="C15" s="277"/>
      <c r="D15" s="14">
        <v>101</v>
      </c>
      <c r="E15" s="13"/>
      <c r="F15" s="14">
        <v>111.5</v>
      </c>
      <c r="G15" s="13">
        <f>F15-D15</f>
        <v>10.5</v>
      </c>
      <c r="H15" s="13"/>
    </row>
    <row r="16" spans="2:8" s="9" customFormat="1">
      <c r="B16" s="277"/>
      <c r="C16" s="277"/>
      <c r="D16" s="14">
        <v>105</v>
      </c>
      <c r="E16" s="13">
        <v>99</v>
      </c>
      <c r="F16" s="14"/>
      <c r="G16" s="13">
        <f>E16-D16</f>
        <v>-6</v>
      </c>
      <c r="H16" s="13"/>
    </row>
    <row r="17" spans="2:8" s="9" customFormat="1">
      <c r="B17" s="277"/>
      <c r="C17" s="277"/>
      <c r="D17" s="14">
        <v>105</v>
      </c>
      <c r="E17" s="13">
        <v>99</v>
      </c>
      <c r="F17" s="14"/>
      <c r="G17" s="13">
        <f>E17-D17</f>
        <v>-6</v>
      </c>
      <c r="H17" s="13"/>
    </row>
    <row r="18" spans="2:8" s="9" customFormat="1">
      <c r="B18" s="277"/>
      <c r="C18" s="277"/>
      <c r="D18" s="14">
        <v>102.5</v>
      </c>
      <c r="E18" s="13"/>
      <c r="F18" s="14">
        <v>108</v>
      </c>
      <c r="G18" s="13">
        <f>F18-D18</f>
        <v>5.5</v>
      </c>
      <c r="H18" s="13"/>
    </row>
    <row r="19" spans="2:8" s="9" customFormat="1">
      <c r="B19" s="277"/>
      <c r="C19" s="277"/>
      <c r="D19" s="14">
        <v>102.5</v>
      </c>
      <c r="E19" s="13"/>
      <c r="F19" s="14">
        <v>113.3</v>
      </c>
      <c r="G19" s="13">
        <f>F19-D19</f>
        <v>10.799999999999997</v>
      </c>
      <c r="H19" s="13"/>
    </row>
    <row r="20" spans="2:8" s="9" customFormat="1">
      <c r="B20" s="269"/>
      <c r="C20" s="269"/>
      <c r="D20" s="14">
        <v>102.5</v>
      </c>
      <c r="E20" s="13"/>
      <c r="F20" s="14">
        <v>116</v>
      </c>
      <c r="G20" s="13">
        <f>F20-D20</f>
        <v>13.5</v>
      </c>
      <c r="H20" s="13"/>
    </row>
    <row r="21" spans="2:8" s="9" customFormat="1">
      <c r="B21" s="13" t="s">
        <v>449</v>
      </c>
      <c r="C21" s="281" t="s">
        <v>450</v>
      </c>
      <c r="D21" s="14">
        <v>31.5</v>
      </c>
      <c r="E21" s="13"/>
      <c r="F21" s="14"/>
      <c r="G21" s="13"/>
      <c r="H21" s="13" t="s">
        <v>13</v>
      </c>
    </row>
    <row r="22" spans="2:8" s="9" customFormat="1">
      <c r="B22" s="13" t="s">
        <v>451</v>
      </c>
      <c r="C22" s="282"/>
      <c r="D22" s="14"/>
      <c r="E22" s="13"/>
      <c r="F22" s="14">
        <v>40</v>
      </c>
      <c r="G22" s="13">
        <f>F22-D21</f>
        <v>8.5</v>
      </c>
      <c r="H22" s="13"/>
    </row>
    <row r="23" spans="2:8" s="9" customFormat="1">
      <c r="B23" s="13" t="s">
        <v>449</v>
      </c>
      <c r="C23" s="282"/>
      <c r="D23" s="14">
        <v>34</v>
      </c>
      <c r="E23" s="13"/>
      <c r="F23" s="14"/>
      <c r="G23" s="13"/>
      <c r="H23" s="13" t="s">
        <v>13</v>
      </c>
    </row>
    <row r="24" spans="2:8" s="9" customFormat="1">
      <c r="B24" s="13" t="s">
        <v>451</v>
      </c>
      <c r="C24" s="282"/>
      <c r="D24" s="14"/>
      <c r="E24" s="13"/>
      <c r="F24" s="14">
        <v>45</v>
      </c>
      <c r="G24" s="13">
        <f>F24-D23</f>
        <v>11</v>
      </c>
      <c r="H24" s="13"/>
    </row>
    <row r="25" spans="2:8" s="9" customFormat="1">
      <c r="B25" s="13" t="s">
        <v>449</v>
      </c>
      <c r="C25" s="282"/>
      <c r="D25" s="14">
        <v>33.799999999999997</v>
      </c>
      <c r="E25" s="13"/>
      <c r="F25" s="14"/>
      <c r="G25" s="13"/>
      <c r="H25" s="13" t="s">
        <v>13</v>
      </c>
    </row>
    <row r="26" spans="2:8" s="9" customFormat="1">
      <c r="B26" s="13" t="s">
        <v>451</v>
      </c>
      <c r="C26" s="283"/>
      <c r="D26" s="14"/>
      <c r="E26" s="13"/>
      <c r="F26" s="14">
        <v>45</v>
      </c>
      <c r="G26" s="13">
        <f>F26-D25</f>
        <v>11.200000000000003</v>
      </c>
      <c r="H26" s="13"/>
    </row>
    <row r="27" spans="2:8" s="9" customFormat="1">
      <c r="B27" s="281" t="s">
        <v>451</v>
      </c>
      <c r="C27" s="281" t="s">
        <v>375</v>
      </c>
      <c r="D27" s="14">
        <v>85</v>
      </c>
      <c r="E27" s="13"/>
      <c r="F27" s="14">
        <v>94</v>
      </c>
      <c r="G27" s="13">
        <f>F27-D27</f>
        <v>9</v>
      </c>
      <c r="H27" s="13"/>
    </row>
    <row r="28" spans="2:8" s="9" customFormat="1">
      <c r="B28" s="282"/>
      <c r="C28" s="282"/>
      <c r="D28" s="14">
        <v>85</v>
      </c>
      <c r="E28" s="13"/>
      <c r="F28" s="14">
        <v>94</v>
      </c>
      <c r="G28" s="13">
        <f>F28-D28</f>
        <v>9</v>
      </c>
      <c r="H28" s="13"/>
    </row>
    <row r="29" spans="2:8" s="9" customFormat="1">
      <c r="B29" s="282"/>
      <c r="C29" s="282"/>
      <c r="D29" s="14">
        <v>85</v>
      </c>
      <c r="E29" s="13"/>
      <c r="F29" s="14">
        <v>96.7</v>
      </c>
      <c r="G29" s="13">
        <f>F29-D29</f>
        <v>11.700000000000003</v>
      </c>
      <c r="H29" s="13"/>
    </row>
    <row r="30" spans="2:8" s="9" customFormat="1">
      <c r="B30" s="283"/>
      <c r="C30" s="283"/>
      <c r="D30" s="14">
        <v>85</v>
      </c>
      <c r="E30" s="13"/>
      <c r="F30" s="14">
        <v>96.7</v>
      </c>
      <c r="G30" s="13">
        <f>F30-D30</f>
        <v>11.700000000000003</v>
      </c>
      <c r="H30" s="13"/>
    </row>
    <row r="31" spans="2:8" s="9" customFormat="1">
      <c r="B31" s="281" t="s">
        <v>451</v>
      </c>
      <c r="C31" s="281" t="s">
        <v>450</v>
      </c>
      <c r="D31" s="14">
        <v>33</v>
      </c>
      <c r="E31" s="13">
        <v>33</v>
      </c>
      <c r="F31" s="14"/>
      <c r="G31" s="13">
        <v>0</v>
      </c>
      <c r="H31" s="13"/>
    </row>
    <row r="32" spans="2:8" s="9" customFormat="1">
      <c r="B32" s="283"/>
      <c r="C32" s="283"/>
      <c r="D32" s="14">
        <v>33</v>
      </c>
      <c r="E32" s="13">
        <v>33</v>
      </c>
      <c r="F32" s="14"/>
      <c r="G32" s="13">
        <v>0</v>
      </c>
      <c r="H32" s="13"/>
    </row>
    <row r="33" spans="2:8" s="9" customFormat="1">
      <c r="B33" s="268" t="s">
        <v>452</v>
      </c>
      <c r="C33" s="268" t="s">
        <v>453</v>
      </c>
      <c r="D33" s="14">
        <v>108.35</v>
      </c>
      <c r="E33" s="13"/>
      <c r="F33" s="14">
        <v>107</v>
      </c>
      <c r="G33" s="13">
        <f t="shared" ref="G33:G40" si="0">F33-D33</f>
        <v>-1.3499999999999943</v>
      </c>
      <c r="H33" s="13"/>
    </row>
    <row r="34" spans="2:8" s="9" customFormat="1">
      <c r="B34" s="277"/>
      <c r="C34" s="269"/>
      <c r="D34" s="14">
        <v>108.35</v>
      </c>
      <c r="E34" s="13"/>
      <c r="F34" s="14">
        <v>107</v>
      </c>
      <c r="G34" s="13">
        <f t="shared" si="0"/>
        <v>-1.3499999999999943</v>
      </c>
      <c r="H34" s="13"/>
    </row>
    <row r="35" spans="2:8" s="9" customFormat="1">
      <c r="B35" s="277"/>
      <c r="C35" s="268" t="s">
        <v>375</v>
      </c>
      <c r="D35" s="14">
        <v>95.4</v>
      </c>
      <c r="E35" s="13"/>
      <c r="F35" s="14">
        <v>90</v>
      </c>
      <c r="G35" s="13">
        <f t="shared" si="0"/>
        <v>-5.4000000000000057</v>
      </c>
      <c r="H35" s="13"/>
    </row>
    <row r="36" spans="2:8" s="9" customFormat="1">
      <c r="B36" s="277"/>
      <c r="C36" s="269"/>
      <c r="D36" s="14">
        <v>95.4</v>
      </c>
      <c r="E36" s="13"/>
      <c r="F36" s="14">
        <v>90</v>
      </c>
      <c r="G36" s="13">
        <f t="shared" si="0"/>
        <v>-5.4000000000000057</v>
      </c>
      <c r="H36" s="13"/>
    </row>
    <row r="37" spans="2:8" s="9" customFormat="1">
      <c r="B37" s="277"/>
      <c r="C37" s="268" t="s">
        <v>453</v>
      </c>
      <c r="D37" s="14">
        <v>110</v>
      </c>
      <c r="E37" s="13"/>
      <c r="F37" s="13">
        <v>116.8</v>
      </c>
      <c r="G37" s="13">
        <f t="shared" si="0"/>
        <v>6.7999999999999972</v>
      </c>
      <c r="H37" s="13"/>
    </row>
    <row r="38" spans="2:8" s="9" customFormat="1">
      <c r="B38" s="277"/>
      <c r="C38" s="277"/>
      <c r="D38" s="14">
        <v>110</v>
      </c>
      <c r="E38" s="13"/>
      <c r="F38" s="13">
        <v>116.8</v>
      </c>
      <c r="G38" s="13">
        <f t="shared" si="0"/>
        <v>6.7999999999999972</v>
      </c>
      <c r="H38" s="13"/>
    </row>
    <row r="39" spans="2:8" s="9" customFormat="1">
      <c r="B39" s="277"/>
      <c r="C39" s="277"/>
      <c r="D39" s="14">
        <v>110</v>
      </c>
      <c r="E39" s="13"/>
      <c r="F39" s="13">
        <v>124</v>
      </c>
      <c r="G39" s="13">
        <f t="shared" si="0"/>
        <v>14</v>
      </c>
      <c r="H39" s="13"/>
    </row>
    <row r="40" spans="2:8" s="9" customFormat="1">
      <c r="B40" s="269"/>
      <c r="C40" s="269"/>
      <c r="D40" s="14">
        <v>110</v>
      </c>
      <c r="E40" s="13"/>
      <c r="F40" s="13">
        <v>124</v>
      </c>
      <c r="G40" s="13">
        <f t="shared" si="0"/>
        <v>14</v>
      </c>
      <c r="H40" s="13"/>
    </row>
    <row r="41" spans="2:8" s="9" customFormat="1">
      <c r="B41" s="41" t="s">
        <v>452</v>
      </c>
      <c r="C41" s="281" t="s">
        <v>450</v>
      </c>
      <c r="D41" s="14">
        <v>38</v>
      </c>
      <c r="E41" s="13"/>
      <c r="F41" s="13"/>
      <c r="G41" s="13"/>
      <c r="H41" s="13" t="s">
        <v>13</v>
      </c>
    </row>
    <row r="42" spans="2:8" s="9" customFormat="1">
      <c r="B42" s="41" t="s">
        <v>454</v>
      </c>
      <c r="C42" s="282"/>
      <c r="D42" s="14"/>
      <c r="E42" s="13"/>
      <c r="F42" s="13">
        <v>45</v>
      </c>
      <c r="G42" s="13">
        <f>F42-D41</f>
        <v>7</v>
      </c>
      <c r="H42" s="13"/>
    </row>
    <row r="43" spans="2:8" s="9" customFormat="1">
      <c r="B43" s="41" t="s">
        <v>452</v>
      </c>
      <c r="C43" s="282"/>
      <c r="D43" s="14">
        <v>38</v>
      </c>
      <c r="E43" s="13"/>
      <c r="F43" s="13"/>
      <c r="G43" s="13"/>
      <c r="H43" s="13" t="s">
        <v>13</v>
      </c>
    </row>
    <row r="44" spans="2:8" s="9" customFormat="1">
      <c r="B44" s="41" t="s">
        <v>454</v>
      </c>
      <c r="C44" s="282"/>
      <c r="D44" s="14"/>
      <c r="E44" s="13"/>
      <c r="F44" s="13">
        <v>48.5</v>
      </c>
      <c r="G44" s="13">
        <f>F44-D43</f>
        <v>10.5</v>
      </c>
      <c r="H44" s="13"/>
    </row>
    <row r="45" spans="2:8" s="9" customFormat="1">
      <c r="B45" s="41" t="s">
        <v>452</v>
      </c>
      <c r="C45" s="282"/>
      <c r="D45" s="14">
        <v>36</v>
      </c>
      <c r="E45" s="13"/>
      <c r="F45" s="14"/>
      <c r="G45" s="13"/>
      <c r="H45" s="13" t="s">
        <v>13</v>
      </c>
    </row>
    <row r="46" spans="2:8" s="9" customFormat="1">
      <c r="B46" s="41" t="s">
        <v>454</v>
      </c>
      <c r="C46" s="282"/>
      <c r="D46" s="14"/>
      <c r="E46" s="13"/>
      <c r="F46" s="14">
        <v>48.5</v>
      </c>
      <c r="G46" s="13">
        <f>F46-D45</f>
        <v>12.5</v>
      </c>
      <c r="H46" s="13"/>
    </row>
    <row r="47" spans="2:8" s="9" customFormat="1">
      <c r="B47" s="41" t="s">
        <v>452</v>
      </c>
      <c r="C47" s="282"/>
      <c r="D47" s="14">
        <v>36</v>
      </c>
      <c r="E47" s="13"/>
      <c r="F47" s="14"/>
      <c r="G47" s="13"/>
      <c r="H47" s="13" t="s">
        <v>13</v>
      </c>
    </row>
    <row r="48" spans="2:8" s="9" customFormat="1">
      <c r="B48" s="43" t="s">
        <v>455</v>
      </c>
      <c r="C48" s="283"/>
      <c r="D48" s="14"/>
      <c r="E48" s="13"/>
      <c r="F48" s="14">
        <v>59.6</v>
      </c>
      <c r="G48" s="13">
        <f>F48-D47</f>
        <v>23.6</v>
      </c>
      <c r="H48" s="13"/>
    </row>
    <row r="49" spans="2:8" s="9" customFormat="1">
      <c r="B49" s="268" t="s">
        <v>455</v>
      </c>
      <c r="C49" s="281" t="s">
        <v>428</v>
      </c>
      <c r="D49" s="14">
        <v>109</v>
      </c>
      <c r="E49" s="13"/>
      <c r="F49" s="14">
        <v>117.6</v>
      </c>
      <c r="G49" s="13">
        <f>F49-D49</f>
        <v>8.5999999999999943</v>
      </c>
      <c r="H49" s="13"/>
    </row>
    <row r="50" spans="2:8" s="9" customFormat="1">
      <c r="B50" s="283"/>
      <c r="C50" s="283"/>
      <c r="D50" s="14">
        <v>109</v>
      </c>
      <c r="E50" s="13"/>
      <c r="F50" s="14">
        <v>117.6</v>
      </c>
      <c r="G50" s="13">
        <f>F50-D50</f>
        <v>8.5999999999999943</v>
      </c>
      <c r="H50" s="13"/>
    </row>
    <row r="51" spans="2:8" s="9" customFormat="1">
      <c r="B51" s="281" t="s">
        <v>456</v>
      </c>
      <c r="C51" s="41" t="s">
        <v>440</v>
      </c>
      <c r="D51" s="14">
        <v>90.25</v>
      </c>
      <c r="E51" s="13"/>
      <c r="F51" s="14">
        <v>95</v>
      </c>
      <c r="G51" s="13">
        <f>F51-D51</f>
        <v>4.75</v>
      </c>
      <c r="H51" s="5"/>
    </row>
    <row r="52" spans="2:8" s="9" customFormat="1">
      <c r="B52" s="282"/>
      <c r="C52" s="41"/>
      <c r="D52" s="14">
        <v>90.25</v>
      </c>
      <c r="E52" s="13">
        <v>85</v>
      </c>
      <c r="F52" s="14"/>
      <c r="G52" s="13">
        <f>E52-D52</f>
        <v>-5.25</v>
      </c>
      <c r="H52" s="5"/>
    </row>
    <row r="53" spans="2:8" s="9" customFormat="1">
      <c r="B53" s="282"/>
      <c r="C53" s="281" t="s">
        <v>428</v>
      </c>
      <c r="D53" s="14">
        <v>109</v>
      </c>
      <c r="E53" s="13"/>
      <c r="F53" s="14">
        <v>116.2</v>
      </c>
      <c r="G53" s="13">
        <f>F53-D53</f>
        <v>7.2000000000000028</v>
      </c>
      <c r="H53" s="5"/>
    </row>
    <row r="54" spans="2:8" s="9" customFormat="1">
      <c r="B54" s="282"/>
      <c r="C54" s="282"/>
      <c r="D54" s="14">
        <v>109</v>
      </c>
      <c r="E54" s="13"/>
      <c r="F54" s="14">
        <v>118</v>
      </c>
      <c r="G54" s="13">
        <f>F54-D54</f>
        <v>9</v>
      </c>
      <c r="H54" s="5"/>
    </row>
    <row r="55" spans="2:8" s="9" customFormat="1">
      <c r="B55" s="282"/>
      <c r="C55" s="282"/>
      <c r="D55" s="14">
        <v>107</v>
      </c>
      <c r="E55" s="13">
        <v>107</v>
      </c>
      <c r="F55" s="14"/>
      <c r="G55" s="13">
        <f>E55-D55</f>
        <v>0</v>
      </c>
      <c r="H55" s="5"/>
    </row>
    <row r="56" spans="2:8" s="9" customFormat="1">
      <c r="B56" s="282"/>
      <c r="C56" s="283"/>
      <c r="D56" s="14">
        <v>108</v>
      </c>
      <c r="E56" s="13">
        <v>107</v>
      </c>
      <c r="F56" s="14"/>
      <c r="G56" s="13">
        <f>E56-D56</f>
        <v>-1</v>
      </c>
      <c r="H56" s="5"/>
    </row>
    <row r="57" spans="2:8" s="9" customFormat="1">
      <c r="B57" s="282"/>
      <c r="C57" s="41" t="s">
        <v>440</v>
      </c>
      <c r="D57" s="14">
        <v>92</v>
      </c>
      <c r="E57" s="13">
        <v>86</v>
      </c>
      <c r="F57" s="14"/>
      <c r="G57" s="13">
        <f>E57-D57</f>
        <v>-6</v>
      </c>
      <c r="H57" s="5"/>
    </row>
    <row r="58" spans="2:8" s="9" customFormat="1">
      <c r="B58" s="282"/>
      <c r="C58" s="41"/>
      <c r="D58" s="14">
        <v>92</v>
      </c>
      <c r="E58" s="13">
        <v>86</v>
      </c>
      <c r="F58" s="14"/>
      <c r="G58" s="13">
        <f>E58-D58</f>
        <v>-6</v>
      </c>
      <c r="H58" s="5"/>
    </row>
    <row r="59" spans="2:8" s="9" customFormat="1">
      <c r="B59" s="282"/>
      <c r="C59" s="281" t="s">
        <v>428</v>
      </c>
      <c r="D59" s="14">
        <v>113.5</v>
      </c>
      <c r="E59" s="13"/>
      <c r="F59" s="14">
        <v>121</v>
      </c>
      <c r="G59" s="13">
        <f t="shared" ref="G59:G66" si="1">F59-D59</f>
        <v>7.5</v>
      </c>
      <c r="H59" s="5"/>
    </row>
    <row r="60" spans="2:8" s="9" customFormat="1">
      <c r="B60" s="282"/>
      <c r="C60" s="282"/>
      <c r="D60" s="14">
        <v>112.3</v>
      </c>
      <c r="E60" s="13"/>
      <c r="F60" s="14">
        <v>124</v>
      </c>
      <c r="G60" s="13">
        <f t="shared" si="1"/>
        <v>11.700000000000003</v>
      </c>
      <c r="H60" s="5"/>
    </row>
    <row r="61" spans="2:8" s="9" customFormat="1">
      <c r="B61" s="283"/>
      <c r="C61" s="283"/>
      <c r="D61" s="14">
        <v>112.5</v>
      </c>
      <c r="E61" s="13"/>
      <c r="F61" s="14">
        <v>124</v>
      </c>
      <c r="G61" s="13">
        <f t="shared" si="1"/>
        <v>11.5</v>
      </c>
      <c r="H61" s="5"/>
    </row>
    <row r="62" spans="2:8" s="9" customFormat="1">
      <c r="B62" s="268" t="s">
        <v>457</v>
      </c>
      <c r="C62" s="268" t="s">
        <v>440</v>
      </c>
      <c r="D62" s="14">
        <v>78</v>
      </c>
      <c r="E62" s="13"/>
      <c r="F62" s="14">
        <v>96</v>
      </c>
      <c r="G62" s="13">
        <f t="shared" si="1"/>
        <v>18</v>
      </c>
      <c r="H62" s="5"/>
    </row>
    <row r="63" spans="2:8" s="9" customFormat="1">
      <c r="B63" s="277"/>
      <c r="C63" s="277"/>
      <c r="D63" s="14">
        <v>78</v>
      </c>
      <c r="E63" s="13"/>
      <c r="F63" s="14">
        <v>101</v>
      </c>
      <c r="G63" s="13">
        <f t="shared" si="1"/>
        <v>23</v>
      </c>
      <c r="H63" s="5"/>
    </row>
    <row r="64" spans="2:8" s="9" customFormat="1">
      <c r="B64" s="277"/>
      <c r="C64" s="277"/>
      <c r="D64" s="14">
        <v>78</v>
      </c>
      <c r="E64" s="13"/>
      <c r="F64" s="14">
        <v>101</v>
      </c>
      <c r="G64" s="13">
        <f t="shared" si="1"/>
        <v>23</v>
      </c>
      <c r="H64" s="5"/>
    </row>
    <row r="65" spans="2:8" s="9" customFormat="1">
      <c r="B65" s="277"/>
      <c r="C65" s="269"/>
      <c r="D65" s="14">
        <v>78</v>
      </c>
      <c r="E65" s="13"/>
      <c r="F65" s="14">
        <v>91</v>
      </c>
      <c r="G65" s="13">
        <f t="shared" si="1"/>
        <v>13</v>
      </c>
      <c r="H65" s="5"/>
    </row>
    <row r="66" spans="2:8" s="9" customFormat="1">
      <c r="B66" s="277"/>
      <c r="C66" s="268" t="s">
        <v>428</v>
      </c>
      <c r="D66" s="14">
        <v>108</v>
      </c>
      <c r="E66" s="13"/>
      <c r="F66" s="14">
        <v>113</v>
      </c>
      <c r="G66" s="13">
        <f t="shared" si="1"/>
        <v>5</v>
      </c>
      <c r="H66" s="5"/>
    </row>
    <row r="67" spans="2:8" s="9" customFormat="1">
      <c r="B67" s="277"/>
      <c r="C67" s="277"/>
      <c r="D67" s="14">
        <v>108</v>
      </c>
      <c r="E67" s="13">
        <v>103</v>
      </c>
      <c r="F67" s="14"/>
      <c r="G67" s="13">
        <f>E67-D67</f>
        <v>-5</v>
      </c>
      <c r="H67" s="5"/>
    </row>
    <row r="68" spans="2:8" s="9" customFormat="1">
      <c r="B68" s="277"/>
      <c r="C68" s="269"/>
      <c r="D68" s="14">
        <v>108</v>
      </c>
      <c r="E68" s="13">
        <v>103</v>
      </c>
      <c r="F68" s="14"/>
      <c r="G68" s="13">
        <v>-5</v>
      </c>
      <c r="H68" s="5"/>
    </row>
    <row r="69" spans="2:8" s="9" customFormat="1">
      <c r="B69" s="277"/>
      <c r="C69" s="268" t="s">
        <v>440</v>
      </c>
      <c r="D69" s="14">
        <v>90</v>
      </c>
      <c r="E69" s="13">
        <v>81</v>
      </c>
      <c r="F69" s="14"/>
      <c r="G69" s="13">
        <f>E69-D69</f>
        <v>-9</v>
      </c>
      <c r="H69" s="5"/>
    </row>
    <row r="70" spans="2:8" s="9" customFormat="1">
      <c r="B70" s="269"/>
      <c r="C70" s="269"/>
      <c r="D70" s="14">
        <v>90</v>
      </c>
      <c r="E70" s="13">
        <v>81</v>
      </c>
      <c r="F70" s="14"/>
      <c r="G70" s="13">
        <f>E70-D70</f>
        <v>-9</v>
      </c>
      <c r="H70" s="5"/>
    </row>
    <row r="71" spans="2:8" s="9" customFormat="1">
      <c r="B71" s="268" t="s">
        <v>458</v>
      </c>
      <c r="C71" s="268" t="s">
        <v>440</v>
      </c>
      <c r="D71" s="14">
        <v>88.25</v>
      </c>
      <c r="E71" s="13">
        <v>82</v>
      </c>
      <c r="F71" s="14"/>
      <c r="G71" s="13">
        <f>E71-D71</f>
        <v>-6.25</v>
      </c>
      <c r="H71" s="5"/>
    </row>
    <row r="72" spans="2:8" s="9" customFormat="1">
      <c r="B72" s="277"/>
      <c r="C72" s="277"/>
      <c r="D72" s="14">
        <v>88.5</v>
      </c>
      <c r="E72" s="13">
        <v>82</v>
      </c>
      <c r="F72" s="14"/>
      <c r="G72" s="13">
        <f>E72-D72</f>
        <v>-6.5</v>
      </c>
      <c r="H72" s="5"/>
    </row>
    <row r="73" spans="2:8" s="9" customFormat="1">
      <c r="B73" s="277"/>
      <c r="C73" s="269"/>
      <c r="D73" s="14">
        <v>88.7</v>
      </c>
      <c r="E73" s="13">
        <v>82</v>
      </c>
      <c r="F73" s="14"/>
      <c r="G73" s="13">
        <f>E73-D73</f>
        <v>-6.7000000000000028</v>
      </c>
      <c r="H73" s="5"/>
    </row>
    <row r="74" spans="2:8" s="9" customFormat="1">
      <c r="B74" s="277"/>
      <c r="C74" s="268" t="s">
        <v>428</v>
      </c>
      <c r="D74" s="14">
        <v>112</v>
      </c>
      <c r="E74" s="13"/>
      <c r="F74" s="14">
        <v>118</v>
      </c>
      <c r="G74" s="13">
        <f>F74-D74</f>
        <v>6</v>
      </c>
      <c r="H74" s="5"/>
    </row>
    <row r="75" spans="2:8" s="9" customFormat="1">
      <c r="B75" s="277"/>
      <c r="C75" s="277"/>
      <c r="D75" s="14">
        <v>112</v>
      </c>
      <c r="E75" s="13"/>
      <c r="F75" s="14">
        <v>118</v>
      </c>
      <c r="G75" s="13">
        <f>F75-D75</f>
        <v>6</v>
      </c>
      <c r="H75" s="5"/>
    </row>
    <row r="76" spans="2:8" s="9" customFormat="1">
      <c r="B76" s="277"/>
      <c r="C76" s="277"/>
      <c r="D76" s="14">
        <v>112</v>
      </c>
      <c r="E76" s="13"/>
      <c r="F76" s="14">
        <v>121.3</v>
      </c>
      <c r="G76" s="13">
        <f>F76-D76</f>
        <v>9.2999999999999972</v>
      </c>
      <c r="H76" s="5"/>
    </row>
    <row r="77" spans="2:8" s="9" customFormat="1">
      <c r="B77" s="277"/>
      <c r="C77" s="277"/>
      <c r="D77" s="14">
        <v>112</v>
      </c>
      <c r="E77" s="13"/>
      <c r="F77" s="14">
        <v>127</v>
      </c>
      <c r="G77" s="13">
        <f>F77-D77</f>
        <v>15</v>
      </c>
      <c r="H77" s="5"/>
    </row>
    <row r="78" spans="2:8" s="9" customFormat="1">
      <c r="B78" s="277"/>
      <c r="C78" s="269"/>
      <c r="D78" s="14">
        <v>112</v>
      </c>
      <c r="E78" s="13"/>
      <c r="F78" s="14">
        <v>129</v>
      </c>
      <c r="G78" s="13">
        <f>F78-D78</f>
        <v>17</v>
      </c>
      <c r="H78" s="5"/>
    </row>
    <row r="79" spans="2:8" s="9" customFormat="1">
      <c r="B79" s="277"/>
      <c r="C79" s="268" t="s">
        <v>428</v>
      </c>
      <c r="D79" s="14">
        <v>122</v>
      </c>
      <c r="E79" s="13">
        <v>118</v>
      </c>
      <c r="F79" s="14"/>
      <c r="G79" s="13">
        <f t="shared" ref="G79:G85" si="2">E79-D79</f>
        <v>-4</v>
      </c>
      <c r="H79" s="5"/>
    </row>
    <row r="80" spans="2:8" s="9" customFormat="1">
      <c r="B80" s="277"/>
      <c r="C80" s="277"/>
      <c r="D80" s="14">
        <v>123</v>
      </c>
      <c r="E80" s="13">
        <v>117.7</v>
      </c>
      <c r="F80" s="14"/>
      <c r="G80" s="13">
        <f t="shared" si="2"/>
        <v>-5.2999999999999972</v>
      </c>
      <c r="H80" s="5"/>
    </row>
    <row r="81" spans="2:8" s="9" customFormat="1">
      <c r="B81" s="277"/>
      <c r="C81" s="269"/>
      <c r="D81" s="14">
        <v>119</v>
      </c>
      <c r="E81" s="13">
        <v>117.7</v>
      </c>
      <c r="F81" s="14"/>
      <c r="G81" s="13">
        <f t="shared" si="2"/>
        <v>-1.2999999999999972</v>
      </c>
      <c r="H81" s="5"/>
    </row>
    <row r="82" spans="2:8" s="9" customFormat="1">
      <c r="B82" s="277"/>
      <c r="C82" s="268" t="s">
        <v>450</v>
      </c>
      <c r="D82" s="14">
        <v>65.400000000000006</v>
      </c>
      <c r="E82" s="13">
        <v>58.7</v>
      </c>
      <c r="F82" s="14"/>
      <c r="G82" s="13">
        <f t="shared" si="2"/>
        <v>-6.7000000000000028</v>
      </c>
      <c r="H82" s="5"/>
    </row>
    <row r="83" spans="2:8" s="9" customFormat="1">
      <c r="B83" s="277"/>
      <c r="C83" s="269"/>
      <c r="D83" s="14">
        <v>66</v>
      </c>
      <c r="E83" s="13">
        <v>58.7</v>
      </c>
      <c r="F83" s="14"/>
      <c r="G83" s="13">
        <f t="shared" si="2"/>
        <v>-7.2999999999999972</v>
      </c>
      <c r="H83" s="5"/>
    </row>
    <row r="84" spans="2:8" s="9" customFormat="1">
      <c r="B84" s="277"/>
      <c r="C84" s="268" t="s">
        <v>440</v>
      </c>
      <c r="D84" s="14">
        <v>75</v>
      </c>
      <c r="E84" s="13">
        <v>69</v>
      </c>
      <c r="F84" s="14"/>
      <c r="G84" s="13">
        <f t="shared" si="2"/>
        <v>-6</v>
      </c>
      <c r="H84" s="5"/>
    </row>
    <row r="85" spans="2:8" s="9" customFormat="1">
      <c r="B85" s="277"/>
      <c r="C85" s="269"/>
      <c r="D85" s="14">
        <v>75</v>
      </c>
      <c r="E85" s="13">
        <v>69</v>
      </c>
      <c r="F85" s="14"/>
      <c r="G85" s="13">
        <f t="shared" si="2"/>
        <v>-6</v>
      </c>
      <c r="H85" s="5"/>
    </row>
    <row r="86" spans="2:8" s="9" customFormat="1">
      <c r="B86" s="277"/>
      <c r="C86" s="268" t="s">
        <v>428</v>
      </c>
      <c r="D86" s="14">
        <v>117.5</v>
      </c>
      <c r="E86" s="13"/>
      <c r="F86" s="14">
        <v>123</v>
      </c>
      <c r="G86" s="13">
        <f>F86-D86</f>
        <v>5.5</v>
      </c>
      <c r="H86" s="5"/>
    </row>
    <row r="87" spans="2:8" s="9" customFormat="1">
      <c r="B87" s="44" t="s">
        <v>458</v>
      </c>
      <c r="C87" s="277"/>
      <c r="D87" s="14">
        <v>118</v>
      </c>
      <c r="E87" s="13"/>
      <c r="F87" s="14"/>
      <c r="G87" s="13"/>
      <c r="H87" s="13" t="s">
        <v>13</v>
      </c>
    </row>
    <row r="88" spans="2:8" s="9" customFormat="1">
      <c r="B88" s="44" t="s">
        <v>459</v>
      </c>
      <c r="C88" s="277"/>
      <c r="D88" s="14"/>
      <c r="E88" s="13"/>
      <c r="F88" s="8">
        <v>136.5</v>
      </c>
      <c r="G88" s="13">
        <f>F88-D87</f>
        <v>18.5</v>
      </c>
      <c r="H88" s="13"/>
    </row>
    <row r="89" spans="2:8" s="9" customFormat="1">
      <c r="B89" s="44" t="s">
        <v>458</v>
      </c>
      <c r="C89" s="277"/>
      <c r="D89" s="14">
        <v>117</v>
      </c>
      <c r="E89" s="13"/>
      <c r="F89" s="14"/>
      <c r="G89" s="13"/>
      <c r="H89" s="13" t="s">
        <v>13</v>
      </c>
    </row>
    <row r="90" spans="2:8" s="9" customFormat="1">
      <c r="B90" s="44" t="s">
        <v>459</v>
      </c>
      <c r="C90" s="269"/>
      <c r="D90" s="14"/>
      <c r="E90" s="13"/>
      <c r="F90" s="14">
        <v>136.5</v>
      </c>
      <c r="G90" s="13">
        <f>F90-D89</f>
        <v>19.5</v>
      </c>
      <c r="H90" s="13"/>
    </row>
    <row r="91" spans="2:8" s="9" customFormat="1">
      <c r="B91" s="44" t="s">
        <v>458</v>
      </c>
      <c r="C91" s="268" t="s">
        <v>450</v>
      </c>
      <c r="D91" s="14">
        <v>60</v>
      </c>
      <c r="E91" s="13"/>
      <c r="F91" s="14"/>
      <c r="G91" s="13"/>
      <c r="H91" s="13" t="s">
        <v>13</v>
      </c>
    </row>
    <row r="92" spans="2:8" s="9" customFormat="1">
      <c r="B92" s="44" t="s">
        <v>459</v>
      </c>
      <c r="C92" s="277"/>
      <c r="D92" s="14"/>
      <c r="E92" s="13"/>
      <c r="F92" s="14">
        <v>74</v>
      </c>
      <c r="G92" s="13">
        <f>F92-D91</f>
        <v>14</v>
      </c>
      <c r="H92" s="13"/>
    </row>
    <row r="93" spans="2:8" s="9" customFormat="1">
      <c r="B93" s="44" t="s">
        <v>458</v>
      </c>
      <c r="C93" s="277"/>
      <c r="D93" s="14">
        <v>60</v>
      </c>
      <c r="E93" s="13"/>
      <c r="F93" s="14"/>
      <c r="G93" s="13"/>
      <c r="H93" s="13" t="s">
        <v>13</v>
      </c>
    </row>
    <row r="94" spans="2:8" s="9" customFormat="1">
      <c r="B94" s="43" t="s">
        <v>459</v>
      </c>
      <c r="C94" s="269"/>
      <c r="D94" s="14"/>
      <c r="E94" s="13"/>
      <c r="F94" s="14">
        <v>72</v>
      </c>
      <c r="G94" s="13">
        <f>F94-D93</f>
        <v>12</v>
      </c>
      <c r="H94" s="5"/>
    </row>
    <row r="95" spans="2:8" s="9" customFormat="1">
      <c r="B95" s="268" t="s">
        <v>459</v>
      </c>
      <c r="C95" s="268" t="s">
        <v>450</v>
      </c>
      <c r="D95" s="14">
        <v>63</v>
      </c>
      <c r="E95" s="13">
        <v>61</v>
      </c>
      <c r="F95" s="14"/>
      <c r="G95" s="13">
        <f>E95-D95</f>
        <v>-2</v>
      </c>
      <c r="H95" s="5"/>
    </row>
    <row r="96" spans="2:8" s="9" customFormat="1">
      <c r="B96" s="277"/>
      <c r="C96" s="269"/>
      <c r="D96" s="14">
        <v>63</v>
      </c>
      <c r="E96" s="13">
        <v>61</v>
      </c>
      <c r="F96" s="14"/>
      <c r="G96" s="13">
        <f>E96-D96</f>
        <v>-2</v>
      </c>
      <c r="H96" s="5"/>
    </row>
    <row r="97" spans="2:8" s="9" customFormat="1">
      <c r="B97" s="277"/>
      <c r="C97" s="268" t="s">
        <v>428</v>
      </c>
      <c r="D97" s="14">
        <v>122</v>
      </c>
      <c r="E97" s="13">
        <v>118</v>
      </c>
      <c r="F97" s="14"/>
      <c r="G97" s="13">
        <f>E97-D97</f>
        <v>-4</v>
      </c>
      <c r="H97" s="5"/>
    </row>
    <row r="98" spans="2:8" s="9" customFormat="1">
      <c r="B98" s="277"/>
      <c r="C98" s="269"/>
      <c r="D98" s="14">
        <v>121</v>
      </c>
      <c r="E98" s="13">
        <v>118</v>
      </c>
      <c r="F98" s="14"/>
      <c r="G98" s="13">
        <f>E98-D98</f>
        <v>-3</v>
      </c>
      <c r="H98" s="5"/>
    </row>
    <row r="99" spans="2:8" s="9" customFormat="1">
      <c r="B99" s="277"/>
      <c r="C99" s="268" t="s">
        <v>440</v>
      </c>
      <c r="D99" s="14">
        <v>69.7</v>
      </c>
      <c r="E99" s="13"/>
      <c r="F99" s="14">
        <v>82</v>
      </c>
      <c r="G99" s="13">
        <f>F99-D99</f>
        <v>12.299999999999997</v>
      </c>
      <c r="H99" s="5"/>
    </row>
    <row r="100" spans="2:8" s="9" customFormat="1">
      <c r="B100" s="277"/>
      <c r="C100" s="277"/>
      <c r="D100" s="14">
        <v>69.7</v>
      </c>
      <c r="E100" s="13"/>
      <c r="F100" s="14">
        <v>82</v>
      </c>
      <c r="G100" s="13">
        <f>F100-D100</f>
        <v>12.299999999999997</v>
      </c>
      <c r="H100" s="5"/>
    </row>
    <row r="101" spans="2:8" s="9" customFormat="1">
      <c r="B101" s="277"/>
      <c r="C101" s="277"/>
      <c r="D101" s="14">
        <v>70.900000000000006</v>
      </c>
      <c r="E101" s="13"/>
      <c r="F101" s="14">
        <v>90</v>
      </c>
      <c r="G101" s="13">
        <f>F101-D101</f>
        <v>19.099999999999994</v>
      </c>
      <c r="H101" s="5"/>
    </row>
    <row r="102" spans="2:8" s="9" customFormat="1">
      <c r="B102" s="277"/>
      <c r="C102" s="269"/>
      <c r="D102" s="14">
        <v>70.900000000000006</v>
      </c>
      <c r="E102" s="13"/>
      <c r="F102" s="14">
        <v>90</v>
      </c>
      <c r="G102" s="13">
        <f>F102-D102</f>
        <v>19.099999999999994</v>
      </c>
      <c r="H102" s="5"/>
    </row>
    <row r="103" spans="2:8" s="9" customFormat="1">
      <c r="B103" s="277"/>
      <c r="C103" s="268" t="s">
        <v>428</v>
      </c>
      <c r="D103" s="14">
        <v>109</v>
      </c>
      <c r="E103" s="13">
        <v>104</v>
      </c>
      <c r="F103" s="14"/>
      <c r="G103" s="13">
        <f>E103-D103</f>
        <v>-5</v>
      </c>
      <c r="H103" s="5"/>
    </row>
    <row r="104" spans="2:8" s="9" customFormat="1">
      <c r="B104" s="277"/>
      <c r="C104" s="269"/>
      <c r="D104" s="14">
        <v>109</v>
      </c>
      <c r="E104" s="13">
        <v>104</v>
      </c>
      <c r="F104" s="14"/>
      <c r="G104" s="13">
        <f>E104-D104</f>
        <v>-5</v>
      </c>
      <c r="H104" s="5"/>
    </row>
    <row r="105" spans="2:8" s="9" customFormat="1">
      <c r="B105" s="277"/>
      <c r="C105" s="268" t="s">
        <v>440</v>
      </c>
      <c r="D105" s="14">
        <v>77</v>
      </c>
      <c r="E105" s="13">
        <v>70</v>
      </c>
      <c r="F105" s="14"/>
      <c r="G105" s="13">
        <f>E105-D105</f>
        <v>-7</v>
      </c>
      <c r="H105" s="5"/>
    </row>
    <row r="106" spans="2:8" s="9" customFormat="1">
      <c r="B106" s="277"/>
      <c r="C106" s="269"/>
      <c r="D106" s="14">
        <v>77</v>
      </c>
      <c r="E106" s="13">
        <v>70</v>
      </c>
      <c r="F106" s="14"/>
      <c r="G106" s="13">
        <f>E106-D106</f>
        <v>-7</v>
      </c>
      <c r="H106" s="5"/>
    </row>
    <row r="107" spans="2:8" s="9" customFormat="1">
      <c r="B107" s="277"/>
      <c r="C107" s="268" t="s">
        <v>428</v>
      </c>
      <c r="D107" s="14">
        <v>116.5</v>
      </c>
      <c r="E107" s="13"/>
      <c r="F107" s="14">
        <v>125</v>
      </c>
      <c r="G107" s="13">
        <f t="shared" ref="G107:G115" si="3">F107-D107</f>
        <v>8.5</v>
      </c>
      <c r="H107" s="5"/>
    </row>
    <row r="108" spans="2:8" s="9" customFormat="1">
      <c r="B108" s="277"/>
      <c r="C108" s="277"/>
      <c r="D108" s="14">
        <v>116.5</v>
      </c>
      <c r="E108" s="13"/>
      <c r="F108" s="14">
        <v>128</v>
      </c>
      <c r="G108" s="13">
        <f t="shared" si="3"/>
        <v>11.5</v>
      </c>
      <c r="H108" s="5"/>
    </row>
    <row r="109" spans="2:8" s="9" customFormat="1">
      <c r="B109" s="277"/>
      <c r="C109" s="277"/>
      <c r="D109" s="14">
        <v>116.5</v>
      </c>
      <c r="E109" s="13"/>
      <c r="F109" s="14">
        <v>130.30000000000001</v>
      </c>
      <c r="G109" s="13">
        <f t="shared" si="3"/>
        <v>13.800000000000011</v>
      </c>
      <c r="H109" s="5"/>
    </row>
    <row r="110" spans="2:8" s="9" customFormat="1">
      <c r="B110" s="269"/>
      <c r="C110" s="269"/>
      <c r="D110" s="14">
        <v>116.5</v>
      </c>
      <c r="E110" s="13"/>
      <c r="F110" s="14">
        <v>130.30000000000001</v>
      </c>
      <c r="G110" s="13">
        <f t="shared" si="3"/>
        <v>13.800000000000011</v>
      </c>
      <c r="H110" s="5"/>
    </row>
    <row r="111" spans="2:8" s="9" customFormat="1">
      <c r="B111" s="268" t="s">
        <v>460</v>
      </c>
      <c r="C111" s="268" t="s">
        <v>450</v>
      </c>
      <c r="D111" s="14">
        <v>80.2</v>
      </c>
      <c r="E111" s="13"/>
      <c r="F111" s="14">
        <v>88.25</v>
      </c>
      <c r="G111" s="13">
        <f t="shared" si="3"/>
        <v>8.0499999999999972</v>
      </c>
      <c r="H111" s="5"/>
    </row>
    <row r="112" spans="2:8" s="9" customFormat="1">
      <c r="B112" s="277"/>
      <c r="C112" s="277"/>
      <c r="D112" s="14">
        <v>80.2</v>
      </c>
      <c r="E112" s="13"/>
      <c r="F112" s="14">
        <v>92.3</v>
      </c>
      <c r="G112" s="13">
        <f t="shared" si="3"/>
        <v>12.099999999999994</v>
      </c>
      <c r="H112" s="5"/>
    </row>
    <row r="113" spans="2:8" s="9" customFormat="1">
      <c r="B113" s="277"/>
      <c r="C113" s="269"/>
      <c r="D113" s="14">
        <v>80.2</v>
      </c>
      <c r="E113" s="13"/>
      <c r="F113" s="14">
        <v>99</v>
      </c>
      <c r="G113" s="13">
        <f t="shared" si="3"/>
        <v>18.799999999999997</v>
      </c>
      <c r="H113" s="5"/>
    </row>
    <row r="114" spans="2:8" s="9" customFormat="1">
      <c r="B114" s="277"/>
      <c r="C114" s="268" t="s">
        <v>461</v>
      </c>
      <c r="D114" s="14">
        <v>65.400000000000006</v>
      </c>
      <c r="E114" s="13"/>
      <c r="F114" s="14">
        <v>72</v>
      </c>
      <c r="G114" s="13">
        <f t="shared" si="3"/>
        <v>6.5999999999999943</v>
      </c>
      <c r="H114" s="5"/>
    </row>
    <row r="115" spans="2:8" s="9" customFormat="1">
      <c r="B115" s="277"/>
      <c r="C115" s="269"/>
      <c r="D115" s="14">
        <v>65.400000000000006</v>
      </c>
      <c r="E115" s="13"/>
      <c r="F115" s="14">
        <v>76.2</v>
      </c>
      <c r="G115" s="13">
        <f t="shared" si="3"/>
        <v>10.799999999999997</v>
      </c>
      <c r="H115" s="5"/>
    </row>
    <row r="116" spans="2:8" s="9" customFormat="1">
      <c r="B116" s="277"/>
      <c r="C116" s="268" t="s">
        <v>450</v>
      </c>
      <c r="D116" s="14">
        <v>106.5</v>
      </c>
      <c r="E116" s="13">
        <v>100</v>
      </c>
      <c r="F116" s="14"/>
      <c r="G116" s="13">
        <f>E116-D116</f>
        <v>-6.5</v>
      </c>
      <c r="H116" s="5"/>
    </row>
    <row r="117" spans="2:8" s="9" customFormat="1">
      <c r="B117" s="277"/>
      <c r="C117" s="269"/>
      <c r="D117" s="14">
        <v>106.5</v>
      </c>
      <c r="E117" s="13">
        <v>100</v>
      </c>
      <c r="F117" s="14"/>
      <c r="G117" s="13">
        <f>E117-D117</f>
        <v>-6.5</v>
      </c>
      <c r="H117" s="5"/>
    </row>
    <row r="118" spans="2:8" s="9" customFormat="1">
      <c r="B118" s="277"/>
      <c r="C118" s="268" t="s">
        <v>461</v>
      </c>
      <c r="D118" s="14">
        <v>72.2</v>
      </c>
      <c r="E118" s="13"/>
      <c r="F118" s="14"/>
      <c r="G118" s="13"/>
      <c r="H118" s="13" t="s">
        <v>13</v>
      </c>
    </row>
    <row r="119" spans="2:8" s="9" customFormat="1">
      <c r="B119" s="30" t="s">
        <v>462</v>
      </c>
      <c r="C119" s="277"/>
      <c r="D119" s="14"/>
      <c r="E119" s="13"/>
      <c r="F119" s="14">
        <v>82</v>
      </c>
      <c r="G119" s="13">
        <f>F119-D118</f>
        <v>9.7999999999999972</v>
      </c>
      <c r="H119" s="5"/>
    </row>
    <row r="120" spans="2:8" s="9" customFormat="1">
      <c r="B120" s="31" t="s">
        <v>460</v>
      </c>
      <c r="C120" s="277"/>
      <c r="D120" s="14">
        <v>72.2</v>
      </c>
      <c r="E120" s="13"/>
      <c r="F120" s="14"/>
      <c r="G120" s="13"/>
      <c r="H120" s="13" t="s">
        <v>13</v>
      </c>
    </row>
    <row r="121" spans="2:8" s="9" customFormat="1">
      <c r="B121" s="268" t="s">
        <v>462</v>
      </c>
      <c r="C121" s="269"/>
      <c r="D121" s="14"/>
      <c r="E121" s="13"/>
      <c r="F121" s="14">
        <v>86.2</v>
      </c>
      <c r="G121" s="13">
        <f>F121-D120</f>
        <v>14</v>
      </c>
      <c r="H121" s="5"/>
    </row>
    <row r="122" spans="2:8" s="9" customFormat="1">
      <c r="B122" s="277"/>
      <c r="C122" s="268" t="s">
        <v>450</v>
      </c>
      <c r="D122" s="14">
        <v>86</v>
      </c>
      <c r="E122" s="13"/>
      <c r="F122" s="14">
        <v>92</v>
      </c>
      <c r="G122" s="13">
        <f t="shared" ref="G122:G128" si="4">F122-D122</f>
        <v>6</v>
      </c>
      <c r="H122" s="5"/>
    </row>
    <row r="123" spans="2:8" s="9" customFormat="1">
      <c r="B123" s="277"/>
      <c r="C123" s="269"/>
      <c r="D123" s="14">
        <v>86</v>
      </c>
      <c r="E123" s="13"/>
      <c r="F123" s="14">
        <v>92</v>
      </c>
      <c r="G123" s="13">
        <f t="shared" si="4"/>
        <v>6</v>
      </c>
      <c r="H123" s="5"/>
    </row>
    <row r="124" spans="2:8" s="9" customFormat="1">
      <c r="B124" s="277"/>
      <c r="C124" s="268" t="s">
        <v>461</v>
      </c>
      <c r="D124" s="14">
        <v>82</v>
      </c>
      <c r="E124" s="13"/>
      <c r="F124" s="14">
        <v>91</v>
      </c>
      <c r="G124" s="13">
        <f t="shared" si="4"/>
        <v>9</v>
      </c>
      <c r="H124" s="5"/>
    </row>
    <row r="125" spans="2:8" s="9" customFormat="1">
      <c r="B125" s="269"/>
      <c r="C125" s="269"/>
      <c r="D125" s="14">
        <v>82</v>
      </c>
      <c r="E125" s="13"/>
      <c r="F125" s="14">
        <v>93</v>
      </c>
      <c r="G125" s="13">
        <f t="shared" si="4"/>
        <v>11</v>
      </c>
      <c r="H125" s="5"/>
    </row>
    <row r="126" spans="2:8" s="9" customFormat="1">
      <c r="B126" s="268" t="s">
        <v>463</v>
      </c>
      <c r="C126" s="268" t="s">
        <v>461</v>
      </c>
      <c r="D126" s="14">
        <v>89</v>
      </c>
      <c r="E126" s="13"/>
      <c r="F126" s="14">
        <v>97.6</v>
      </c>
      <c r="G126" s="13">
        <f t="shared" si="4"/>
        <v>8.5999999999999943</v>
      </c>
      <c r="H126" s="5"/>
    </row>
    <row r="127" spans="2:8" s="9" customFormat="1">
      <c r="B127" s="277"/>
      <c r="C127" s="277"/>
      <c r="D127" s="14">
        <v>89</v>
      </c>
      <c r="E127" s="13"/>
      <c r="F127" s="14">
        <v>108</v>
      </c>
      <c r="G127" s="13">
        <f t="shared" si="4"/>
        <v>19</v>
      </c>
      <c r="H127" s="5"/>
    </row>
    <row r="128" spans="2:8" s="9" customFormat="1">
      <c r="B128" s="277"/>
      <c r="C128" s="269"/>
      <c r="D128" s="14">
        <v>89</v>
      </c>
      <c r="E128" s="13"/>
      <c r="F128" s="14">
        <v>111</v>
      </c>
      <c r="G128" s="13">
        <f t="shared" si="4"/>
        <v>22</v>
      </c>
      <c r="H128" s="5"/>
    </row>
    <row r="129" spans="2:8" s="9" customFormat="1">
      <c r="B129" s="277"/>
      <c r="C129" s="268" t="s">
        <v>461</v>
      </c>
      <c r="D129" s="14">
        <v>91</v>
      </c>
      <c r="E129" s="13">
        <v>84</v>
      </c>
      <c r="F129" s="14"/>
      <c r="G129" s="13">
        <f>E129-D129</f>
        <v>-7</v>
      </c>
      <c r="H129" s="5"/>
    </row>
    <row r="130" spans="2:8" s="9" customFormat="1">
      <c r="B130" s="277"/>
      <c r="C130" s="277"/>
      <c r="D130" s="14">
        <v>91</v>
      </c>
      <c r="E130" s="13">
        <v>84</v>
      </c>
      <c r="F130" s="14"/>
      <c r="G130" s="13">
        <f>E130-D130</f>
        <v>-7</v>
      </c>
      <c r="H130" s="5"/>
    </row>
    <row r="131" spans="2:8" s="9" customFormat="1">
      <c r="B131" s="277"/>
      <c r="C131" s="269"/>
      <c r="D131" s="14">
        <v>91</v>
      </c>
      <c r="E131" s="13">
        <v>84</v>
      </c>
      <c r="F131" s="14"/>
      <c r="G131" s="13">
        <f>E131-D131</f>
        <v>-7</v>
      </c>
      <c r="H131" s="5"/>
    </row>
    <row r="132" spans="2:8" s="9" customFormat="1">
      <c r="B132" s="277"/>
      <c r="C132" s="268" t="s">
        <v>450</v>
      </c>
      <c r="D132" s="14">
        <v>82</v>
      </c>
      <c r="E132" s="13"/>
      <c r="F132" s="14">
        <v>90</v>
      </c>
      <c r="G132" s="13">
        <f>F132-D132</f>
        <v>8</v>
      </c>
      <c r="H132" s="5"/>
    </row>
    <row r="133" spans="2:8" s="9" customFormat="1">
      <c r="B133" s="277"/>
      <c r="C133" s="277"/>
      <c r="D133" s="14">
        <v>82</v>
      </c>
      <c r="E133" s="13"/>
      <c r="F133" s="14">
        <v>95.5</v>
      </c>
      <c r="G133" s="13">
        <f>F133-D133</f>
        <v>13.5</v>
      </c>
      <c r="H133" s="5"/>
    </row>
    <row r="134" spans="2:8" s="9" customFormat="1">
      <c r="B134" s="277"/>
      <c r="C134" s="277"/>
      <c r="D134" s="14">
        <v>82</v>
      </c>
      <c r="E134" s="13"/>
      <c r="F134" s="14">
        <v>100</v>
      </c>
      <c r="G134" s="13">
        <f>F134-D134</f>
        <v>18</v>
      </c>
      <c r="H134" s="5"/>
    </row>
    <row r="135" spans="2:8" s="9" customFormat="1">
      <c r="B135" s="277"/>
      <c r="C135" s="277"/>
      <c r="D135" s="14">
        <v>106</v>
      </c>
      <c r="E135" s="13">
        <v>103</v>
      </c>
      <c r="F135" s="14"/>
      <c r="G135" s="13">
        <f>E135-D135</f>
        <v>-3</v>
      </c>
      <c r="H135" s="5"/>
    </row>
    <row r="136" spans="2:8" s="9" customFormat="1">
      <c r="B136" s="277"/>
      <c r="C136" s="277"/>
      <c r="D136" s="14">
        <v>106</v>
      </c>
      <c r="E136" s="13">
        <v>103</v>
      </c>
      <c r="F136" s="14"/>
      <c r="G136" s="13">
        <f>E136-D136</f>
        <v>-3</v>
      </c>
      <c r="H136" s="5"/>
    </row>
    <row r="137" spans="2:8" s="9" customFormat="1">
      <c r="B137" s="277"/>
      <c r="C137" s="277"/>
      <c r="D137" s="14">
        <v>106</v>
      </c>
      <c r="E137" s="13">
        <v>103</v>
      </c>
      <c r="F137" s="14"/>
      <c r="G137" s="13">
        <f>E137-D137</f>
        <v>-3</v>
      </c>
      <c r="H137" s="5"/>
    </row>
    <row r="138" spans="2:8" s="9" customFormat="1">
      <c r="B138" s="277"/>
      <c r="C138" s="277"/>
      <c r="D138" s="14">
        <v>110.5</v>
      </c>
      <c r="E138" s="13"/>
      <c r="F138" s="14">
        <v>117.3</v>
      </c>
      <c r="G138" s="13">
        <f t="shared" ref="G138:G144" si="5">F138-D138</f>
        <v>6.7999999999999972</v>
      </c>
      <c r="H138" s="5"/>
    </row>
    <row r="139" spans="2:8" s="9" customFormat="1">
      <c r="B139" s="277"/>
      <c r="C139" s="277"/>
      <c r="D139" s="14">
        <v>110.5</v>
      </c>
      <c r="E139" s="13"/>
      <c r="F139" s="14">
        <v>121.7</v>
      </c>
      <c r="G139" s="13">
        <f t="shared" si="5"/>
        <v>11.200000000000003</v>
      </c>
      <c r="H139" s="5"/>
    </row>
    <row r="140" spans="2:8" s="9" customFormat="1">
      <c r="B140" s="269"/>
      <c r="C140" s="269"/>
      <c r="D140" s="14">
        <v>110.5</v>
      </c>
      <c r="E140" s="13"/>
      <c r="F140" s="14">
        <v>121.7</v>
      </c>
      <c r="G140" s="13">
        <f t="shared" si="5"/>
        <v>11.200000000000003</v>
      </c>
      <c r="H140" s="5"/>
    </row>
    <row r="141" spans="2:8" s="9" customFormat="1">
      <c r="B141" s="268" t="s">
        <v>464</v>
      </c>
      <c r="C141" s="268" t="s">
        <v>465</v>
      </c>
      <c r="D141" s="14">
        <v>84.35</v>
      </c>
      <c r="E141" s="13"/>
      <c r="F141" s="14">
        <v>97.25</v>
      </c>
      <c r="G141" s="13">
        <f t="shared" si="5"/>
        <v>12.900000000000006</v>
      </c>
      <c r="H141" s="5"/>
    </row>
    <row r="142" spans="2:8" s="9" customFormat="1">
      <c r="B142" s="277"/>
      <c r="C142" s="277"/>
      <c r="D142" s="14">
        <v>84.35</v>
      </c>
      <c r="E142" s="13"/>
      <c r="F142" s="14">
        <v>97.25</v>
      </c>
      <c r="G142" s="13">
        <f t="shared" si="5"/>
        <v>12.900000000000006</v>
      </c>
      <c r="H142" s="5"/>
    </row>
    <row r="143" spans="2:8" s="9" customFormat="1">
      <c r="B143" s="277"/>
      <c r="C143" s="277"/>
      <c r="D143" s="14">
        <v>84.35</v>
      </c>
      <c r="E143" s="13"/>
      <c r="F143" s="14">
        <v>101.1</v>
      </c>
      <c r="G143" s="13">
        <f t="shared" si="5"/>
        <v>16.75</v>
      </c>
      <c r="H143" s="5"/>
    </row>
    <row r="144" spans="2:8" s="9" customFormat="1">
      <c r="B144" s="277"/>
      <c r="C144" s="277"/>
      <c r="D144" s="14">
        <v>84.35</v>
      </c>
      <c r="E144" s="13"/>
      <c r="F144" s="14">
        <v>101.1</v>
      </c>
      <c r="G144" s="13">
        <f t="shared" si="5"/>
        <v>16.75</v>
      </c>
      <c r="H144" s="5"/>
    </row>
    <row r="145" spans="2:8" s="9" customFormat="1">
      <c r="B145" s="277"/>
      <c r="C145" s="277"/>
      <c r="D145" s="14">
        <v>91</v>
      </c>
      <c r="E145" s="13">
        <v>84</v>
      </c>
      <c r="F145" s="14"/>
      <c r="G145" s="13">
        <f>E145-D145</f>
        <v>-7</v>
      </c>
      <c r="H145" s="5"/>
    </row>
    <row r="146" spans="2:8" s="9" customFormat="1">
      <c r="B146" s="277"/>
      <c r="C146" s="277"/>
      <c r="D146" s="14">
        <v>91</v>
      </c>
      <c r="E146" s="13">
        <v>84</v>
      </c>
      <c r="F146" s="14"/>
      <c r="G146" s="13">
        <f>E146-D146</f>
        <v>-7</v>
      </c>
      <c r="H146" s="5"/>
    </row>
    <row r="147" spans="2:8" s="9" customFormat="1">
      <c r="B147" s="277"/>
      <c r="C147" s="277"/>
      <c r="D147" s="14">
        <v>91</v>
      </c>
      <c r="E147" s="13">
        <v>84</v>
      </c>
      <c r="F147" s="14"/>
      <c r="G147" s="13">
        <f>E147-D147</f>
        <v>-7</v>
      </c>
      <c r="H147" s="5"/>
    </row>
    <row r="148" spans="2:8" s="9" customFormat="1">
      <c r="B148" s="277"/>
      <c r="C148" s="277"/>
      <c r="D148" s="14">
        <v>91</v>
      </c>
      <c r="E148" s="13">
        <v>84</v>
      </c>
      <c r="F148" s="14"/>
      <c r="G148" s="13">
        <f>E148-D148</f>
        <v>-7</v>
      </c>
      <c r="H148" s="5"/>
    </row>
    <row r="149" spans="2:8" s="9" customFormat="1">
      <c r="B149" s="277"/>
      <c r="C149" s="277"/>
      <c r="D149" s="14">
        <v>85</v>
      </c>
      <c r="E149" s="13"/>
      <c r="F149" s="14">
        <v>92</v>
      </c>
      <c r="G149" s="13">
        <f t="shared" ref="G149:G156" si="6">F149-D149</f>
        <v>7</v>
      </c>
      <c r="H149" s="5"/>
    </row>
    <row r="150" spans="2:8" s="9" customFormat="1">
      <c r="B150" s="277"/>
      <c r="C150" s="277"/>
      <c r="D150" s="14">
        <v>85</v>
      </c>
      <c r="E150" s="13"/>
      <c r="F150" s="14">
        <v>92</v>
      </c>
      <c r="G150" s="13">
        <f t="shared" si="6"/>
        <v>7</v>
      </c>
      <c r="H150" s="5"/>
    </row>
    <row r="151" spans="2:8" s="9" customFormat="1">
      <c r="B151" s="277"/>
      <c r="C151" s="277"/>
      <c r="D151" s="14">
        <v>85</v>
      </c>
      <c r="E151" s="13"/>
      <c r="F151" s="14">
        <v>95.7</v>
      </c>
      <c r="G151" s="13">
        <f t="shared" si="6"/>
        <v>10.700000000000003</v>
      </c>
      <c r="H151" s="5"/>
    </row>
    <row r="152" spans="2:8" s="9" customFormat="1">
      <c r="B152" s="277"/>
      <c r="C152" s="277"/>
      <c r="D152" s="14">
        <v>85</v>
      </c>
      <c r="E152" s="13"/>
      <c r="F152" s="14">
        <v>96</v>
      </c>
      <c r="G152" s="13">
        <f t="shared" si="6"/>
        <v>11</v>
      </c>
      <c r="H152" s="5"/>
    </row>
    <row r="153" spans="2:8" s="9" customFormat="1">
      <c r="B153" s="277"/>
      <c r="C153" s="277"/>
      <c r="D153" s="14">
        <v>87</v>
      </c>
      <c r="E153" s="13"/>
      <c r="F153" s="14">
        <v>94.2</v>
      </c>
      <c r="G153" s="13">
        <f t="shared" si="6"/>
        <v>7.2000000000000028</v>
      </c>
      <c r="H153" s="5"/>
    </row>
    <row r="154" spans="2:8" s="9" customFormat="1">
      <c r="B154" s="277"/>
      <c r="C154" s="277"/>
      <c r="D154" s="14">
        <v>87</v>
      </c>
      <c r="E154" s="13"/>
      <c r="F154" s="14">
        <v>94.2</v>
      </c>
      <c r="G154" s="13">
        <f t="shared" si="6"/>
        <v>7.2000000000000028</v>
      </c>
      <c r="H154" s="5"/>
    </row>
    <row r="155" spans="2:8" s="9" customFormat="1">
      <c r="B155" s="277"/>
      <c r="C155" s="277"/>
      <c r="D155" s="14">
        <v>87</v>
      </c>
      <c r="E155" s="13"/>
      <c r="F155" s="14">
        <v>96.4</v>
      </c>
      <c r="G155" s="13">
        <f t="shared" si="6"/>
        <v>9.4000000000000057</v>
      </c>
      <c r="H155" s="5"/>
    </row>
    <row r="156" spans="2:8" s="9" customFormat="1">
      <c r="B156" s="277"/>
      <c r="C156" s="277"/>
      <c r="D156" s="14">
        <v>87</v>
      </c>
      <c r="E156" s="13"/>
      <c r="F156" s="14">
        <v>96.4</v>
      </c>
      <c r="G156" s="13">
        <f t="shared" si="6"/>
        <v>9.4000000000000057</v>
      </c>
      <c r="H156" s="5"/>
    </row>
    <row r="157" spans="2:8" s="9" customFormat="1">
      <c r="B157" s="277"/>
      <c r="C157" s="277"/>
      <c r="D157" s="14">
        <v>83</v>
      </c>
      <c r="E157" s="13">
        <v>78</v>
      </c>
      <c r="F157" s="14"/>
      <c r="G157" s="13">
        <f>E157-D157</f>
        <v>-5</v>
      </c>
      <c r="H157" s="5"/>
    </row>
    <row r="158" spans="2:8" s="9" customFormat="1">
      <c r="B158" s="277"/>
      <c r="C158" s="277"/>
      <c r="D158" s="14">
        <v>83</v>
      </c>
      <c r="E158" s="13">
        <v>78</v>
      </c>
      <c r="F158" s="14"/>
      <c r="G158" s="13">
        <f>E158-D158</f>
        <v>-5</v>
      </c>
      <c r="H158" s="5"/>
    </row>
    <row r="159" spans="2:8" s="9" customFormat="1">
      <c r="B159" s="277"/>
      <c r="C159" s="277"/>
      <c r="D159" s="14">
        <v>83</v>
      </c>
      <c r="E159" s="13">
        <v>78</v>
      </c>
      <c r="F159" s="14"/>
      <c r="G159" s="13">
        <f>E159-D159</f>
        <v>-5</v>
      </c>
      <c r="H159" s="5"/>
    </row>
    <row r="160" spans="2:8" s="9" customFormat="1">
      <c r="B160" s="277"/>
      <c r="C160" s="269"/>
      <c r="D160" s="14">
        <v>83</v>
      </c>
      <c r="E160" s="13">
        <v>78</v>
      </c>
      <c r="F160" s="14"/>
      <c r="G160" s="13">
        <f>E160-D160</f>
        <v>-5</v>
      </c>
      <c r="H160" s="5"/>
    </row>
    <row r="161" spans="2:8" s="9" customFormat="1">
      <c r="B161" s="277"/>
      <c r="C161" s="268" t="s">
        <v>466</v>
      </c>
      <c r="D161" s="14">
        <v>67.5</v>
      </c>
      <c r="E161" s="13"/>
      <c r="F161" s="14">
        <v>82</v>
      </c>
      <c r="G161" s="13">
        <f>F161-D161</f>
        <v>14.5</v>
      </c>
      <c r="H161" s="5"/>
    </row>
    <row r="162" spans="2:8" s="9" customFormat="1">
      <c r="B162" s="277"/>
      <c r="C162" s="277"/>
      <c r="D162" s="14">
        <v>67.5</v>
      </c>
      <c r="E162" s="13"/>
      <c r="F162" s="14">
        <v>82</v>
      </c>
      <c r="G162" s="13">
        <f>F162-D162</f>
        <v>14.5</v>
      </c>
      <c r="H162" s="5"/>
    </row>
    <row r="163" spans="2:8" s="9" customFormat="1">
      <c r="B163" s="277"/>
      <c r="C163" s="277"/>
      <c r="D163" s="14">
        <v>67.5</v>
      </c>
      <c r="E163" s="13"/>
      <c r="F163" s="14">
        <v>90</v>
      </c>
      <c r="G163" s="13">
        <f>F163-D163</f>
        <v>22.5</v>
      </c>
      <c r="H163" s="5"/>
    </row>
    <row r="164" spans="2:8" s="9" customFormat="1">
      <c r="B164" s="269"/>
      <c r="C164" s="269"/>
      <c r="D164" s="14">
        <v>67.5</v>
      </c>
      <c r="E164" s="13"/>
      <c r="F164" s="14">
        <v>94.9</v>
      </c>
      <c r="G164" s="13">
        <f>F164-D164</f>
        <v>27.400000000000006</v>
      </c>
      <c r="H164" s="5"/>
    </row>
    <row r="165" spans="2:8" s="9" customFormat="1">
      <c r="B165" s="268" t="s">
        <v>467</v>
      </c>
      <c r="C165" s="268" t="s">
        <v>466</v>
      </c>
      <c r="D165" s="14">
        <v>80.2</v>
      </c>
      <c r="E165" s="13">
        <v>72</v>
      </c>
      <c r="F165" s="14"/>
      <c r="G165" s="13">
        <f>E165-D165</f>
        <v>-8.2000000000000028</v>
      </c>
      <c r="H165" s="5"/>
    </row>
    <row r="166" spans="2:8" s="9" customFormat="1">
      <c r="B166" s="277"/>
      <c r="C166" s="277"/>
      <c r="D166" s="14">
        <v>80.2</v>
      </c>
      <c r="E166" s="13">
        <v>72</v>
      </c>
      <c r="F166" s="14"/>
      <c r="G166" s="13">
        <f t="shared" ref="G166:G167" si="7">E166-D166</f>
        <v>-8.2000000000000028</v>
      </c>
      <c r="H166" s="5"/>
    </row>
    <row r="167" spans="2:8" s="9" customFormat="1">
      <c r="B167" s="277"/>
      <c r="C167" s="269"/>
      <c r="D167" s="14">
        <v>80.2</v>
      </c>
      <c r="E167" s="13">
        <v>72</v>
      </c>
      <c r="F167" s="14"/>
      <c r="G167" s="13">
        <f t="shared" si="7"/>
        <v>-8.2000000000000028</v>
      </c>
      <c r="H167" s="5"/>
    </row>
    <row r="168" spans="2:8" s="9" customFormat="1">
      <c r="B168" s="277"/>
      <c r="C168" s="268" t="s">
        <v>465</v>
      </c>
      <c r="D168" s="14">
        <v>63.3</v>
      </c>
      <c r="E168" s="13">
        <v>59</v>
      </c>
      <c r="F168" s="14"/>
      <c r="G168" s="13">
        <f>E168-D168</f>
        <v>-4.2999999999999972</v>
      </c>
      <c r="H168" s="5"/>
    </row>
    <row r="169" spans="2:8" s="9" customFormat="1">
      <c r="B169" s="277"/>
      <c r="C169" s="277"/>
      <c r="D169" s="14">
        <v>63.3</v>
      </c>
      <c r="E169" s="13">
        <v>59</v>
      </c>
      <c r="F169" s="14"/>
      <c r="G169" s="13">
        <f t="shared" ref="G169:G170" si="8">E169-D169</f>
        <v>-4.2999999999999972</v>
      </c>
      <c r="H169" s="5"/>
    </row>
    <row r="170" spans="2:8" s="9" customFormat="1">
      <c r="B170" s="277"/>
      <c r="C170" s="277"/>
      <c r="D170" s="14">
        <v>63.3</v>
      </c>
      <c r="E170" s="13">
        <v>59</v>
      </c>
      <c r="F170" s="14"/>
      <c r="G170" s="13">
        <f t="shared" si="8"/>
        <v>-4.2999999999999972</v>
      </c>
      <c r="H170" s="5"/>
    </row>
    <row r="171" spans="2:8" s="9" customFormat="1">
      <c r="B171" s="277"/>
      <c r="C171" s="277"/>
      <c r="D171" s="14">
        <v>67</v>
      </c>
      <c r="E171" s="13"/>
      <c r="F171" s="14">
        <v>78</v>
      </c>
      <c r="G171" s="13">
        <f>F171-D171</f>
        <v>11</v>
      </c>
      <c r="H171" s="5"/>
    </row>
    <row r="172" spans="2:8" s="9" customFormat="1">
      <c r="B172" s="277"/>
      <c r="C172" s="277"/>
      <c r="D172" s="14">
        <v>67</v>
      </c>
      <c r="E172" s="13"/>
      <c r="F172" s="14">
        <v>81</v>
      </c>
      <c r="G172" s="13">
        <f t="shared" ref="G172:G174" si="9">F172-D172</f>
        <v>14</v>
      </c>
      <c r="H172" s="5"/>
    </row>
    <row r="173" spans="2:8" s="9" customFormat="1">
      <c r="B173" s="277"/>
      <c r="C173" s="277"/>
      <c r="D173" s="14">
        <v>67</v>
      </c>
      <c r="E173" s="13"/>
      <c r="F173" s="14">
        <v>84</v>
      </c>
      <c r="G173" s="13">
        <f t="shared" si="9"/>
        <v>17</v>
      </c>
      <c r="H173" s="5"/>
    </row>
    <row r="174" spans="2:8" s="9" customFormat="1">
      <c r="B174" s="277"/>
      <c r="C174" s="277"/>
      <c r="D174" s="14">
        <v>67</v>
      </c>
      <c r="E174" s="13"/>
      <c r="F174" s="14">
        <v>85.5</v>
      </c>
      <c r="G174" s="13">
        <f t="shared" si="9"/>
        <v>18.5</v>
      </c>
      <c r="H174" s="5"/>
    </row>
    <row r="175" spans="2:8" s="9" customFormat="1">
      <c r="B175" s="277"/>
      <c r="C175" s="277"/>
      <c r="D175" s="14">
        <v>78</v>
      </c>
      <c r="E175" s="13">
        <v>76</v>
      </c>
      <c r="F175" s="14"/>
      <c r="G175" s="13">
        <f>E175-D175</f>
        <v>-2</v>
      </c>
      <c r="H175" s="5"/>
    </row>
    <row r="176" spans="2:8" s="9" customFormat="1">
      <c r="B176" s="277"/>
      <c r="C176" s="277"/>
      <c r="D176" s="14">
        <v>78</v>
      </c>
      <c r="E176" s="13">
        <v>76</v>
      </c>
      <c r="F176" s="14"/>
      <c r="G176" s="13">
        <f t="shared" ref="G176:G180" si="10">E176-D176</f>
        <v>-2</v>
      </c>
      <c r="H176" s="5"/>
    </row>
    <row r="177" spans="2:8" s="9" customFormat="1">
      <c r="B177" s="277"/>
      <c r="C177" s="277"/>
      <c r="D177" s="14">
        <v>78</v>
      </c>
      <c r="E177" s="13">
        <v>76</v>
      </c>
      <c r="F177" s="14"/>
      <c r="G177" s="13">
        <f t="shared" si="10"/>
        <v>-2</v>
      </c>
      <c r="H177" s="5"/>
    </row>
    <row r="178" spans="2:8" s="9" customFormat="1">
      <c r="B178" s="277"/>
      <c r="C178" s="269"/>
      <c r="D178" s="14">
        <v>78</v>
      </c>
      <c r="E178" s="13">
        <v>76</v>
      </c>
      <c r="F178" s="14"/>
      <c r="G178" s="13">
        <f t="shared" si="10"/>
        <v>-2</v>
      </c>
      <c r="H178" s="5"/>
    </row>
    <row r="179" spans="2:8" s="9" customFormat="1">
      <c r="B179" s="277"/>
      <c r="C179" s="268" t="s">
        <v>466</v>
      </c>
      <c r="D179" s="14">
        <v>67.2</v>
      </c>
      <c r="E179" s="13">
        <v>64</v>
      </c>
      <c r="F179" s="14"/>
      <c r="G179" s="13">
        <f t="shared" si="10"/>
        <v>-3.2000000000000028</v>
      </c>
      <c r="H179" s="5"/>
    </row>
    <row r="180" spans="2:8" s="9" customFormat="1">
      <c r="B180" s="277"/>
      <c r="C180" s="269"/>
      <c r="D180" s="14">
        <v>67.2</v>
      </c>
      <c r="E180" s="13">
        <v>64</v>
      </c>
      <c r="F180" s="14"/>
      <c r="G180" s="13">
        <f t="shared" si="10"/>
        <v>-3.2000000000000028</v>
      </c>
      <c r="H180" s="5"/>
    </row>
    <row r="181" spans="2:8" s="9" customFormat="1">
      <c r="B181" s="277"/>
      <c r="C181" s="268" t="s">
        <v>465</v>
      </c>
      <c r="D181" s="14">
        <v>78</v>
      </c>
      <c r="E181" s="13"/>
      <c r="F181" s="14">
        <v>92</v>
      </c>
      <c r="G181" s="13">
        <f>F181-D181</f>
        <v>14</v>
      </c>
      <c r="H181" s="5"/>
    </row>
    <row r="182" spans="2:8" s="9" customFormat="1">
      <c r="B182" s="277"/>
      <c r="C182" s="277"/>
      <c r="D182" s="14">
        <v>78</v>
      </c>
      <c r="E182" s="13"/>
      <c r="F182" s="14">
        <v>97.8</v>
      </c>
      <c r="G182" s="13">
        <f t="shared" ref="G182:G188" si="11">F182-D182</f>
        <v>19.799999999999997</v>
      </c>
      <c r="H182" s="5"/>
    </row>
    <row r="183" spans="2:8" s="9" customFormat="1">
      <c r="B183" s="277"/>
      <c r="C183" s="277"/>
      <c r="D183" s="14">
        <v>78</v>
      </c>
      <c r="E183" s="13"/>
      <c r="F183" s="14">
        <v>99.7</v>
      </c>
      <c r="G183" s="13">
        <f t="shared" si="11"/>
        <v>21.700000000000003</v>
      </c>
      <c r="H183" s="5"/>
    </row>
    <row r="184" spans="2:8" s="9" customFormat="1">
      <c r="B184" s="277"/>
      <c r="C184" s="277"/>
      <c r="D184" s="14">
        <v>100</v>
      </c>
      <c r="E184" s="13"/>
      <c r="F184" s="14">
        <v>109</v>
      </c>
      <c r="G184" s="13">
        <f t="shared" si="11"/>
        <v>9</v>
      </c>
      <c r="H184" s="5"/>
    </row>
    <row r="185" spans="2:8" s="9" customFormat="1">
      <c r="B185" s="277"/>
      <c r="C185" s="277"/>
      <c r="D185" s="14">
        <v>100</v>
      </c>
      <c r="E185" s="13"/>
      <c r="F185" s="14">
        <v>114</v>
      </c>
      <c r="G185" s="13">
        <f t="shared" si="11"/>
        <v>14</v>
      </c>
      <c r="H185" s="5"/>
    </row>
    <row r="186" spans="2:8" s="9" customFormat="1">
      <c r="B186" s="269"/>
      <c r="C186" s="269"/>
      <c r="D186" s="14">
        <v>100</v>
      </c>
      <c r="E186" s="13"/>
      <c r="F186" s="14">
        <v>116</v>
      </c>
      <c r="G186" s="13">
        <f t="shared" si="11"/>
        <v>16</v>
      </c>
      <c r="H186" s="5"/>
    </row>
    <row r="187" spans="2:8" s="9" customFormat="1">
      <c r="B187" s="268" t="s">
        <v>468</v>
      </c>
      <c r="C187" s="268" t="s">
        <v>469</v>
      </c>
      <c r="D187" s="14">
        <v>87</v>
      </c>
      <c r="E187" s="13"/>
      <c r="F187" s="14">
        <v>94.7</v>
      </c>
      <c r="G187" s="13">
        <f t="shared" si="11"/>
        <v>7.7000000000000028</v>
      </c>
      <c r="H187" s="5"/>
    </row>
    <row r="188" spans="2:8" s="9" customFormat="1">
      <c r="B188" s="277"/>
      <c r="C188" s="277"/>
      <c r="D188" s="14">
        <v>87</v>
      </c>
      <c r="E188" s="13"/>
      <c r="F188" s="14">
        <v>94.7</v>
      </c>
      <c r="G188" s="13">
        <f t="shared" si="11"/>
        <v>7.7000000000000028</v>
      </c>
      <c r="H188" s="5"/>
    </row>
    <row r="189" spans="2:8" s="9" customFormat="1">
      <c r="B189" s="277"/>
      <c r="C189" s="269"/>
      <c r="D189" s="14">
        <v>87</v>
      </c>
      <c r="E189" s="13">
        <v>82</v>
      </c>
      <c r="F189" s="14"/>
      <c r="G189" s="13">
        <f>E189-D189</f>
        <v>-5</v>
      </c>
      <c r="H189" s="5"/>
    </row>
    <row r="190" spans="2:8" s="9" customFormat="1">
      <c r="B190" s="277"/>
      <c r="C190" s="268" t="s">
        <v>470</v>
      </c>
      <c r="D190" s="14">
        <v>83.3</v>
      </c>
      <c r="E190" s="13">
        <v>78</v>
      </c>
      <c r="F190" s="14"/>
      <c r="G190" s="13">
        <f t="shared" ref="G190:G192" si="12">E190-D190</f>
        <v>-5.2999999999999972</v>
      </c>
      <c r="H190" s="5"/>
    </row>
    <row r="191" spans="2:8" s="9" customFormat="1">
      <c r="B191" s="277"/>
      <c r="C191" s="277"/>
      <c r="D191" s="14">
        <v>83.3</v>
      </c>
      <c r="E191" s="13">
        <v>78</v>
      </c>
      <c r="F191" s="14"/>
      <c r="G191" s="13">
        <f t="shared" si="12"/>
        <v>-5.2999999999999972</v>
      </c>
      <c r="H191" s="5"/>
    </row>
    <row r="192" spans="2:8" s="9" customFormat="1">
      <c r="B192" s="277"/>
      <c r="C192" s="269"/>
      <c r="D192" s="14">
        <v>83.3</v>
      </c>
      <c r="E192" s="13">
        <v>78</v>
      </c>
      <c r="F192" s="14"/>
      <c r="G192" s="13">
        <f t="shared" si="12"/>
        <v>-5.2999999999999972</v>
      </c>
      <c r="H192" s="5"/>
    </row>
    <row r="193" spans="2:8" s="9" customFormat="1">
      <c r="B193" s="277"/>
      <c r="C193" s="268" t="s">
        <v>469</v>
      </c>
      <c r="D193" s="14">
        <v>92.85</v>
      </c>
      <c r="E193" s="13"/>
      <c r="F193" s="14">
        <v>100</v>
      </c>
      <c r="G193" s="13">
        <f>F193-D193</f>
        <v>7.1500000000000057</v>
      </c>
      <c r="H193" s="5"/>
    </row>
    <row r="194" spans="2:8" s="9" customFormat="1">
      <c r="B194" s="277"/>
      <c r="C194" s="277"/>
      <c r="D194" s="14">
        <v>92.85</v>
      </c>
      <c r="E194" s="13"/>
      <c r="F194" s="14">
        <v>106</v>
      </c>
      <c r="G194" s="13">
        <f t="shared" ref="G194:G195" si="13">F194-D194</f>
        <v>13.150000000000006</v>
      </c>
      <c r="H194" s="5"/>
    </row>
    <row r="195" spans="2:8" s="9" customFormat="1">
      <c r="B195" s="277"/>
      <c r="C195" s="269"/>
      <c r="D195" s="14">
        <v>92.85</v>
      </c>
      <c r="E195" s="13"/>
      <c r="F195" s="14">
        <v>110</v>
      </c>
      <c r="G195" s="13">
        <f t="shared" si="13"/>
        <v>17.150000000000006</v>
      </c>
      <c r="H195" s="5"/>
    </row>
    <row r="196" spans="2:8" s="9" customFormat="1">
      <c r="B196" s="277"/>
      <c r="C196" s="268" t="s">
        <v>470</v>
      </c>
      <c r="D196" s="14">
        <v>68.2</v>
      </c>
      <c r="E196" s="13">
        <v>60</v>
      </c>
      <c r="F196" s="14"/>
      <c r="G196" s="13">
        <f>E196-D196</f>
        <v>-8.2000000000000028</v>
      </c>
      <c r="H196" s="5"/>
    </row>
    <row r="197" spans="2:8" s="9" customFormat="1">
      <c r="B197" s="277"/>
      <c r="C197" s="277"/>
      <c r="D197" s="14">
        <v>68.2</v>
      </c>
      <c r="E197" s="13">
        <v>60</v>
      </c>
      <c r="F197" s="14"/>
      <c r="G197" s="13">
        <f t="shared" ref="G197:G198" si="14">E197-D197</f>
        <v>-8.2000000000000028</v>
      </c>
      <c r="H197" s="5"/>
    </row>
    <row r="198" spans="2:8" s="9" customFormat="1">
      <c r="B198" s="277"/>
      <c r="C198" s="269"/>
      <c r="D198" s="14">
        <v>68.2</v>
      </c>
      <c r="E198" s="13">
        <v>60</v>
      </c>
      <c r="F198" s="14"/>
      <c r="G198" s="13">
        <f t="shared" si="14"/>
        <v>-8.2000000000000028</v>
      </c>
      <c r="H198" s="5"/>
    </row>
    <row r="199" spans="2:8" s="9" customFormat="1">
      <c r="B199" s="277"/>
      <c r="C199" s="268" t="s">
        <v>471</v>
      </c>
      <c r="D199" s="14">
        <v>33</v>
      </c>
      <c r="E199" s="13"/>
      <c r="F199" s="14">
        <v>40.6</v>
      </c>
      <c r="G199" s="13">
        <f>F199-D199</f>
        <v>7.6000000000000014</v>
      </c>
      <c r="H199" s="5"/>
    </row>
    <row r="200" spans="2:8" s="9" customFormat="1">
      <c r="B200" s="277"/>
      <c r="C200" s="277"/>
      <c r="D200" s="14">
        <v>33</v>
      </c>
      <c r="E200" s="13"/>
      <c r="F200" s="14">
        <v>40.6</v>
      </c>
      <c r="G200" s="13">
        <f t="shared" ref="G200:G201" si="15">F200-D200</f>
        <v>7.6000000000000014</v>
      </c>
      <c r="H200" s="5"/>
    </row>
    <row r="201" spans="2:8" s="9" customFormat="1">
      <c r="B201" s="269"/>
      <c r="C201" s="269"/>
      <c r="D201" s="14">
        <v>33</v>
      </c>
      <c r="E201" s="13"/>
      <c r="F201" s="14">
        <v>40.6</v>
      </c>
      <c r="G201" s="13">
        <f t="shared" si="15"/>
        <v>7.6000000000000014</v>
      </c>
      <c r="H201" s="5"/>
    </row>
    <row r="202" spans="2:8" s="9" customFormat="1">
      <c r="B202" s="56" t="s">
        <v>468</v>
      </c>
      <c r="C202" s="281" t="s">
        <v>470</v>
      </c>
      <c r="D202" s="14">
        <v>40</v>
      </c>
      <c r="E202" s="13"/>
      <c r="F202" s="14"/>
      <c r="G202" s="13"/>
      <c r="H202" s="13" t="s">
        <v>13</v>
      </c>
    </row>
    <row r="203" spans="2:8" s="9" customFormat="1">
      <c r="B203" s="55" t="s">
        <v>472</v>
      </c>
      <c r="C203" s="282"/>
      <c r="D203" s="14"/>
      <c r="E203" s="13">
        <v>18</v>
      </c>
      <c r="F203" s="14"/>
      <c r="G203" s="13">
        <f>E203-D202</f>
        <v>-22</v>
      </c>
      <c r="H203" s="13"/>
    </row>
    <row r="204" spans="2:8" s="9" customFormat="1">
      <c r="B204" s="56" t="s">
        <v>468</v>
      </c>
      <c r="C204" s="282"/>
      <c r="D204" s="14">
        <v>40</v>
      </c>
      <c r="E204" s="13"/>
      <c r="F204" s="14"/>
      <c r="G204" s="13"/>
      <c r="H204" s="13" t="s">
        <v>13</v>
      </c>
    </row>
    <row r="205" spans="2:8" s="9" customFormat="1">
      <c r="B205" s="281" t="s">
        <v>472</v>
      </c>
      <c r="C205" s="282"/>
      <c r="D205" s="14"/>
      <c r="E205" s="13">
        <v>18</v>
      </c>
      <c r="F205" s="14"/>
      <c r="G205" s="13">
        <f>E205-D204</f>
        <v>-22</v>
      </c>
      <c r="H205" s="5"/>
    </row>
    <row r="206" spans="2:8" s="9" customFormat="1">
      <c r="B206" s="282"/>
      <c r="C206" s="282"/>
      <c r="D206" s="14">
        <v>27</v>
      </c>
      <c r="E206" s="13">
        <v>17</v>
      </c>
      <c r="F206" s="14"/>
      <c r="G206" s="13">
        <f>E206-D206</f>
        <v>-10</v>
      </c>
      <c r="H206" s="5"/>
    </row>
    <row r="207" spans="2:8" s="9" customFormat="1">
      <c r="B207" s="282"/>
      <c r="C207" s="282"/>
      <c r="D207" s="14">
        <v>21</v>
      </c>
      <c r="E207" s="13">
        <v>17</v>
      </c>
      <c r="F207" s="14"/>
      <c r="G207" s="13">
        <f>E207-D207</f>
        <v>-4</v>
      </c>
      <c r="H207" s="5"/>
    </row>
    <row r="208" spans="2:8" s="9" customFormat="1">
      <c r="B208" s="282"/>
      <c r="C208" s="283"/>
      <c r="D208" s="14">
        <v>19</v>
      </c>
      <c r="E208" s="13">
        <v>17</v>
      </c>
      <c r="F208" s="14"/>
      <c r="G208" s="13">
        <f>E208-D208</f>
        <v>-2</v>
      </c>
      <c r="H208" s="5"/>
    </row>
    <row r="209" spans="2:8" s="9" customFormat="1">
      <c r="B209" s="282"/>
      <c r="C209" s="281" t="s">
        <v>471</v>
      </c>
      <c r="D209" s="14">
        <v>47</v>
      </c>
      <c r="E209" s="13"/>
      <c r="F209" s="14">
        <v>55.4</v>
      </c>
      <c r="G209" s="13">
        <f>F209-D209</f>
        <v>8.3999999999999986</v>
      </c>
      <c r="H209" s="5"/>
    </row>
    <row r="210" spans="2:8" s="9" customFormat="1">
      <c r="B210" s="282"/>
      <c r="C210" s="282"/>
      <c r="D210" s="14">
        <v>47</v>
      </c>
      <c r="E210" s="13"/>
      <c r="F210" s="14">
        <v>58</v>
      </c>
      <c r="G210" s="13">
        <f t="shared" ref="G210:G217" si="16">F210-D210</f>
        <v>11</v>
      </c>
      <c r="H210" s="5"/>
    </row>
    <row r="211" spans="2:8" s="9" customFormat="1">
      <c r="B211" s="282"/>
      <c r="C211" s="282"/>
      <c r="D211" s="14">
        <v>47</v>
      </c>
      <c r="E211" s="13"/>
      <c r="F211" s="14">
        <v>60.6</v>
      </c>
      <c r="G211" s="13">
        <f t="shared" si="16"/>
        <v>13.600000000000001</v>
      </c>
      <c r="H211" s="5"/>
    </row>
    <row r="212" spans="2:8" s="9" customFormat="1">
      <c r="B212" s="282"/>
      <c r="C212" s="282"/>
      <c r="D212" s="14">
        <v>67.400000000000006</v>
      </c>
      <c r="E212" s="13"/>
      <c r="F212" s="14">
        <v>77.3</v>
      </c>
      <c r="G212" s="13">
        <f t="shared" si="16"/>
        <v>9.8999999999999915</v>
      </c>
      <c r="H212" s="5"/>
    </row>
    <row r="213" spans="2:8" s="9" customFormat="1">
      <c r="B213" s="282"/>
      <c r="C213" s="282"/>
      <c r="D213" s="14">
        <v>67.400000000000006</v>
      </c>
      <c r="E213" s="13"/>
      <c r="F213" s="14">
        <v>82.2</v>
      </c>
      <c r="G213" s="13">
        <f t="shared" si="16"/>
        <v>14.799999999999997</v>
      </c>
      <c r="H213" s="5"/>
    </row>
    <row r="214" spans="2:8" s="9" customFormat="1">
      <c r="B214" s="282"/>
      <c r="C214" s="282"/>
      <c r="D214" s="14">
        <v>67.400000000000006</v>
      </c>
      <c r="E214" s="13"/>
      <c r="F214" s="14">
        <v>90</v>
      </c>
      <c r="G214" s="13">
        <f t="shared" si="16"/>
        <v>22.599999999999994</v>
      </c>
      <c r="H214" s="5"/>
    </row>
    <row r="215" spans="2:8" s="9" customFormat="1">
      <c r="B215" s="282"/>
      <c r="C215" s="282"/>
      <c r="D215" s="14">
        <v>84.25</v>
      </c>
      <c r="E215" s="13"/>
      <c r="F215" s="14">
        <v>100.85</v>
      </c>
      <c r="G215" s="13">
        <f t="shared" si="16"/>
        <v>16.599999999999994</v>
      </c>
      <c r="H215" s="5"/>
    </row>
    <row r="216" spans="2:8" s="9" customFormat="1">
      <c r="B216" s="282"/>
      <c r="C216" s="282"/>
      <c r="D216" s="14">
        <v>84.25</v>
      </c>
      <c r="E216" s="13"/>
      <c r="F216" s="14">
        <v>100.85</v>
      </c>
      <c r="G216" s="13">
        <f t="shared" si="16"/>
        <v>16.599999999999994</v>
      </c>
      <c r="H216" s="5"/>
    </row>
    <row r="217" spans="2:8" s="9" customFormat="1">
      <c r="B217" s="283"/>
      <c r="C217" s="283"/>
      <c r="D217" s="14">
        <v>84.25</v>
      </c>
      <c r="E217" s="13"/>
      <c r="F217" s="14">
        <v>100.85</v>
      </c>
      <c r="G217" s="13">
        <f t="shared" si="16"/>
        <v>16.599999999999994</v>
      </c>
      <c r="H217" s="5"/>
    </row>
    <row r="218" spans="2:8" s="9" customFormat="1">
      <c r="B218" s="268" t="s">
        <v>473</v>
      </c>
      <c r="C218" s="268" t="s">
        <v>474</v>
      </c>
      <c r="D218" s="14">
        <v>95.2</v>
      </c>
      <c r="E218" s="13">
        <v>88</v>
      </c>
      <c r="F218" s="14"/>
      <c r="G218" s="13">
        <f>E218-D218</f>
        <v>-7.2000000000000028</v>
      </c>
      <c r="H218" s="5"/>
    </row>
    <row r="219" spans="2:8" s="9" customFormat="1">
      <c r="B219" s="277"/>
      <c r="C219" s="269"/>
      <c r="D219" s="14">
        <v>95.2</v>
      </c>
      <c r="E219" s="13">
        <v>88</v>
      </c>
      <c r="F219" s="14"/>
      <c r="G219" s="13">
        <f>E219-D219</f>
        <v>-7.2000000000000028</v>
      </c>
      <c r="H219" s="5"/>
    </row>
    <row r="220" spans="2:8" s="9" customFormat="1">
      <c r="B220" s="277"/>
      <c r="C220" s="268" t="s">
        <v>471</v>
      </c>
      <c r="D220" s="14">
        <v>108</v>
      </c>
      <c r="E220" s="13"/>
      <c r="F220" s="14">
        <v>115.5</v>
      </c>
      <c r="G220" s="13">
        <f>F220-D220</f>
        <v>7.5</v>
      </c>
      <c r="H220" s="5"/>
    </row>
    <row r="221" spans="2:8" s="9" customFormat="1">
      <c r="B221" s="277"/>
      <c r="C221" s="269"/>
      <c r="D221" s="14">
        <v>108</v>
      </c>
      <c r="E221" s="13"/>
      <c r="F221" s="14">
        <v>118.2</v>
      </c>
      <c r="G221" s="13">
        <f t="shared" ref="G221:G225" si="17">F221-D221</f>
        <v>10.200000000000003</v>
      </c>
      <c r="H221" s="5"/>
    </row>
    <row r="222" spans="2:8" s="9" customFormat="1">
      <c r="B222" s="277"/>
      <c r="C222" s="268" t="s">
        <v>474</v>
      </c>
      <c r="D222" s="14">
        <v>85</v>
      </c>
      <c r="E222" s="13"/>
      <c r="F222" s="14">
        <v>95</v>
      </c>
      <c r="G222" s="13">
        <f t="shared" si="17"/>
        <v>10</v>
      </c>
      <c r="H222" s="5"/>
    </row>
    <row r="223" spans="2:8" s="9" customFormat="1">
      <c r="B223" s="277"/>
      <c r="C223" s="277"/>
      <c r="D223" s="14">
        <v>85</v>
      </c>
      <c r="E223" s="13"/>
      <c r="F223" s="14">
        <v>107</v>
      </c>
      <c r="G223" s="13">
        <f t="shared" si="17"/>
        <v>22</v>
      </c>
      <c r="H223" s="5"/>
    </row>
    <row r="224" spans="2:8" s="9" customFormat="1">
      <c r="B224" s="277"/>
      <c r="C224" s="277"/>
      <c r="D224" s="14">
        <v>85</v>
      </c>
      <c r="E224" s="13"/>
      <c r="F224" s="14">
        <v>112</v>
      </c>
      <c r="G224" s="13">
        <f t="shared" si="17"/>
        <v>27</v>
      </c>
      <c r="H224" s="5"/>
    </row>
    <row r="225" spans="2:8" s="9" customFormat="1">
      <c r="B225" s="277"/>
      <c r="C225" s="277"/>
      <c r="D225" s="14">
        <v>103.5</v>
      </c>
      <c r="E225" s="13"/>
      <c r="F225" s="14">
        <v>113</v>
      </c>
      <c r="G225" s="13">
        <f t="shared" si="17"/>
        <v>9.5</v>
      </c>
      <c r="H225" s="5"/>
    </row>
    <row r="226" spans="2:8" s="9" customFormat="1">
      <c r="B226" s="277"/>
      <c r="C226" s="277"/>
      <c r="D226" s="14">
        <v>103.5</v>
      </c>
      <c r="E226" s="13">
        <v>102</v>
      </c>
      <c r="F226" s="14"/>
      <c r="G226" s="13">
        <f>E226-D226</f>
        <v>-1.5</v>
      </c>
      <c r="H226" s="5"/>
    </row>
    <row r="227" spans="2:8" s="9" customFormat="1">
      <c r="B227" s="277"/>
      <c r="C227" s="277"/>
      <c r="D227" s="14">
        <v>103.5</v>
      </c>
      <c r="E227" s="13">
        <v>102</v>
      </c>
      <c r="F227" s="14"/>
      <c r="G227" s="13">
        <f t="shared" ref="G227:G233" si="18">E227-D227</f>
        <v>-1.5</v>
      </c>
      <c r="H227" s="5"/>
    </row>
    <row r="228" spans="2:8" s="9" customFormat="1">
      <c r="B228" s="277"/>
      <c r="C228" s="277"/>
      <c r="D228" s="14">
        <v>98</v>
      </c>
      <c r="E228" s="13">
        <v>92</v>
      </c>
      <c r="F228" s="14"/>
      <c r="G228" s="13">
        <f t="shared" si="18"/>
        <v>-6</v>
      </c>
      <c r="H228" s="5"/>
    </row>
    <row r="229" spans="2:8" s="9" customFormat="1">
      <c r="B229" s="277"/>
      <c r="C229" s="269"/>
      <c r="D229" s="14">
        <v>98</v>
      </c>
      <c r="E229" s="13">
        <v>92</v>
      </c>
      <c r="F229" s="14"/>
      <c r="G229" s="13">
        <f t="shared" si="18"/>
        <v>-6</v>
      </c>
      <c r="H229" s="5"/>
    </row>
    <row r="230" spans="2:8" s="9" customFormat="1">
      <c r="B230" s="277"/>
      <c r="C230" s="268" t="s">
        <v>471</v>
      </c>
      <c r="D230" s="14">
        <v>108</v>
      </c>
      <c r="E230" s="13">
        <v>105</v>
      </c>
      <c r="F230" s="14"/>
      <c r="G230" s="13">
        <f t="shared" si="18"/>
        <v>-3</v>
      </c>
      <c r="H230" s="5"/>
    </row>
    <row r="231" spans="2:8" s="9" customFormat="1">
      <c r="B231" s="277"/>
      <c r="C231" s="269"/>
      <c r="D231" s="14">
        <v>108</v>
      </c>
      <c r="E231" s="13">
        <v>105</v>
      </c>
      <c r="F231" s="14"/>
      <c r="G231" s="13">
        <f t="shared" si="18"/>
        <v>-3</v>
      </c>
      <c r="H231" s="5"/>
    </row>
    <row r="232" spans="2:8" s="9" customFormat="1">
      <c r="B232" s="277"/>
      <c r="C232" s="268" t="s">
        <v>474</v>
      </c>
      <c r="D232" s="14">
        <v>89.3</v>
      </c>
      <c r="E232" s="13">
        <v>80</v>
      </c>
      <c r="F232" s="14"/>
      <c r="G232" s="13">
        <f t="shared" si="18"/>
        <v>-9.2999999999999972</v>
      </c>
      <c r="H232" s="5"/>
    </row>
    <row r="233" spans="2:8" s="9" customFormat="1">
      <c r="B233" s="277"/>
      <c r="C233" s="269"/>
      <c r="D233" s="14">
        <v>89.3</v>
      </c>
      <c r="E233" s="13">
        <v>80</v>
      </c>
      <c r="F233" s="14"/>
      <c r="G233" s="13">
        <f t="shared" si="18"/>
        <v>-9.2999999999999972</v>
      </c>
      <c r="H233" s="5"/>
    </row>
    <row r="234" spans="2:8" s="9" customFormat="1">
      <c r="B234" s="277"/>
      <c r="C234" s="268" t="s">
        <v>471</v>
      </c>
      <c r="D234" s="14">
        <v>108</v>
      </c>
      <c r="E234" s="13"/>
      <c r="F234" s="14">
        <v>120</v>
      </c>
      <c r="G234" s="13">
        <f>F234-D234</f>
        <v>12</v>
      </c>
      <c r="H234" s="5"/>
    </row>
    <row r="235" spans="2:8" s="9" customFormat="1">
      <c r="B235" s="277"/>
      <c r="C235" s="277"/>
      <c r="D235" s="14">
        <v>108</v>
      </c>
      <c r="E235" s="13"/>
      <c r="F235" s="14">
        <v>120</v>
      </c>
      <c r="G235" s="13">
        <f>F235-D235</f>
        <v>12</v>
      </c>
      <c r="H235" s="5"/>
    </row>
    <row r="236" spans="2:8" s="9" customFormat="1">
      <c r="B236" s="277"/>
      <c r="C236" s="269"/>
      <c r="D236" s="14">
        <v>108</v>
      </c>
      <c r="E236" s="13">
        <v>112</v>
      </c>
      <c r="F236" s="14"/>
      <c r="G236" s="13">
        <f>D236-E236</f>
        <v>-4</v>
      </c>
      <c r="H236" s="5"/>
    </row>
    <row r="237" spans="2:8" s="9" customFormat="1">
      <c r="B237" s="277"/>
      <c r="C237" s="268" t="s">
        <v>471</v>
      </c>
      <c r="D237" s="14">
        <v>108</v>
      </c>
      <c r="E237" s="13">
        <v>100</v>
      </c>
      <c r="F237" s="14"/>
      <c r="G237" s="13">
        <f>E237-D237</f>
        <v>-8</v>
      </c>
      <c r="H237" s="5"/>
    </row>
    <row r="238" spans="2:8" s="9" customFormat="1">
      <c r="B238" s="269"/>
      <c r="C238" s="269"/>
      <c r="D238" s="14">
        <v>108</v>
      </c>
      <c r="E238" s="13">
        <v>100</v>
      </c>
      <c r="F238" s="14"/>
      <c r="G238" s="13">
        <f>E238-D238</f>
        <v>-8</v>
      </c>
      <c r="H238" s="5"/>
    </row>
    <row r="239" spans="2:8" s="9" customFormat="1">
      <c r="B239" s="268" t="s">
        <v>475</v>
      </c>
      <c r="C239" s="268" t="s">
        <v>476</v>
      </c>
      <c r="D239" s="14">
        <v>105.85</v>
      </c>
      <c r="E239" s="13"/>
      <c r="F239" s="14">
        <v>111.4</v>
      </c>
      <c r="G239" s="13">
        <f>F239-D239</f>
        <v>5.5500000000000114</v>
      </c>
      <c r="H239" s="5"/>
    </row>
    <row r="240" spans="2:8" s="9" customFormat="1">
      <c r="B240" s="277"/>
      <c r="C240" s="269"/>
      <c r="D240" s="14">
        <v>105.85</v>
      </c>
      <c r="E240" s="13"/>
      <c r="F240" s="14">
        <v>113</v>
      </c>
      <c r="G240" s="13">
        <f>F240-D240</f>
        <v>7.1500000000000057</v>
      </c>
      <c r="H240" s="5"/>
    </row>
    <row r="241" spans="2:8" s="9" customFormat="1">
      <c r="B241" s="277"/>
      <c r="C241" s="268" t="s">
        <v>477</v>
      </c>
      <c r="D241" s="14">
        <v>69.900000000000006</v>
      </c>
      <c r="E241" s="13">
        <v>62</v>
      </c>
      <c r="F241" s="14"/>
      <c r="G241" s="13">
        <f>E241-D241</f>
        <v>-7.9000000000000057</v>
      </c>
      <c r="H241" s="5"/>
    </row>
    <row r="242" spans="2:8" s="9" customFormat="1">
      <c r="B242" s="277"/>
      <c r="C242" s="269"/>
      <c r="D242" s="14">
        <v>69.900000000000006</v>
      </c>
      <c r="E242" s="13">
        <v>62</v>
      </c>
      <c r="F242" s="14"/>
      <c r="G242" s="13">
        <f t="shared" ref="G242:G244" si="19">E242-D242</f>
        <v>-7.9000000000000057</v>
      </c>
      <c r="H242" s="5"/>
    </row>
    <row r="243" spans="2:8" s="9" customFormat="1">
      <c r="B243" s="277"/>
      <c r="C243" s="268" t="s">
        <v>476</v>
      </c>
      <c r="D243" s="14">
        <v>114.15</v>
      </c>
      <c r="E243" s="13">
        <v>110</v>
      </c>
      <c r="F243" s="14"/>
      <c r="G243" s="13">
        <f t="shared" si="19"/>
        <v>-4.1500000000000057</v>
      </c>
      <c r="H243" s="5"/>
    </row>
    <row r="244" spans="2:8" s="9" customFormat="1">
      <c r="B244" s="269"/>
      <c r="C244" s="269"/>
      <c r="D244" s="14">
        <v>114.15</v>
      </c>
      <c r="E244" s="13">
        <v>110</v>
      </c>
      <c r="F244" s="14"/>
      <c r="G244" s="13">
        <f t="shared" si="19"/>
        <v>-4.1500000000000057</v>
      </c>
      <c r="H244" s="5"/>
    </row>
    <row r="245" spans="2:8" s="9" customFormat="1">
      <c r="B245" s="268" t="s">
        <v>478</v>
      </c>
      <c r="C245" s="268" t="s">
        <v>425</v>
      </c>
      <c r="D245" s="14">
        <v>84</v>
      </c>
      <c r="E245" s="13"/>
      <c r="F245" s="14">
        <v>95</v>
      </c>
      <c r="G245" s="13">
        <f>F245-D245</f>
        <v>11</v>
      </c>
      <c r="H245" s="5"/>
    </row>
    <row r="246" spans="2:8" s="9" customFormat="1">
      <c r="B246" s="277"/>
      <c r="C246" s="277"/>
      <c r="D246" s="14">
        <v>84</v>
      </c>
      <c r="E246" s="13"/>
      <c r="F246" s="14">
        <v>95</v>
      </c>
      <c r="G246" s="13">
        <f t="shared" ref="G246:G252" si="20">F246-D246</f>
        <v>11</v>
      </c>
      <c r="H246" s="5"/>
    </row>
    <row r="247" spans="2:8" s="9" customFormat="1">
      <c r="B247" s="277"/>
      <c r="C247" s="277"/>
      <c r="D247" s="14">
        <v>84</v>
      </c>
      <c r="E247" s="13"/>
      <c r="F247" s="14">
        <v>98.4</v>
      </c>
      <c r="G247" s="13">
        <f t="shared" si="20"/>
        <v>14.400000000000006</v>
      </c>
      <c r="H247" s="5"/>
    </row>
    <row r="248" spans="2:8" s="9" customFormat="1">
      <c r="B248" s="277"/>
      <c r="C248" s="277"/>
      <c r="D248" s="14">
        <v>84</v>
      </c>
      <c r="E248" s="13"/>
      <c r="F248" s="14">
        <v>98.4</v>
      </c>
      <c r="G248" s="13">
        <f t="shared" si="20"/>
        <v>14.400000000000006</v>
      </c>
      <c r="H248" s="5"/>
    </row>
    <row r="249" spans="2:8" s="9" customFormat="1">
      <c r="B249" s="277"/>
      <c r="C249" s="277"/>
      <c r="D249" s="14">
        <v>84</v>
      </c>
      <c r="E249" s="13"/>
      <c r="F249" s="14">
        <v>90</v>
      </c>
      <c r="G249" s="13">
        <f t="shared" si="20"/>
        <v>6</v>
      </c>
      <c r="H249" s="5"/>
    </row>
    <row r="250" spans="2:8" s="9" customFormat="1">
      <c r="B250" s="269"/>
      <c r="C250" s="269"/>
      <c r="D250" s="14">
        <v>84</v>
      </c>
      <c r="E250" s="13"/>
      <c r="F250" s="14">
        <v>90</v>
      </c>
      <c r="G250" s="13">
        <f t="shared" si="20"/>
        <v>6</v>
      </c>
      <c r="H250" s="5"/>
    </row>
    <row r="251" spans="2:8" s="9" customFormat="1">
      <c r="B251" s="268" t="s">
        <v>480</v>
      </c>
      <c r="C251" s="268" t="s">
        <v>476</v>
      </c>
      <c r="D251" s="14">
        <v>95</v>
      </c>
      <c r="E251" s="13"/>
      <c r="F251" s="14">
        <v>101</v>
      </c>
      <c r="G251" s="13">
        <f t="shared" si="20"/>
        <v>6</v>
      </c>
      <c r="H251" s="5"/>
    </row>
    <row r="252" spans="2:8" s="9" customFormat="1">
      <c r="B252" s="277"/>
      <c r="C252" s="277"/>
      <c r="D252" s="14">
        <v>95</v>
      </c>
      <c r="E252" s="13"/>
      <c r="F252" s="14">
        <v>101</v>
      </c>
      <c r="G252" s="13">
        <f t="shared" si="20"/>
        <v>6</v>
      </c>
      <c r="H252" s="5"/>
    </row>
    <row r="253" spans="2:8" s="9" customFormat="1">
      <c r="B253" s="277"/>
      <c r="C253" s="277"/>
      <c r="D253" s="14">
        <v>95</v>
      </c>
      <c r="E253" s="13">
        <v>91</v>
      </c>
      <c r="F253" s="14"/>
      <c r="G253" s="13">
        <f>E253-D253</f>
        <v>-4</v>
      </c>
      <c r="H253" s="5"/>
    </row>
    <row r="254" spans="2:8" s="9" customFormat="1">
      <c r="B254" s="277"/>
      <c r="C254" s="269"/>
      <c r="D254" s="14">
        <v>95</v>
      </c>
      <c r="E254" s="13">
        <v>91</v>
      </c>
      <c r="F254" s="14"/>
      <c r="G254" s="13">
        <f>E254-D254</f>
        <v>-4</v>
      </c>
      <c r="H254" s="5"/>
    </row>
    <row r="255" spans="2:8" s="9" customFormat="1">
      <c r="B255" s="277"/>
      <c r="C255" s="268" t="s">
        <v>482</v>
      </c>
      <c r="D255" s="14">
        <v>133.4</v>
      </c>
      <c r="E255" s="13">
        <v>124</v>
      </c>
      <c r="F255" s="14"/>
      <c r="G255" s="13">
        <f>E255-D255</f>
        <v>-9.4000000000000057</v>
      </c>
      <c r="H255" s="5"/>
    </row>
    <row r="256" spans="2:8" s="9" customFormat="1">
      <c r="B256" s="277"/>
      <c r="C256" s="269"/>
      <c r="D256" s="14">
        <v>133.4</v>
      </c>
      <c r="E256" s="13">
        <v>124</v>
      </c>
      <c r="F256" s="14"/>
      <c r="G256" s="13">
        <f t="shared" ref="G256:G260" si="21">E256-D256</f>
        <v>-9.4000000000000057</v>
      </c>
      <c r="H256" s="5"/>
    </row>
    <row r="257" spans="2:8" s="9" customFormat="1">
      <c r="B257" s="277"/>
      <c r="C257" s="268" t="s">
        <v>483</v>
      </c>
      <c r="D257" s="14">
        <v>247</v>
      </c>
      <c r="E257" s="13">
        <v>247</v>
      </c>
      <c r="F257" s="14"/>
      <c r="G257" s="13">
        <f t="shared" si="21"/>
        <v>0</v>
      </c>
      <c r="H257" s="5"/>
    </row>
    <row r="258" spans="2:8" s="9" customFormat="1">
      <c r="B258" s="269"/>
      <c r="C258" s="269"/>
      <c r="D258" s="14">
        <v>247</v>
      </c>
      <c r="E258" s="13">
        <v>247</v>
      </c>
      <c r="F258" s="14"/>
      <c r="G258" s="13">
        <f t="shared" si="21"/>
        <v>0</v>
      </c>
      <c r="H258" s="5"/>
    </row>
    <row r="259" spans="2:8" s="9" customFormat="1">
      <c r="B259" s="268" t="s">
        <v>485</v>
      </c>
      <c r="C259" s="268" t="s">
        <v>476</v>
      </c>
      <c r="D259" s="14">
        <v>82</v>
      </c>
      <c r="E259" s="13">
        <v>76</v>
      </c>
      <c r="F259" s="14"/>
      <c r="G259" s="13">
        <f t="shared" si="21"/>
        <v>-6</v>
      </c>
      <c r="H259" s="5"/>
    </row>
    <row r="260" spans="2:8" s="9" customFormat="1">
      <c r="B260" s="277"/>
      <c r="C260" s="269"/>
      <c r="D260" s="14">
        <v>82</v>
      </c>
      <c r="E260" s="13">
        <v>76</v>
      </c>
      <c r="F260" s="14"/>
      <c r="G260" s="13">
        <f t="shared" si="21"/>
        <v>-6</v>
      </c>
      <c r="H260" s="5"/>
    </row>
    <row r="261" spans="2:8" s="9" customFormat="1">
      <c r="B261" s="277"/>
      <c r="C261" s="268" t="s">
        <v>486</v>
      </c>
      <c r="D261" s="14">
        <v>146</v>
      </c>
      <c r="E261" s="13"/>
      <c r="F261" s="14">
        <v>160</v>
      </c>
      <c r="G261" s="13">
        <f>F261-D261</f>
        <v>14</v>
      </c>
      <c r="H261" s="5"/>
    </row>
    <row r="262" spans="2:8" s="9" customFormat="1">
      <c r="B262" s="277"/>
      <c r="C262" s="277"/>
      <c r="D262" s="14">
        <v>146</v>
      </c>
      <c r="E262" s="13"/>
      <c r="F262" s="14">
        <v>160</v>
      </c>
      <c r="G262" s="13">
        <f t="shared" ref="G262:G264" si="22">F262-D262</f>
        <v>14</v>
      </c>
      <c r="H262" s="5"/>
    </row>
    <row r="263" spans="2:8" s="9" customFormat="1">
      <c r="B263" s="277"/>
      <c r="C263" s="277"/>
      <c r="D263" s="14">
        <v>146</v>
      </c>
      <c r="E263" s="13"/>
      <c r="F263" s="14">
        <v>150</v>
      </c>
      <c r="G263" s="13">
        <f t="shared" si="22"/>
        <v>4</v>
      </c>
      <c r="H263" s="5"/>
    </row>
    <row r="264" spans="2:8" s="9" customFormat="1">
      <c r="B264" s="277"/>
      <c r="C264" s="277"/>
      <c r="D264" s="14">
        <v>146</v>
      </c>
      <c r="E264" s="13"/>
      <c r="F264" s="14">
        <v>150</v>
      </c>
      <c r="G264" s="13">
        <f t="shared" si="22"/>
        <v>4</v>
      </c>
      <c r="H264" s="5"/>
    </row>
    <row r="265" spans="2:8" s="9" customFormat="1">
      <c r="B265" s="277"/>
      <c r="C265" s="277"/>
      <c r="D265" s="14">
        <v>152</v>
      </c>
      <c r="E265" s="13">
        <v>146</v>
      </c>
      <c r="F265" s="14"/>
      <c r="G265" s="13">
        <f>E265-D265</f>
        <v>-6</v>
      </c>
      <c r="H265" s="5"/>
    </row>
    <row r="266" spans="2:8" s="9" customFormat="1">
      <c r="B266" s="277"/>
      <c r="C266" s="277"/>
      <c r="D266" s="14">
        <v>152</v>
      </c>
      <c r="E266" s="13">
        <v>146</v>
      </c>
      <c r="F266" s="14"/>
      <c r="G266" s="13">
        <f t="shared" ref="G266:G268" si="23">E266-D266</f>
        <v>-6</v>
      </c>
      <c r="H266" s="5"/>
    </row>
    <row r="267" spans="2:8" s="9" customFormat="1">
      <c r="B267" s="277"/>
      <c r="C267" s="277"/>
      <c r="D267" s="14">
        <v>152</v>
      </c>
      <c r="E267" s="13">
        <v>146</v>
      </c>
      <c r="F267" s="14"/>
      <c r="G267" s="13">
        <f t="shared" si="23"/>
        <v>-6</v>
      </c>
      <c r="H267" s="5"/>
    </row>
    <row r="268" spans="2:8" s="9" customFormat="1">
      <c r="B268" s="277"/>
      <c r="C268" s="269"/>
      <c r="D268" s="14">
        <v>152</v>
      </c>
      <c r="E268" s="13">
        <v>146</v>
      </c>
      <c r="F268" s="14"/>
      <c r="G268" s="13">
        <f t="shared" si="23"/>
        <v>-6</v>
      </c>
      <c r="H268" s="5"/>
    </row>
    <row r="269" spans="2:8" s="9" customFormat="1">
      <c r="B269" s="277"/>
      <c r="C269" s="268" t="s">
        <v>482</v>
      </c>
      <c r="D269" s="14">
        <v>96</v>
      </c>
      <c r="E269" s="13"/>
      <c r="F269" s="14">
        <v>102.3</v>
      </c>
      <c r="G269" s="13">
        <f>F269-D269</f>
        <v>6.2999999999999972</v>
      </c>
      <c r="H269" s="5"/>
    </row>
    <row r="270" spans="2:8" s="9" customFormat="1">
      <c r="B270" s="277"/>
      <c r="C270" s="277"/>
      <c r="D270" s="14">
        <v>96</v>
      </c>
      <c r="E270" s="13"/>
      <c r="F270" s="14">
        <v>102.3</v>
      </c>
      <c r="G270" s="13">
        <f>F270-D270</f>
        <v>6.2999999999999972</v>
      </c>
      <c r="H270" s="5"/>
    </row>
    <row r="271" spans="2:8" s="9" customFormat="1">
      <c r="B271" s="277"/>
      <c r="C271" s="277"/>
      <c r="D271" s="14">
        <v>96</v>
      </c>
      <c r="E271" s="13"/>
      <c r="F271" s="14"/>
      <c r="G271" s="13"/>
      <c r="H271" s="5" t="s">
        <v>13</v>
      </c>
    </row>
    <row r="272" spans="2:8" s="9" customFormat="1">
      <c r="B272" s="269"/>
      <c r="C272" s="269"/>
      <c r="D272" s="14">
        <v>96</v>
      </c>
      <c r="E272" s="13"/>
      <c r="F272" s="14"/>
      <c r="G272" s="13"/>
      <c r="H272" s="5" t="s">
        <v>13</v>
      </c>
    </row>
    <row r="273" spans="2:8" s="9" customFormat="1">
      <c r="B273" s="13"/>
      <c r="C273" s="13"/>
      <c r="D273" s="13"/>
      <c r="E273" s="13"/>
      <c r="F273" s="13"/>
      <c r="G273" s="5">
        <f>SUM(G4:G270)</f>
        <v>1172.4499999999994</v>
      </c>
      <c r="H273" s="5">
        <f>G273*75</f>
        <v>87933.749999999956</v>
      </c>
    </row>
    <row r="274" spans="2:8" s="9" customFormat="1"/>
    <row r="276" spans="2:8">
      <c r="B276" s="5" t="s">
        <v>46</v>
      </c>
      <c r="C276" s="5">
        <v>2018</v>
      </c>
      <c r="D276" s="13"/>
      <c r="E276" s="13"/>
      <c r="F276" s="13"/>
      <c r="G276" s="13"/>
      <c r="H276" s="13"/>
    </row>
    <row r="277" spans="2:8">
      <c r="B277" s="13"/>
      <c r="C277" s="13"/>
      <c r="D277" s="13"/>
      <c r="E277" s="20"/>
      <c r="F277" s="20"/>
      <c r="G277" s="20" t="s">
        <v>4</v>
      </c>
      <c r="H277" s="21" t="s">
        <v>9</v>
      </c>
    </row>
    <row r="278" spans="2:8">
      <c r="B278" s="2" t="s">
        <v>0</v>
      </c>
      <c r="C278" s="2" t="s">
        <v>1</v>
      </c>
      <c r="D278" s="2" t="s">
        <v>10</v>
      </c>
      <c r="E278" s="2" t="s">
        <v>7</v>
      </c>
      <c r="F278" s="2" t="s">
        <v>11</v>
      </c>
      <c r="G278" s="2" t="s">
        <v>12</v>
      </c>
      <c r="H278" s="22"/>
    </row>
    <row r="279" spans="2:8">
      <c r="B279" s="1" t="s">
        <v>485</v>
      </c>
      <c r="C279" s="268" t="s">
        <v>482</v>
      </c>
      <c r="D279" s="1">
        <v>96</v>
      </c>
      <c r="E279" s="1"/>
      <c r="F279" s="1"/>
      <c r="G279" s="1"/>
      <c r="H279" s="1"/>
    </row>
    <row r="280" spans="2:8">
      <c r="B280" s="1" t="s">
        <v>487</v>
      </c>
      <c r="C280" s="277"/>
      <c r="D280" s="1"/>
      <c r="E280" s="1"/>
      <c r="F280" s="1">
        <v>102</v>
      </c>
      <c r="G280" s="1">
        <f>F280-D279</f>
        <v>6</v>
      </c>
      <c r="H280" s="1"/>
    </row>
    <row r="281" spans="2:8">
      <c r="B281" s="1" t="s">
        <v>485</v>
      </c>
      <c r="C281" s="277"/>
      <c r="D281" s="1">
        <v>96</v>
      </c>
      <c r="E281" s="1"/>
      <c r="F281" s="1"/>
      <c r="G281" s="1"/>
      <c r="H281" s="1"/>
    </row>
    <row r="282" spans="2:8">
      <c r="B282" s="1" t="s">
        <v>487</v>
      </c>
      <c r="C282" s="277"/>
      <c r="D282" s="1"/>
      <c r="E282" s="1"/>
      <c r="F282" s="1">
        <v>105</v>
      </c>
      <c r="G282" s="1">
        <f>F282-D281</f>
        <v>9</v>
      </c>
      <c r="H282" s="1"/>
    </row>
    <row r="283" spans="2:8">
      <c r="B283" s="268" t="s">
        <v>487</v>
      </c>
      <c r="C283" s="277"/>
      <c r="D283" s="1">
        <v>102</v>
      </c>
      <c r="E283" s="1"/>
      <c r="F283" s="1">
        <v>112</v>
      </c>
      <c r="G283" s="1">
        <f>F283-D283</f>
        <v>10</v>
      </c>
      <c r="H283" s="1"/>
    </row>
    <row r="284" spans="2:8">
      <c r="B284" s="277"/>
      <c r="C284" s="277"/>
      <c r="D284" s="1">
        <v>108</v>
      </c>
      <c r="E284" s="1">
        <v>100</v>
      </c>
      <c r="F284" s="1"/>
      <c r="G284" s="1">
        <f>E284-D284</f>
        <v>-8</v>
      </c>
      <c r="H284" s="1"/>
    </row>
    <row r="285" spans="2:8">
      <c r="B285" s="277"/>
      <c r="C285" s="269"/>
      <c r="D285" s="1">
        <v>108</v>
      </c>
      <c r="E285" s="1">
        <v>100</v>
      </c>
      <c r="F285" s="1"/>
      <c r="G285" s="1">
        <f>E285-D285</f>
        <v>-8</v>
      </c>
      <c r="H285" s="1"/>
    </row>
    <row r="286" spans="2:8">
      <c r="B286" s="277"/>
      <c r="C286" s="268" t="s">
        <v>488</v>
      </c>
      <c r="D286" s="1">
        <v>100</v>
      </c>
      <c r="E286" s="1"/>
      <c r="F286" s="1">
        <v>120</v>
      </c>
      <c r="G286" s="1">
        <f>F286-D286</f>
        <v>20</v>
      </c>
      <c r="H286" s="1"/>
    </row>
    <row r="287" spans="2:8">
      <c r="B287" s="277"/>
      <c r="C287" s="269"/>
      <c r="D287" s="1">
        <v>100</v>
      </c>
      <c r="E287" s="1"/>
      <c r="F287" s="1">
        <v>120</v>
      </c>
      <c r="G287" s="1">
        <f>F287-D287</f>
        <v>20</v>
      </c>
      <c r="H287" s="1"/>
    </row>
    <row r="288" spans="2:8">
      <c r="B288" s="277"/>
      <c r="C288" s="268" t="s">
        <v>345</v>
      </c>
      <c r="D288" s="1">
        <v>96.5</v>
      </c>
      <c r="E288" s="1">
        <v>89</v>
      </c>
      <c r="F288" s="1"/>
      <c r="G288" s="1">
        <f>E288-D288</f>
        <v>-7.5</v>
      </c>
      <c r="H288" s="1"/>
    </row>
    <row r="289" spans="2:8">
      <c r="B289" s="269"/>
      <c r="C289" s="269"/>
      <c r="D289" s="1">
        <v>96.5</v>
      </c>
      <c r="E289" s="1">
        <v>89</v>
      </c>
      <c r="F289" s="1"/>
      <c r="G289" s="1">
        <f>E289-D289</f>
        <v>-7.5</v>
      </c>
      <c r="H289" s="1"/>
    </row>
    <row r="290" spans="2:8">
      <c r="B290" s="268" t="s">
        <v>489</v>
      </c>
      <c r="C290" s="268" t="s">
        <v>440</v>
      </c>
      <c r="D290" s="1">
        <v>40.5</v>
      </c>
      <c r="E290" s="1"/>
      <c r="F290" s="1">
        <v>50.55</v>
      </c>
      <c r="G290" s="1">
        <f>F290-D290</f>
        <v>10.049999999999997</v>
      </c>
      <c r="H290" s="1"/>
    </row>
    <row r="291" spans="2:8">
      <c r="B291" s="277"/>
      <c r="C291" s="277"/>
      <c r="D291" s="1">
        <v>40.5</v>
      </c>
      <c r="E291" s="1"/>
      <c r="F291" s="1">
        <v>59</v>
      </c>
      <c r="G291" s="1">
        <f t="shared" ref="G291:G295" si="24">F291-D291</f>
        <v>18.5</v>
      </c>
      <c r="H291" s="1"/>
    </row>
    <row r="292" spans="2:8">
      <c r="B292" s="277"/>
      <c r="C292" s="277"/>
      <c r="D292" s="1">
        <v>40.5</v>
      </c>
      <c r="E292" s="1"/>
      <c r="F292" s="1">
        <v>64</v>
      </c>
      <c r="G292" s="1">
        <f t="shared" si="24"/>
        <v>23.5</v>
      </c>
      <c r="H292" s="1"/>
    </row>
    <row r="293" spans="2:8">
      <c r="B293" s="277"/>
      <c r="C293" s="277"/>
      <c r="D293" s="1">
        <v>40.5</v>
      </c>
      <c r="E293" s="1"/>
      <c r="F293" s="1">
        <v>74</v>
      </c>
      <c r="G293" s="1">
        <f t="shared" si="24"/>
        <v>33.5</v>
      </c>
      <c r="H293" s="1"/>
    </row>
    <row r="294" spans="2:8">
      <c r="B294" s="277"/>
      <c r="C294" s="277"/>
      <c r="D294" s="1">
        <v>40.5</v>
      </c>
      <c r="E294" s="1"/>
      <c r="F294" s="1">
        <v>80</v>
      </c>
      <c r="G294" s="1">
        <f t="shared" si="24"/>
        <v>39.5</v>
      </c>
      <c r="H294" s="1"/>
    </row>
    <row r="295" spans="2:8">
      <c r="B295" s="269"/>
      <c r="C295" s="269"/>
      <c r="D295" s="1">
        <v>40.5</v>
      </c>
      <c r="E295" s="1"/>
      <c r="F295" s="1">
        <v>90</v>
      </c>
      <c r="G295" s="1">
        <f t="shared" si="24"/>
        <v>49.5</v>
      </c>
      <c r="H295" s="1"/>
    </row>
    <row r="296" spans="2:8">
      <c r="B296" s="268" t="s">
        <v>490</v>
      </c>
      <c r="C296" s="268" t="s">
        <v>491</v>
      </c>
      <c r="D296" s="1">
        <v>93</v>
      </c>
      <c r="E296" s="1">
        <v>87</v>
      </c>
      <c r="F296" s="1"/>
      <c r="G296" s="1">
        <f>E296-D296</f>
        <v>-6</v>
      </c>
      <c r="H296" s="1"/>
    </row>
    <row r="297" spans="2:8">
      <c r="B297" s="277"/>
      <c r="C297" s="269"/>
      <c r="D297" s="1">
        <v>93</v>
      </c>
      <c r="E297" s="1">
        <v>87</v>
      </c>
      <c r="F297" s="1"/>
      <c r="G297" s="1">
        <f>E297-D297</f>
        <v>-6</v>
      </c>
      <c r="H297" s="1"/>
    </row>
    <row r="298" spans="2:8">
      <c r="B298" s="277"/>
      <c r="C298" s="268" t="s">
        <v>465</v>
      </c>
      <c r="D298" s="1">
        <v>76</v>
      </c>
      <c r="E298" s="1"/>
      <c r="F298" s="1">
        <v>83</v>
      </c>
      <c r="G298" s="1">
        <f>F298-D298</f>
        <v>7</v>
      </c>
      <c r="H298" s="1"/>
    </row>
    <row r="299" spans="2:8">
      <c r="B299" s="277"/>
      <c r="C299" s="269"/>
      <c r="D299" s="1">
        <v>76</v>
      </c>
      <c r="E299" s="1"/>
      <c r="F299" s="1">
        <v>91</v>
      </c>
      <c r="G299" s="1">
        <f>F299-D299</f>
        <v>15</v>
      </c>
      <c r="H299" s="1"/>
    </row>
    <row r="300" spans="2:8">
      <c r="B300" s="277"/>
      <c r="C300" s="268" t="s">
        <v>491</v>
      </c>
      <c r="D300" s="1">
        <v>85.3</v>
      </c>
      <c r="E300" s="1">
        <v>78</v>
      </c>
      <c r="F300" s="1"/>
      <c r="G300" s="1">
        <f>E300-D300</f>
        <v>-7.2999999999999972</v>
      </c>
      <c r="H300" s="1"/>
    </row>
    <row r="301" spans="2:8">
      <c r="B301" s="269"/>
      <c r="C301" s="269"/>
      <c r="D301" s="1">
        <v>85.3</v>
      </c>
      <c r="E301" s="1">
        <v>78</v>
      </c>
      <c r="F301" s="1"/>
      <c r="G301" s="1">
        <f>E301-D301</f>
        <v>-7.2999999999999972</v>
      </c>
      <c r="H301" s="1"/>
    </row>
    <row r="302" spans="2:8">
      <c r="B302" s="281" t="s">
        <v>492</v>
      </c>
      <c r="C302" s="268" t="s">
        <v>159</v>
      </c>
      <c r="D302" s="1">
        <v>66</v>
      </c>
      <c r="E302" s="1"/>
      <c r="F302" s="1">
        <v>79</v>
      </c>
      <c r="G302" s="1">
        <f>F302-D302</f>
        <v>13</v>
      </c>
      <c r="H302" s="1"/>
    </row>
    <row r="303" spans="2:8">
      <c r="B303" s="282"/>
      <c r="C303" s="277"/>
      <c r="D303" s="1">
        <v>66</v>
      </c>
      <c r="E303" s="1"/>
      <c r="F303" s="1">
        <v>87</v>
      </c>
      <c r="G303" s="1">
        <f t="shared" ref="G303:G305" si="25">F303-D303</f>
        <v>21</v>
      </c>
      <c r="H303" s="1"/>
    </row>
    <row r="304" spans="2:8">
      <c r="B304" s="282"/>
      <c r="C304" s="277"/>
      <c r="D304" s="1">
        <v>66</v>
      </c>
      <c r="E304" s="1"/>
      <c r="F304" s="1">
        <v>95</v>
      </c>
      <c r="G304" s="1">
        <f t="shared" si="25"/>
        <v>29</v>
      </c>
      <c r="H304" s="1"/>
    </row>
    <row r="305" spans="2:8">
      <c r="B305" s="282"/>
      <c r="C305" s="269"/>
      <c r="D305" s="1">
        <v>66</v>
      </c>
      <c r="E305" s="1"/>
      <c r="F305" s="1">
        <v>104</v>
      </c>
      <c r="G305" s="1">
        <f t="shared" si="25"/>
        <v>38</v>
      </c>
      <c r="H305" s="1"/>
    </row>
    <row r="306" spans="2:8">
      <c r="B306" s="282"/>
      <c r="C306" s="281" t="s">
        <v>428</v>
      </c>
      <c r="D306" s="1">
        <v>84.3</v>
      </c>
      <c r="E306" s="1">
        <v>78</v>
      </c>
      <c r="F306" s="1"/>
      <c r="G306" s="1">
        <f>E306-D306</f>
        <v>-6.2999999999999972</v>
      </c>
      <c r="H306" s="1"/>
    </row>
    <row r="307" spans="2:8">
      <c r="B307" s="282"/>
      <c r="C307" s="282"/>
      <c r="D307" s="1">
        <v>84.3</v>
      </c>
      <c r="E307" s="1">
        <v>78</v>
      </c>
      <c r="F307" s="1"/>
      <c r="G307" s="1">
        <f t="shared" ref="G307:G309" si="26">E307-D307</f>
        <v>-6.2999999999999972</v>
      </c>
      <c r="H307" s="1"/>
    </row>
    <row r="308" spans="2:8">
      <c r="B308" s="282"/>
      <c r="C308" s="282"/>
      <c r="D308" s="1">
        <v>84.3</v>
      </c>
      <c r="E308" s="1">
        <v>78</v>
      </c>
      <c r="F308" s="1"/>
      <c r="G308" s="1">
        <f t="shared" si="26"/>
        <v>-6.2999999999999972</v>
      </c>
      <c r="H308" s="1"/>
    </row>
    <row r="309" spans="2:8">
      <c r="B309" s="282"/>
      <c r="C309" s="282"/>
      <c r="D309" s="1">
        <v>84.3</v>
      </c>
      <c r="E309" s="1">
        <v>78</v>
      </c>
      <c r="F309" s="1"/>
      <c r="G309" s="1">
        <f t="shared" si="26"/>
        <v>-6.2999999999999972</v>
      </c>
      <c r="H309" s="1"/>
    </row>
    <row r="310" spans="2:8">
      <c r="B310" s="282"/>
      <c r="C310" s="282"/>
      <c r="D310" s="1">
        <v>90</v>
      </c>
      <c r="E310" s="1"/>
      <c r="F310" s="1">
        <v>135</v>
      </c>
      <c r="G310" s="1">
        <f>F310-D310</f>
        <v>45</v>
      </c>
      <c r="H310" s="1"/>
    </row>
    <row r="311" spans="2:8">
      <c r="B311" s="282"/>
      <c r="C311" s="282"/>
      <c r="D311" s="1">
        <v>90</v>
      </c>
      <c r="E311" s="1"/>
      <c r="F311" s="1">
        <v>155</v>
      </c>
      <c r="G311" s="1">
        <f t="shared" ref="G311:G312" si="27">F311-D311</f>
        <v>65</v>
      </c>
      <c r="H311" s="1"/>
    </row>
    <row r="312" spans="2:8">
      <c r="B312" s="282"/>
      <c r="C312" s="282"/>
      <c r="D312" s="1">
        <v>90</v>
      </c>
      <c r="E312" s="1"/>
      <c r="F312" s="1">
        <v>160</v>
      </c>
      <c r="G312" s="1">
        <f t="shared" si="27"/>
        <v>70</v>
      </c>
      <c r="H312" s="1"/>
    </row>
    <row r="313" spans="2:8">
      <c r="B313" s="283"/>
      <c r="C313" s="283"/>
      <c r="D313" s="13">
        <v>90</v>
      </c>
      <c r="E313" s="1"/>
      <c r="F313" s="1"/>
      <c r="G313" s="1"/>
      <c r="H313" s="13" t="s">
        <v>13</v>
      </c>
    </row>
    <row r="314" spans="2:8">
      <c r="B314" s="281" t="s">
        <v>493</v>
      </c>
      <c r="C314" s="65" t="s">
        <v>428</v>
      </c>
      <c r="D314" s="5"/>
      <c r="E314" s="1"/>
      <c r="F314" s="1">
        <v>153</v>
      </c>
      <c r="G314" s="1">
        <f>F314-D313</f>
        <v>63</v>
      </c>
      <c r="H314" s="5"/>
    </row>
    <row r="315" spans="2:8">
      <c r="B315" s="282"/>
      <c r="C315" s="281" t="s">
        <v>310</v>
      </c>
      <c r="D315" s="13">
        <v>58.1</v>
      </c>
      <c r="E315" s="1"/>
      <c r="F315" s="1">
        <v>65</v>
      </c>
      <c r="G315" s="1">
        <f>F315-D315</f>
        <v>6.8999999999999986</v>
      </c>
      <c r="H315" s="5"/>
    </row>
    <row r="316" spans="2:8">
      <c r="B316" s="282"/>
      <c r="C316" s="283"/>
      <c r="D316" s="13">
        <v>58.1</v>
      </c>
      <c r="E316" s="1">
        <v>50</v>
      </c>
      <c r="F316" s="1"/>
      <c r="G316" s="1">
        <f>E316-D316</f>
        <v>-8.1000000000000014</v>
      </c>
      <c r="H316" s="5"/>
    </row>
    <row r="317" spans="2:8">
      <c r="B317" s="282"/>
      <c r="C317" s="281" t="s">
        <v>428</v>
      </c>
      <c r="D317" s="13">
        <v>115.5</v>
      </c>
      <c r="E317" s="1">
        <v>107</v>
      </c>
      <c r="F317" s="1"/>
      <c r="G317" s="1">
        <f>E317-D317</f>
        <v>-8.5</v>
      </c>
      <c r="H317" s="5"/>
    </row>
    <row r="318" spans="2:8">
      <c r="B318" s="282"/>
      <c r="C318" s="283"/>
      <c r="D318" s="13">
        <v>115.5</v>
      </c>
      <c r="E318" s="1">
        <v>107</v>
      </c>
      <c r="F318" s="1"/>
      <c r="G318" s="1">
        <f>E318-D318</f>
        <v>-8.5</v>
      </c>
      <c r="H318" s="5"/>
    </row>
    <row r="319" spans="2:8">
      <c r="B319" s="282"/>
      <c r="C319" s="281" t="s">
        <v>310</v>
      </c>
      <c r="D319" s="13">
        <v>53.3</v>
      </c>
      <c r="E319" s="1"/>
      <c r="F319" s="1">
        <v>59.2</v>
      </c>
      <c r="G319" s="1">
        <f>F319-D319</f>
        <v>5.9000000000000057</v>
      </c>
      <c r="H319" s="5"/>
    </row>
    <row r="320" spans="2:8">
      <c r="B320" s="283"/>
      <c r="C320" s="283"/>
      <c r="D320" s="13">
        <v>53.3</v>
      </c>
      <c r="E320" s="1"/>
      <c r="F320" s="1">
        <v>62</v>
      </c>
      <c r="G320" s="1">
        <f>F320-D320</f>
        <v>8.7000000000000028</v>
      </c>
      <c r="H320" s="5"/>
    </row>
    <row r="321" spans="2:8">
      <c r="B321" s="268" t="s">
        <v>496</v>
      </c>
      <c r="C321" s="268" t="s">
        <v>428</v>
      </c>
      <c r="D321" s="13">
        <v>108</v>
      </c>
      <c r="E321" s="1"/>
      <c r="F321" s="1">
        <v>115</v>
      </c>
      <c r="G321" s="1">
        <f>F321-D321</f>
        <v>7</v>
      </c>
      <c r="H321" s="5"/>
    </row>
    <row r="322" spans="2:8">
      <c r="B322" s="277"/>
      <c r="C322" s="277"/>
      <c r="D322" s="13">
        <v>108</v>
      </c>
      <c r="E322" s="1"/>
      <c r="F322" s="1">
        <v>121</v>
      </c>
      <c r="G322" s="1">
        <f t="shared" ref="G322:G329" si="28">F322-D322</f>
        <v>13</v>
      </c>
      <c r="H322" s="5"/>
    </row>
    <row r="323" spans="2:8">
      <c r="B323" s="277"/>
      <c r="C323" s="277"/>
      <c r="D323" s="13">
        <v>108</v>
      </c>
      <c r="E323" s="1"/>
      <c r="F323" s="1">
        <v>126.7</v>
      </c>
      <c r="G323" s="1">
        <f t="shared" si="28"/>
        <v>18.700000000000003</v>
      </c>
      <c r="H323" s="5"/>
    </row>
    <row r="324" spans="2:8">
      <c r="B324" s="277"/>
      <c r="C324" s="269"/>
      <c r="D324" s="13">
        <v>108</v>
      </c>
      <c r="E324" s="1"/>
      <c r="F324" s="1">
        <v>130</v>
      </c>
      <c r="G324" s="1">
        <f t="shared" si="28"/>
        <v>22</v>
      </c>
      <c r="H324" s="5"/>
    </row>
    <row r="325" spans="2:8">
      <c r="B325" s="277"/>
      <c r="C325" s="268" t="s">
        <v>491</v>
      </c>
      <c r="D325" s="13">
        <v>100</v>
      </c>
      <c r="E325" s="1"/>
      <c r="F325" s="1">
        <v>114</v>
      </c>
      <c r="G325" s="1">
        <f t="shared" si="28"/>
        <v>14</v>
      </c>
      <c r="H325" s="5"/>
    </row>
    <row r="326" spans="2:8">
      <c r="B326" s="277"/>
      <c r="C326" s="277"/>
      <c r="D326" s="13">
        <v>100</v>
      </c>
      <c r="E326" s="1"/>
      <c r="F326" s="1">
        <v>118</v>
      </c>
      <c r="G326" s="1">
        <f t="shared" si="28"/>
        <v>18</v>
      </c>
      <c r="H326" s="5"/>
    </row>
    <row r="327" spans="2:8">
      <c r="B327" s="277"/>
      <c r="C327" s="277"/>
      <c r="D327" s="13">
        <v>100</v>
      </c>
      <c r="E327" s="1"/>
      <c r="F327" s="1">
        <v>123</v>
      </c>
      <c r="G327" s="1">
        <f t="shared" si="28"/>
        <v>23</v>
      </c>
      <c r="H327" s="5"/>
    </row>
    <row r="328" spans="2:8">
      <c r="B328" s="277"/>
      <c r="C328" s="277"/>
      <c r="D328" s="13">
        <v>100</v>
      </c>
      <c r="E328" s="1"/>
      <c r="F328" s="1">
        <v>131</v>
      </c>
      <c r="G328" s="1">
        <f t="shared" si="28"/>
        <v>31</v>
      </c>
      <c r="H328" s="5"/>
    </row>
    <row r="329" spans="2:8">
      <c r="B329" s="269"/>
      <c r="C329" s="269"/>
      <c r="D329" s="13">
        <v>100</v>
      </c>
      <c r="E329" s="1"/>
      <c r="F329" s="1">
        <v>138</v>
      </c>
      <c r="G329" s="1">
        <f t="shared" si="28"/>
        <v>38</v>
      </c>
      <c r="H329" s="5"/>
    </row>
    <row r="330" spans="2:8">
      <c r="B330" s="268" t="s">
        <v>497</v>
      </c>
      <c r="C330" s="268" t="s">
        <v>310</v>
      </c>
      <c r="D330" s="13">
        <v>65</v>
      </c>
      <c r="E330" s="1">
        <v>52</v>
      </c>
      <c r="F330" s="1"/>
      <c r="G330" s="1">
        <f>E330-D330</f>
        <v>-13</v>
      </c>
      <c r="H330" s="5"/>
    </row>
    <row r="331" spans="2:8">
      <c r="B331" s="277"/>
      <c r="C331" s="277"/>
      <c r="D331" s="13">
        <v>65</v>
      </c>
      <c r="E331" s="1">
        <v>52</v>
      </c>
      <c r="F331" s="1"/>
      <c r="G331" s="1">
        <f t="shared" ref="G331:G347" si="29">E331-D331</f>
        <v>-13</v>
      </c>
      <c r="H331" s="5"/>
    </row>
    <row r="332" spans="2:8">
      <c r="B332" s="277"/>
      <c r="C332" s="277"/>
      <c r="D332" s="13">
        <v>55</v>
      </c>
      <c r="E332" s="1">
        <v>52</v>
      </c>
      <c r="F332" s="1"/>
      <c r="G332" s="1">
        <f t="shared" si="29"/>
        <v>-3</v>
      </c>
      <c r="H332" s="5"/>
    </row>
    <row r="333" spans="2:8">
      <c r="B333" s="277"/>
      <c r="C333" s="269"/>
      <c r="D333" s="13">
        <v>55</v>
      </c>
      <c r="E333" s="1">
        <v>52</v>
      </c>
      <c r="F333" s="1"/>
      <c r="G333" s="1">
        <f t="shared" si="29"/>
        <v>-3</v>
      </c>
      <c r="H333" s="5"/>
    </row>
    <row r="334" spans="2:8">
      <c r="B334" s="277"/>
      <c r="C334" s="268" t="s">
        <v>428</v>
      </c>
      <c r="D334" s="13">
        <v>84</v>
      </c>
      <c r="E334" s="1">
        <v>79</v>
      </c>
      <c r="F334" s="1"/>
      <c r="G334" s="1">
        <f t="shared" si="29"/>
        <v>-5</v>
      </c>
      <c r="H334" s="5"/>
    </row>
    <row r="335" spans="2:8">
      <c r="B335" s="277"/>
      <c r="C335" s="269"/>
      <c r="D335" s="13">
        <v>84</v>
      </c>
      <c r="E335" s="1">
        <v>79</v>
      </c>
      <c r="F335" s="1"/>
      <c r="G335" s="1">
        <f t="shared" si="29"/>
        <v>-5</v>
      </c>
      <c r="H335" s="5"/>
    </row>
    <row r="336" spans="2:8">
      <c r="B336" s="277"/>
      <c r="C336" s="268" t="s">
        <v>375</v>
      </c>
      <c r="D336" s="13">
        <v>124</v>
      </c>
      <c r="E336" s="1">
        <v>114</v>
      </c>
      <c r="F336" s="1"/>
      <c r="G336" s="1">
        <f t="shared" si="29"/>
        <v>-10</v>
      </c>
      <c r="H336" s="5"/>
    </row>
    <row r="337" spans="2:8">
      <c r="B337" s="269"/>
      <c r="C337" s="269"/>
      <c r="D337" s="13">
        <v>124</v>
      </c>
      <c r="E337" s="1">
        <v>114</v>
      </c>
      <c r="F337" s="1"/>
      <c r="G337" s="1">
        <f t="shared" si="29"/>
        <v>-10</v>
      </c>
      <c r="H337" s="5"/>
    </row>
    <row r="338" spans="2:8">
      <c r="B338" s="268" t="s">
        <v>498</v>
      </c>
      <c r="C338" s="268" t="s">
        <v>428</v>
      </c>
      <c r="D338" s="13">
        <v>88</v>
      </c>
      <c r="E338" s="1">
        <v>86</v>
      </c>
      <c r="F338" s="1"/>
      <c r="G338" s="1">
        <f t="shared" si="29"/>
        <v>-2</v>
      </c>
      <c r="H338" s="5"/>
    </row>
    <row r="339" spans="2:8">
      <c r="B339" s="269"/>
      <c r="C339" s="269"/>
      <c r="D339" s="13">
        <v>88</v>
      </c>
      <c r="E339" s="1">
        <v>86</v>
      </c>
      <c r="F339" s="1"/>
      <c r="G339" s="1">
        <f t="shared" si="29"/>
        <v>-2</v>
      </c>
      <c r="H339" s="5"/>
    </row>
    <row r="340" spans="2:8">
      <c r="B340" s="268" t="s">
        <v>499</v>
      </c>
      <c r="C340" s="268" t="s">
        <v>500</v>
      </c>
      <c r="D340" s="13">
        <v>120</v>
      </c>
      <c r="E340" s="1">
        <v>112</v>
      </c>
      <c r="F340" s="1"/>
      <c r="G340" s="1">
        <f t="shared" si="29"/>
        <v>-8</v>
      </c>
      <c r="H340" s="5"/>
    </row>
    <row r="341" spans="2:8">
      <c r="B341" s="277"/>
      <c r="C341" s="269"/>
      <c r="D341" s="13">
        <v>120</v>
      </c>
      <c r="E341" s="1">
        <v>112</v>
      </c>
      <c r="F341" s="1"/>
      <c r="G341" s="1">
        <f t="shared" si="29"/>
        <v>-8</v>
      </c>
      <c r="H341" s="5"/>
    </row>
    <row r="342" spans="2:8">
      <c r="B342" s="277"/>
      <c r="C342" s="268" t="s">
        <v>500</v>
      </c>
      <c r="D342" s="13">
        <v>109</v>
      </c>
      <c r="E342" s="1">
        <v>100</v>
      </c>
      <c r="F342" s="1"/>
      <c r="G342" s="1">
        <f t="shared" si="29"/>
        <v>-9</v>
      </c>
      <c r="H342" s="5"/>
    </row>
    <row r="343" spans="2:8">
      <c r="B343" s="277"/>
      <c r="C343" s="277"/>
      <c r="D343" s="13">
        <v>109</v>
      </c>
      <c r="E343" s="1">
        <v>100</v>
      </c>
      <c r="F343" s="1"/>
      <c r="G343" s="1">
        <f t="shared" si="29"/>
        <v>-9</v>
      </c>
      <c r="H343" s="5"/>
    </row>
    <row r="344" spans="2:8">
      <c r="B344" s="277"/>
      <c r="C344" s="277"/>
      <c r="D344" s="13">
        <v>104</v>
      </c>
      <c r="E344" s="1">
        <v>100</v>
      </c>
      <c r="F344" s="1"/>
      <c r="G344" s="1">
        <f t="shared" si="29"/>
        <v>-4</v>
      </c>
      <c r="H344" s="5"/>
    </row>
    <row r="345" spans="2:8">
      <c r="B345" s="277"/>
      <c r="C345" s="269"/>
      <c r="D345" s="13">
        <v>104</v>
      </c>
      <c r="E345" s="1">
        <v>100</v>
      </c>
      <c r="F345" s="1"/>
      <c r="G345" s="1">
        <f t="shared" si="29"/>
        <v>-4</v>
      </c>
      <c r="H345" s="5"/>
    </row>
    <row r="346" spans="2:8">
      <c r="B346" s="277"/>
      <c r="C346" s="268" t="s">
        <v>491</v>
      </c>
      <c r="D346" s="13">
        <v>96</v>
      </c>
      <c r="E346" s="1">
        <v>80</v>
      </c>
      <c r="F346" s="1"/>
      <c r="G346" s="1">
        <f t="shared" si="29"/>
        <v>-16</v>
      </c>
      <c r="H346" s="5"/>
    </row>
    <row r="347" spans="2:8">
      <c r="B347" s="277"/>
      <c r="C347" s="269"/>
      <c r="D347" s="13">
        <v>96</v>
      </c>
      <c r="E347" s="1">
        <v>80</v>
      </c>
      <c r="F347" s="1"/>
      <c r="G347" s="1">
        <f t="shared" si="29"/>
        <v>-16</v>
      </c>
      <c r="H347" s="5"/>
    </row>
    <row r="348" spans="2:8">
      <c r="B348" s="277"/>
      <c r="C348" s="268" t="s">
        <v>491</v>
      </c>
      <c r="D348" s="13">
        <v>90</v>
      </c>
      <c r="E348" s="1"/>
      <c r="F348" s="1">
        <v>106.5</v>
      </c>
      <c r="G348" s="1">
        <f>F348-D348</f>
        <v>16.5</v>
      </c>
      <c r="H348" s="5"/>
    </row>
    <row r="349" spans="2:8">
      <c r="B349" s="277"/>
      <c r="C349" s="277"/>
      <c r="D349" s="13">
        <v>90</v>
      </c>
      <c r="E349" s="1"/>
      <c r="F349" s="1">
        <v>113</v>
      </c>
      <c r="G349" s="1">
        <f t="shared" ref="G349:G371" si="30">F349-D349</f>
        <v>23</v>
      </c>
      <c r="H349" s="5"/>
    </row>
    <row r="350" spans="2:8">
      <c r="B350" s="277"/>
      <c r="C350" s="277"/>
      <c r="D350" s="13">
        <v>90</v>
      </c>
      <c r="E350" s="1"/>
      <c r="F350" s="1">
        <v>119</v>
      </c>
      <c r="G350" s="1">
        <f t="shared" si="30"/>
        <v>29</v>
      </c>
      <c r="H350" s="5"/>
    </row>
    <row r="351" spans="2:8">
      <c r="B351" s="277"/>
      <c r="C351" s="277"/>
      <c r="D351" s="13">
        <v>90</v>
      </c>
      <c r="E351" s="1"/>
      <c r="F351" s="1">
        <v>126.5</v>
      </c>
      <c r="G351" s="1">
        <f t="shared" si="30"/>
        <v>36.5</v>
      </c>
      <c r="H351" s="5"/>
    </row>
    <row r="352" spans="2:8">
      <c r="B352" s="277"/>
      <c r="C352" s="277"/>
      <c r="D352" s="13">
        <v>90</v>
      </c>
      <c r="E352" s="1"/>
      <c r="F352" s="1">
        <v>126.5</v>
      </c>
      <c r="G352" s="1">
        <f t="shared" si="30"/>
        <v>36.5</v>
      </c>
      <c r="H352" s="5"/>
    </row>
    <row r="353" spans="2:8">
      <c r="B353" s="269"/>
      <c r="C353" s="269"/>
      <c r="D353" s="13">
        <v>90</v>
      </c>
      <c r="E353" s="1"/>
      <c r="F353" s="1">
        <v>126.5</v>
      </c>
      <c r="G353" s="1">
        <f t="shared" si="30"/>
        <v>36.5</v>
      </c>
      <c r="H353" s="5"/>
    </row>
    <row r="354" spans="2:8">
      <c r="B354" s="268" t="s">
        <v>501</v>
      </c>
      <c r="C354" s="268" t="s">
        <v>500</v>
      </c>
      <c r="D354" s="13">
        <v>95.3</v>
      </c>
      <c r="E354" s="1"/>
      <c r="F354" s="1">
        <v>106</v>
      </c>
      <c r="G354" s="1">
        <f t="shared" si="30"/>
        <v>10.700000000000003</v>
      </c>
      <c r="H354" s="5"/>
    </row>
    <row r="355" spans="2:8">
      <c r="B355" s="277"/>
      <c r="C355" s="277"/>
      <c r="D355" s="13">
        <v>95.3</v>
      </c>
      <c r="E355" s="1"/>
      <c r="F355" s="1">
        <v>106</v>
      </c>
      <c r="G355" s="1">
        <f t="shared" si="30"/>
        <v>10.700000000000003</v>
      </c>
      <c r="H355" s="5"/>
    </row>
    <row r="356" spans="2:8">
      <c r="B356" s="277"/>
      <c r="C356" s="277"/>
      <c r="D356" s="13">
        <v>95.3</v>
      </c>
      <c r="E356" s="1"/>
      <c r="F356" s="1">
        <v>112</v>
      </c>
      <c r="G356" s="1">
        <f t="shared" si="30"/>
        <v>16.700000000000003</v>
      </c>
      <c r="H356" s="5"/>
    </row>
    <row r="357" spans="2:8">
      <c r="B357" s="277"/>
      <c r="C357" s="277"/>
      <c r="D357" s="13">
        <v>95.3</v>
      </c>
      <c r="E357" s="1"/>
      <c r="F357" s="1">
        <v>112</v>
      </c>
      <c r="G357" s="1">
        <f t="shared" si="30"/>
        <v>16.700000000000003</v>
      </c>
      <c r="H357" s="5"/>
    </row>
    <row r="358" spans="2:8">
      <c r="B358" s="277"/>
      <c r="C358" s="277"/>
      <c r="D358" s="13">
        <v>100</v>
      </c>
      <c r="E358" s="1"/>
      <c r="F358" s="1">
        <v>110</v>
      </c>
      <c r="G358" s="1">
        <f t="shared" si="30"/>
        <v>10</v>
      </c>
      <c r="H358" s="5"/>
    </row>
    <row r="359" spans="2:8">
      <c r="B359" s="277"/>
      <c r="C359" s="277"/>
      <c r="D359" s="13">
        <v>100</v>
      </c>
      <c r="E359" s="1"/>
      <c r="F359" s="1">
        <v>114</v>
      </c>
      <c r="G359" s="1">
        <f t="shared" si="30"/>
        <v>14</v>
      </c>
      <c r="H359" s="5"/>
    </row>
    <row r="360" spans="2:8">
      <c r="B360" s="277"/>
      <c r="C360" s="277"/>
      <c r="D360" s="13">
        <v>100</v>
      </c>
      <c r="E360" s="1"/>
      <c r="F360" s="1">
        <v>119.5</v>
      </c>
      <c r="G360" s="1">
        <f t="shared" si="30"/>
        <v>19.5</v>
      </c>
      <c r="H360" s="5"/>
    </row>
    <row r="361" spans="2:8">
      <c r="B361" s="277"/>
      <c r="C361" s="269"/>
      <c r="D361" s="13">
        <v>100</v>
      </c>
      <c r="E361" s="1"/>
      <c r="F361" s="1">
        <v>120.9</v>
      </c>
      <c r="G361" s="1">
        <f t="shared" si="30"/>
        <v>20.900000000000006</v>
      </c>
      <c r="H361" s="5"/>
    </row>
    <row r="362" spans="2:8">
      <c r="B362" s="277"/>
      <c r="C362" s="268" t="s">
        <v>440</v>
      </c>
      <c r="D362" s="13">
        <v>83</v>
      </c>
      <c r="E362" s="1"/>
      <c r="F362" s="1">
        <v>94</v>
      </c>
      <c r="G362" s="1">
        <f t="shared" si="30"/>
        <v>11</v>
      </c>
      <c r="H362" s="5"/>
    </row>
    <row r="363" spans="2:8">
      <c r="B363" s="277"/>
      <c r="C363" s="277"/>
      <c r="D363" s="13">
        <v>83</v>
      </c>
      <c r="E363" s="1"/>
      <c r="F363" s="1">
        <v>99</v>
      </c>
      <c r="G363" s="1">
        <f t="shared" si="30"/>
        <v>16</v>
      </c>
      <c r="H363" s="5"/>
    </row>
    <row r="364" spans="2:8">
      <c r="B364" s="277"/>
      <c r="C364" s="277"/>
      <c r="D364" s="13">
        <v>83</v>
      </c>
      <c r="E364" s="1"/>
      <c r="F364" s="1">
        <v>108.6</v>
      </c>
      <c r="G364" s="1">
        <f t="shared" si="30"/>
        <v>25.599999999999994</v>
      </c>
      <c r="H364" s="5"/>
    </row>
    <row r="365" spans="2:8">
      <c r="B365" s="277"/>
      <c r="C365" s="277"/>
      <c r="D365" s="13">
        <v>83</v>
      </c>
      <c r="E365" s="1"/>
      <c r="F365" s="1">
        <v>110</v>
      </c>
      <c r="G365" s="1">
        <f t="shared" si="30"/>
        <v>27</v>
      </c>
      <c r="H365" s="5"/>
    </row>
    <row r="366" spans="2:8">
      <c r="B366" s="277"/>
      <c r="C366" s="277"/>
      <c r="D366" s="13">
        <v>83</v>
      </c>
      <c r="E366" s="1"/>
      <c r="F366" s="1">
        <v>110</v>
      </c>
      <c r="G366" s="1">
        <f t="shared" si="30"/>
        <v>27</v>
      </c>
      <c r="H366" s="5"/>
    </row>
    <row r="367" spans="2:8">
      <c r="B367" s="277"/>
      <c r="C367" s="277"/>
      <c r="D367" s="13">
        <v>103.5</v>
      </c>
      <c r="E367" s="1"/>
      <c r="F367" s="1">
        <v>113</v>
      </c>
      <c r="G367" s="1">
        <f t="shared" si="30"/>
        <v>9.5</v>
      </c>
      <c r="H367" s="5"/>
    </row>
    <row r="368" spans="2:8">
      <c r="B368" s="277"/>
      <c r="C368" s="277"/>
      <c r="D368" s="13">
        <v>103.5</v>
      </c>
      <c r="E368" s="1"/>
      <c r="F368" s="1">
        <v>117</v>
      </c>
      <c r="G368" s="1">
        <f t="shared" si="30"/>
        <v>13.5</v>
      </c>
      <c r="H368" s="5"/>
    </row>
    <row r="369" spans="2:8">
      <c r="B369" s="277"/>
      <c r="C369" s="277"/>
      <c r="D369" s="13">
        <v>103.5</v>
      </c>
      <c r="E369" s="1"/>
      <c r="F369" s="1">
        <v>123.8</v>
      </c>
      <c r="G369" s="1">
        <f t="shared" si="30"/>
        <v>20.299999999999997</v>
      </c>
      <c r="H369" s="5"/>
    </row>
    <row r="370" spans="2:8">
      <c r="B370" s="277"/>
      <c r="C370" s="277"/>
      <c r="D370" s="13">
        <v>103.5</v>
      </c>
      <c r="E370" s="1"/>
      <c r="F370" s="1">
        <v>127</v>
      </c>
      <c r="G370" s="1">
        <f t="shared" si="30"/>
        <v>23.5</v>
      </c>
      <c r="H370" s="5"/>
    </row>
    <row r="371" spans="2:8">
      <c r="B371" s="269"/>
      <c r="C371" s="269"/>
      <c r="D371" s="13">
        <v>119</v>
      </c>
      <c r="E371" s="1"/>
      <c r="F371" s="1">
        <v>138</v>
      </c>
      <c r="G371" s="1">
        <f t="shared" si="30"/>
        <v>19</v>
      </c>
      <c r="H371" s="5"/>
    </row>
    <row r="372" spans="2:8">
      <c r="B372" s="268" t="s">
        <v>503</v>
      </c>
      <c r="C372" s="268" t="s">
        <v>500</v>
      </c>
      <c r="D372" s="13">
        <v>106</v>
      </c>
      <c r="E372" s="1">
        <v>95</v>
      </c>
      <c r="F372" s="1"/>
      <c r="G372" s="1">
        <f>E372-D372</f>
        <v>-11</v>
      </c>
      <c r="H372" s="5"/>
    </row>
    <row r="373" spans="2:8">
      <c r="B373" s="277"/>
      <c r="C373" s="277"/>
      <c r="D373" s="13">
        <v>106</v>
      </c>
      <c r="E373" s="1">
        <v>95</v>
      </c>
      <c r="F373" s="1"/>
      <c r="G373" s="1">
        <f t="shared" ref="G373:G375" si="31">E373-D373</f>
        <v>-11</v>
      </c>
      <c r="H373" s="5"/>
    </row>
    <row r="374" spans="2:8">
      <c r="B374" s="277"/>
      <c r="C374" s="277"/>
      <c r="D374" s="13">
        <v>106</v>
      </c>
      <c r="E374" s="1">
        <v>95</v>
      </c>
      <c r="F374" s="1"/>
      <c r="G374" s="1">
        <f t="shared" si="31"/>
        <v>-11</v>
      </c>
      <c r="H374" s="5"/>
    </row>
    <row r="375" spans="2:8">
      <c r="B375" s="277"/>
      <c r="C375" s="269"/>
      <c r="D375" s="13">
        <v>106</v>
      </c>
      <c r="E375" s="1">
        <v>95</v>
      </c>
      <c r="F375" s="1"/>
      <c r="G375" s="1">
        <f t="shared" si="31"/>
        <v>-11</v>
      </c>
      <c r="H375" s="5"/>
    </row>
    <row r="376" spans="2:8">
      <c r="B376" s="277"/>
      <c r="C376" s="268" t="s">
        <v>440</v>
      </c>
      <c r="D376" s="13">
        <v>93</v>
      </c>
      <c r="E376" s="1"/>
      <c r="F376" s="1">
        <v>106</v>
      </c>
      <c r="G376" s="1">
        <f>F376-D376</f>
        <v>13</v>
      </c>
      <c r="H376" s="5"/>
    </row>
    <row r="377" spans="2:8">
      <c r="B377" s="277"/>
      <c r="C377" s="277"/>
      <c r="D377" s="13">
        <v>93</v>
      </c>
      <c r="E377" s="1"/>
      <c r="F377" s="1">
        <v>106</v>
      </c>
      <c r="G377" s="1">
        <f t="shared" ref="G377:G383" si="32">F377-D377</f>
        <v>13</v>
      </c>
      <c r="H377" s="5"/>
    </row>
    <row r="378" spans="2:8">
      <c r="B378" s="277"/>
      <c r="C378" s="277"/>
      <c r="D378" s="13">
        <v>93</v>
      </c>
      <c r="E378" s="1"/>
      <c r="F378" s="1">
        <v>96</v>
      </c>
      <c r="G378" s="1">
        <f t="shared" si="32"/>
        <v>3</v>
      </c>
      <c r="H378" s="5"/>
    </row>
    <row r="379" spans="2:8">
      <c r="B379" s="277"/>
      <c r="C379" s="277"/>
      <c r="D379" s="13">
        <v>93</v>
      </c>
      <c r="E379" s="1"/>
      <c r="F379" s="1">
        <v>96</v>
      </c>
      <c r="G379" s="1">
        <f t="shared" si="32"/>
        <v>3</v>
      </c>
      <c r="H379" s="5"/>
    </row>
    <row r="380" spans="2:8">
      <c r="B380" s="277"/>
      <c r="C380" s="277"/>
      <c r="D380" s="13">
        <v>110</v>
      </c>
      <c r="E380" s="1"/>
      <c r="F380" s="1">
        <v>122</v>
      </c>
      <c r="G380" s="1">
        <f t="shared" si="32"/>
        <v>12</v>
      </c>
      <c r="H380" s="5"/>
    </row>
    <row r="381" spans="2:8">
      <c r="B381" s="277"/>
      <c r="C381" s="277"/>
      <c r="D381" s="13">
        <v>110</v>
      </c>
      <c r="E381" s="1"/>
      <c r="F381" s="1">
        <v>127</v>
      </c>
      <c r="G381" s="1">
        <f t="shared" si="32"/>
        <v>17</v>
      </c>
      <c r="H381" s="5"/>
    </row>
    <row r="382" spans="2:8">
      <c r="B382" s="277"/>
      <c r="C382" s="277"/>
      <c r="D382" s="13">
        <v>110</v>
      </c>
      <c r="E382" s="1"/>
      <c r="F382" s="1">
        <v>144</v>
      </c>
      <c r="G382" s="1">
        <f t="shared" si="32"/>
        <v>34</v>
      </c>
      <c r="H382" s="5"/>
    </row>
    <row r="383" spans="2:8">
      <c r="B383" s="277"/>
      <c r="C383" s="277"/>
      <c r="D383" s="13">
        <v>110</v>
      </c>
      <c r="E383" s="1"/>
      <c r="F383" s="1">
        <v>144</v>
      </c>
      <c r="G383" s="1">
        <f t="shared" si="32"/>
        <v>34</v>
      </c>
      <c r="H383" s="5"/>
    </row>
    <row r="384" spans="2:8">
      <c r="B384" s="277"/>
      <c r="C384" s="277"/>
      <c r="D384" s="13">
        <v>134</v>
      </c>
      <c r="E384" s="1">
        <v>127</v>
      </c>
      <c r="F384" s="1"/>
      <c r="G384" s="1">
        <f>E384-D384</f>
        <v>-7</v>
      </c>
      <c r="H384" s="5"/>
    </row>
    <row r="385" spans="2:8">
      <c r="B385" s="277"/>
      <c r="C385" s="277"/>
      <c r="D385" s="13">
        <v>134</v>
      </c>
      <c r="E385" s="1">
        <v>127</v>
      </c>
      <c r="F385" s="1"/>
      <c r="G385" s="1">
        <f t="shared" ref="G385:G387" si="33">E385-D385</f>
        <v>-7</v>
      </c>
      <c r="H385" s="5"/>
    </row>
    <row r="386" spans="2:8">
      <c r="B386" s="277"/>
      <c r="C386" s="277"/>
      <c r="D386" s="13">
        <v>134</v>
      </c>
      <c r="E386" s="1">
        <v>127</v>
      </c>
      <c r="F386" s="1"/>
      <c r="G386" s="1">
        <f t="shared" si="33"/>
        <v>-7</v>
      </c>
      <c r="H386" s="5"/>
    </row>
    <row r="387" spans="2:8">
      <c r="B387" s="277"/>
      <c r="C387" s="269"/>
      <c r="D387" s="13">
        <v>134</v>
      </c>
      <c r="E387" s="1">
        <v>127</v>
      </c>
      <c r="F387" s="1"/>
      <c r="G387" s="1">
        <f t="shared" si="33"/>
        <v>-7</v>
      </c>
      <c r="H387" s="5"/>
    </row>
    <row r="388" spans="2:8">
      <c r="B388" s="277"/>
      <c r="C388" s="268" t="s">
        <v>433</v>
      </c>
      <c r="D388" s="13">
        <v>122</v>
      </c>
      <c r="E388" s="1"/>
      <c r="F388" s="1">
        <v>134</v>
      </c>
      <c r="G388" s="1">
        <f>F388-D388</f>
        <v>12</v>
      </c>
      <c r="H388" s="5"/>
    </row>
    <row r="389" spans="2:8">
      <c r="B389" s="277"/>
      <c r="C389" s="277"/>
      <c r="D389" s="13">
        <v>122</v>
      </c>
      <c r="E389" s="1"/>
      <c r="F389" s="1">
        <v>134</v>
      </c>
      <c r="G389" s="1">
        <f t="shared" ref="G389:G394" si="34">F389-D389</f>
        <v>12</v>
      </c>
      <c r="H389" s="5"/>
    </row>
    <row r="390" spans="2:8">
      <c r="B390" s="277"/>
      <c r="C390" s="277"/>
      <c r="D390" s="13">
        <v>122</v>
      </c>
      <c r="E390" s="1"/>
      <c r="F390" s="1">
        <v>137</v>
      </c>
      <c r="G390" s="1">
        <f t="shared" si="34"/>
        <v>15</v>
      </c>
      <c r="H390" s="5"/>
    </row>
    <row r="391" spans="2:8">
      <c r="B391" s="277"/>
      <c r="C391" s="277"/>
      <c r="D391" s="13">
        <v>122</v>
      </c>
      <c r="E391" s="1"/>
      <c r="F391" s="1">
        <v>142</v>
      </c>
      <c r="G391" s="1">
        <f t="shared" si="34"/>
        <v>20</v>
      </c>
      <c r="H391" s="5"/>
    </row>
    <row r="392" spans="2:8">
      <c r="B392" s="277"/>
      <c r="C392" s="277"/>
      <c r="D392" s="13">
        <v>122</v>
      </c>
      <c r="E392" s="1"/>
      <c r="F392" s="1">
        <v>142</v>
      </c>
      <c r="G392" s="1">
        <f t="shared" si="34"/>
        <v>20</v>
      </c>
      <c r="H392" s="5"/>
    </row>
    <row r="393" spans="2:8">
      <c r="B393" s="277"/>
      <c r="C393" s="277"/>
      <c r="D393" s="13">
        <v>122</v>
      </c>
      <c r="E393" s="1"/>
      <c r="F393" s="1">
        <v>146</v>
      </c>
      <c r="G393" s="1">
        <f t="shared" si="34"/>
        <v>24</v>
      </c>
      <c r="H393" s="5"/>
    </row>
    <row r="394" spans="2:8">
      <c r="B394" s="269"/>
      <c r="C394" s="269"/>
      <c r="D394" s="13">
        <v>122</v>
      </c>
      <c r="E394" s="1"/>
      <c r="F394" s="1">
        <v>146</v>
      </c>
      <c r="G394" s="1">
        <f t="shared" si="34"/>
        <v>24</v>
      </c>
      <c r="H394" s="5"/>
    </row>
    <row r="395" spans="2:8">
      <c r="B395" s="268" t="s">
        <v>506</v>
      </c>
      <c r="C395" s="268" t="s">
        <v>505</v>
      </c>
      <c r="D395" s="13">
        <v>90</v>
      </c>
      <c r="E395" s="1">
        <v>83</v>
      </c>
      <c r="F395" s="1"/>
      <c r="G395" s="1">
        <f>E395-D395</f>
        <v>-7</v>
      </c>
      <c r="H395" s="5"/>
    </row>
    <row r="396" spans="2:8">
      <c r="B396" s="277"/>
      <c r="C396" s="277"/>
      <c r="D396" s="13">
        <v>90</v>
      </c>
      <c r="E396" s="1">
        <v>83</v>
      </c>
      <c r="F396" s="1"/>
      <c r="G396" s="1">
        <f t="shared" ref="G396:G398" si="35">E396-D396</f>
        <v>-7</v>
      </c>
      <c r="H396" s="5"/>
    </row>
    <row r="397" spans="2:8">
      <c r="B397" s="277"/>
      <c r="C397" s="277"/>
      <c r="D397" s="13">
        <v>90</v>
      </c>
      <c r="E397" s="1">
        <v>83</v>
      </c>
      <c r="F397" s="1"/>
      <c r="G397" s="1">
        <f t="shared" si="35"/>
        <v>-7</v>
      </c>
      <c r="H397" s="5"/>
    </row>
    <row r="398" spans="2:8">
      <c r="B398" s="277"/>
      <c r="C398" s="277"/>
      <c r="D398" s="13">
        <v>90</v>
      </c>
      <c r="E398" s="1">
        <v>83</v>
      </c>
      <c r="F398" s="1"/>
      <c r="G398" s="1">
        <f t="shared" si="35"/>
        <v>-7</v>
      </c>
      <c r="H398" s="5"/>
    </row>
    <row r="399" spans="2:8">
      <c r="B399" s="277"/>
      <c r="C399" s="277"/>
      <c r="D399" s="13">
        <v>83</v>
      </c>
      <c r="E399" s="1"/>
      <c r="F399" s="1">
        <v>99</v>
      </c>
      <c r="G399" s="1">
        <f>F399-D399</f>
        <v>16</v>
      </c>
      <c r="H399" s="5"/>
    </row>
    <row r="400" spans="2:8">
      <c r="B400" s="277"/>
      <c r="C400" s="277"/>
      <c r="D400" s="13">
        <v>83</v>
      </c>
      <c r="E400" s="1"/>
      <c r="F400" s="1">
        <v>108</v>
      </c>
      <c r="G400" s="1">
        <f t="shared" ref="G400:G412" si="36">F400-D400</f>
        <v>25</v>
      </c>
      <c r="H400" s="5"/>
    </row>
    <row r="401" spans="2:8">
      <c r="B401" s="277"/>
      <c r="C401" s="277"/>
      <c r="D401" s="13">
        <v>83</v>
      </c>
      <c r="E401" s="1"/>
      <c r="F401" s="1">
        <v>114</v>
      </c>
      <c r="G401" s="1">
        <f t="shared" si="36"/>
        <v>31</v>
      </c>
      <c r="H401" s="5"/>
    </row>
    <row r="402" spans="2:8">
      <c r="B402" s="277"/>
      <c r="C402" s="277"/>
      <c r="D402" s="13">
        <v>83</v>
      </c>
      <c r="E402" s="1"/>
      <c r="F402" s="1">
        <v>114</v>
      </c>
      <c r="G402" s="1">
        <f t="shared" si="36"/>
        <v>31</v>
      </c>
      <c r="H402" s="5"/>
    </row>
    <row r="403" spans="2:8">
      <c r="B403" s="277"/>
      <c r="C403" s="277"/>
      <c r="D403" s="13">
        <v>107</v>
      </c>
      <c r="E403" s="1"/>
      <c r="F403" s="1">
        <v>115</v>
      </c>
      <c r="G403" s="1">
        <f t="shared" si="36"/>
        <v>8</v>
      </c>
      <c r="H403" s="5"/>
    </row>
    <row r="404" spans="2:8">
      <c r="B404" s="277"/>
      <c r="C404" s="277"/>
      <c r="D404" s="13">
        <v>107</v>
      </c>
      <c r="E404" s="1"/>
      <c r="F404" s="1">
        <v>115</v>
      </c>
      <c r="G404" s="1">
        <f t="shared" si="36"/>
        <v>8</v>
      </c>
      <c r="H404" s="5"/>
    </row>
    <row r="405" spans="2:8">
      <c r="B405" s="277"/>
      <c r="C405" s="277"/>
      <c r="D405" s="13">
        <v>107</v>
      </c>
      <c r="E405" s="1"/>
      <c r="F405" s="1">
        <v>152</v>
      </c>
      <c r="G405" s="1">
        <f t="shared" si="36"/>
        <v>45</v>
      </c>
      <c r="H405" s="5"/>
    </row>
    <row r="406" spans="2:8">
      <c r="B406" s="277"/>
      <c r="C406" s="277"/>
      <c r="D406" s="13">
        <v>107</v>
      </c>
      <c r="E406" s="1"/>
      <c r="F406" s="1">
        <v>152</v>
      </c>
      <c r="G406" s="1">
        <f t="shared" si="36"/>
        <v>45</v>
      </c>
      <c r="H406" s="5"/>
    </row>
    <row r="407" spans="2:8">
      <c r="B407" s="277"/>
      <c r="C407" s="277"/>
      <c r="D407" s="13">
        <v>105</v>
      </c>
      <c r="E407" s="1"/>
      <c r="F407" s="1">
        <v>160</v>
      </c>
      <c r="G407" s="1">
        <f t="shared" si="36"/>
        <v>55</v>
      </c>
      <c r="H407" s="5"/>
    </row>
    <row r="408" spans="2:8">
      <c r="B408" s="277"/>
      <c r="C408" s="277"/>
      <c r="D408" s="13">
        <v>105</v>
      </c>
      <c r="E408" s="1"/>
      <c r="F408" s="1">
        <v>160</v>
      </c>
      <c r="G408" s="1">
        <f t="shared" si="36"/>
        <v>55</v>
      </c>
      <c r="H408" s="5"/>
    </row>
    <row r="409" spans="2:8">
      <c r="B409" s="277"/>
      <c r="C409" s="277"/>
      <c r="D409" s="13">
        <v>130</v>
      </c>
      <c r="E409" s="1"/>
      <c r="F409" s="1">
        <v>150</v>
      </c>
      <c r="G409" s="1">
        <f t="shared" si="36"/>
        <v>20</v>
      </c>
      <c r="H409" s="5"/>
    </row>
    <row r="410" spans="2:8">
      <c r="B410" s="277"/>
      <c r="C410" s="277"/>
      <c r="D410" s="13">
        <v>130</v>
      </c>
      <c r="E410" s="1"/>
      <c r="F410" s="1">
        <v>150</v>
      </c>
      <c r="G410" s="1">
        <f t="shared" si="36"/>
        <v>20</v>
      </c>
      <c r="H410" s="5"/>
    </row>
    <row r="411" spans="2:8">
      <c r="B411" s="277"/>
      <c r="C411" s="277"/>
      <c r="D411" s="13">
        <v>130</v>
      </c>
      <c r="E411" s="1"/>
      <c r="F411" s="1">
        <v>155</v>
      </c>
      <c r="G411" s="1">
        <f t="shared" si="36"/>
        <v>25</v>
      </c>
      <c r="H411" s="5"/>
    </row>
    <row r="412" spans="2:8">
      <c r="B412" s="277"/>
      <c r="C412" s="277"/>
      <c r="D412" s="13">
        <v>130</v>
      </c>
      <c r="E412" s="1"/>
      <c r="F412" s="1">
        <v>155</v>
      </c>
      <c r="G412" s="1">
        <f t="shared" si="36"/>
        <v>25</v>
      </c>
      <c r="H412" s="5"/>
    </row>
    <row r="413" spans="2:8">
      <c r="B413" s="277"/>
      <c r="C413" s="277"/>
      <c r="D413" s="13">
        <v>123</v>
      </c>
      <c r="E413" s="1">
        <v>115</v>
      </c>
      <c r="F413" s="1"/>
      <c r="G413" s="1">
        <f>E413-D413</f>
        <v>-8</v>
      </c>
      <c r="H413" s="5"/>
    </row>
    <row r="414" spans="2:8">
      <c r="B414" s="277"/>
      <c r="C414" s="277"/>
      <c r="D414" s="13">
        <v>123</v>
      </c>
      <c r="E414" s="1">
        <v>115</v>
      </c>
      <c r="F414" s="1"/>
      <c r="G414" s="1">
        <f t="shared" ref="G414:G416" si="37">E414-D414</f>
        <v>-8</v>
      </c>
      <c r="H414" s="5"/>
    </row>
    <row r="415" spans="2:8">
      <c r="B415" s="277"/>
      <c r="C415" s="277"/>
      <c r="D415" s="13">
        <v>123</v>
      </c>
      <c r="E415" s="1">
        <v>115</v>
      </c>
      <c r="F415" s="1"/>
      <c r="G415" s="1">
        <f t="shared" si="37"/>
        <v>-8</v>
      </c>
      <c r="H415" s="5"/>
    </row>
    <row r="416" spans="2:8">
      <c r="B416" s="269"/>
      <c r="C416" s="269"/>
      <c r="D416" s="13">
        <v>123</v>
      </c>
      <c r="E416" s="1">
        <v>115</v>
      </c>
      <c r="F416" s="1"/>
      <c r="G416" s="1">
        <f t="shared" si="37"/>
        <v>-8</v>
      </c>
      <c r="H416" s="5"/>
    </row>
    <row r="417" spans="2:8">
      <c r="B417" s="268" t="s">
        <v>507</v>
      </c>
      <c r="C417" s="268" t="s">
        <v>508</v>
      </c>
      <c r="D417" s="13">
        <v>95</v>
      </c>
      <c r="E417" s="1"/>
      <c r="F417" s="1">
        <v>107</v>
      </c>
      <c r="G417" s="1">
        <f>F417-D417</f>
        <v>12</v>
      </c>
      <c r="H417" s="5"/>
    </row>
    <row r="418" spans="2:8">
      <c r="B418" s="277"/>
      <c r="C418" s="277"/>
      <c r="D418" s="13">
        <v>95</v>
      </c>
      <c r="E418" s="1"/>
      <c r="F418" s="1">
        <v>113.5</v>
      </c>
      <c r="G418" s="1">
        <f t="shared" ref="G418:G429" si="38">F418-D418</f>
        <v>18.5</v>
      </c>
      <c r="H418" s="5"/>
    </row>
    <row r="419" spans="2:8">
      <c r="B419" s="277"/>
      <c r="C419" s="277"/>
      <c r="D419" s="13">
        <v>95</v>
      </c>
      <c r="E419" s="1"/>
      <c r="F419" s="1">
        <v>118</v>
      </c>
      <c r="G419" s="1">
        <f t="shared" si="38"/>
        <v>23</v>
      </c>
      <c r="H419" s="5"/>
    </row>
    <row r="420" spans="2:8">
      <c r="B420" s="277"/>
      <c r="C420" s="269"/>
      <c r="D420" s="13">
        <v>95</v>
      </c>
      <c r="E420" s="1"/>
      <c r="F420" s="1">
        <v>129</v>
      </c>
      <c r="G420" s="1">
        <f t="shared" si="38"/>
        <v>34</v>
      </c>
      <c r="H420" s="5"/>
    </row>
    <row r="421" spans="2:8">
      <c r="B421" s="277"/>
      <c r="C421" s="268" t="s">
        <v>505</v>
      </c>
      <c r="D421" s="13">
        <v>85</v>
      </c>
      <c r="E421" s="1"/>
      <c r="F421" s="1">
        <v>95</v>
      </c>
      <c r="G421" s="1">
        <f t="shared" si="38"/>
        <v>10</v>
      </c>
      <c r="H421" s="5"/>
    </row>
    <row r="422" spans="2:8">
      <c r="B422" s="277"/>
      <c r="C422" s="277"/>
      <c r="D422" s="13">
        <v>85</v>
      </c>
      <c r="E422" s="1"/>
      <c r="F422" s="1">
        <v>105</v>
      </c>
      <c r="G422" s="1">
        <f t="shared" si="38"/>
        <v>20</v>
      </c>
      <c r="H422" s="5"/>
    </row>
    <row r="423" spans="2:8">
      <c r="B423" s="277"/>
      <c r="C423" s="277"/>
      <c r="D423" s="13">
        <v>85</v>
      </c>
      <c r="E423" s="1"/>
      <c r="F423" s="1">
        <v>85</v>
      </c>
      <c r="G423" s="1">
        <f t="shared" si="38"/>
        <v>0</v>
      </c>
      <c r="H423" s="5"/>
    </row>
    <row r="424" spans="2:8">
      <c r="B424" s="277"/>
      <c r="C424" s="269"/>
      <c r="D424" s="13">
        <v>85</v>
      </c>
      <c r="E424" s="1"/>
      <c r="F424" s="1">
        <v>85</v>
      </c>
      <c r="G424" s="1">
        <f t="shared" si="38"/>
        <v>0</v>
      </c>
      <c r="H424" s="5"/>
    </row>
    <row r="425" spans="2:8">
      <c r="B425" s="277"/>
      <c r="C425" s="268" t="s">
        <v>505</v>
      </c>
      <c r="D425" s="13">
        <v>108</v>
      </c>
      <c r="E425" s="1"/>
      <c r="F425" s="1">
        <v>126</v>
      </c>
      <c r="G425" s="1">
        <f t="shared" si="38"/>
        <v>18</v>
      </c>
      <c r="H425" s="5"/>
    </row>
    <row r="426" spans="2:8">
      <c r="B426" s="277"/>
      <c r="C426" s="277"/>
      <c r="D426" s="13">
        <v>108</v>
      </c>
      <c r="E426" s="1"/>
      <c r="F426" s="1">
        <v>126</v>
      </c>
      <c r="G426" s="1">
        <f t="shared" si="38"/>
        <v>18</v>
      </c>
      <c r="H426" s="5"/>
    </row>
    <row r="427" spans="2:8">
      <c r="B427" s="277"/>
      <c r="C427" s="277"/>
      <c r="D427" s="13">
        <v>108</v>
      </c>
      <c r="E427" s="1"/>
      <c r="F427" s="1">
        <v>126</v>
      </c>
      <c r="G427" s="1">
        <f t="shared" si="38"/>
        <v>18</v>
      </c>
      <c r="H427" s="5"/>
    </row>
    <row r="428" spans="2:8">
      <c r="B428" s="269"/>
      <c r="C428" s="269"/>
      <c r="D428" s="13">
        <v>108</v>
      </c>
      <c r="E428" s="1"/>
      <c r="F428" s="1">
        <v>126</v>
      </c>
      <c r="G428" s="1">
        <f t="shared" si="38"/>
        <v>18</v>
      </c>
      <c r="H428" s="5"/>
    </row>
    <row r="429" spans="2:8">
      <c r="B429" s="268" t="s">
        <v>509</v>
      </c>
      <c r="C429" s="268" t="s">
        <v>508</v>
      </c>
      <c r="D429" s="13">
        <v>96</v>
      </c>
      <c r="E429" s="1"/>
      <c r="F429" s="1">
        <v>105</v>
      </c>
      <c r="G429" s="1">
        <f t="shared" si="38"/>
        <v>9</v>
      </c>
      <c r="H429" s="5"/>
    </row>
    <row r="430" spans="2:8">
      <c r="B430" s="277"/>
      <c r="C430" s="277"/>
      <c r="D430" s="13">
        <v>96</v>
      </c>
      <c r="E430" s="1">
        <v>90</v>
      </c>
      <c r="F430" s="1"/>
      <c r="G430" s="1">
        <f>E430-D430</f>
        <v>-6</v>
      </c>
      <c r="H430" s="5"/>
    </row>
    <row r="431" spans="2:8">
      <c r="B431" s="277"/>
      <c r="C431" s="269"/>
      <c r="D431" s="13">
        <v>96</v>
      </c>
      <c r="E431" s="1">
        <v>90</v>
      </c>
      <c r="F431" s="1"/>
      <c r="G431" s="1">
        <f>E431-D431</f>
        <v>-6</v>
      </c>
      <c r="H431" s="5"/>
    </row>
    <row r="432" spans="2:8">
      <c r="B432" s="277"/>
      <c r="C432" s="268" t="s">
        <v>505</v>
      </c>
      <c r="D432" s="13">
        <v>96</v>
      </c>
      <c r="E432" s="1"/>
      <c r="F432" s="1">
        <v>106</v>
      </c>
      <c r="G432" s="1">
        <f>F432-D432</f>
        <v>10</v>
      </c>
      <c r="H432" s="5"/>
    </row>
    <row r="433" spans="2:8">
      <c r="B433" s="277"/>
      <c r="C433" s="277"/>
      <c r="D433" s="13">
        <v>96</v>
      </c>
      <c r="E433" s="1"/>
      <c r="F433" s="1">
        <v>110</v>
      </c>
      <c r="G433" s="1">
        <f t="shared" ref="G433:G436" si="39">F433-D433</f>
        <v>14</v>
      </c>
      <c r="H433" s="5"/>
    </row>
    <row r="434" spans="2:8">
      <c r="B434" s="277"/>
      <c r="C434" s="277"/>
      <c r="D434" s="13">
        <v>96</v>
      </c>
      <c r="E434" s="1"/>
      <c r="F434" s="1">
        <v>113</v>
      </c>
      <c r="G434" s="1">
        <f t="shared" si="39"/>
        <v>17</v>
      </c>
      <c r="H434" s="5"/>
    </row>
    <row r="435" spans="2:8">
      <c r="B435" s="277"/>
      <c r="C435" s="277"/>
      <c r="D435" s="13">
        <v>98</v>
      </c>
      <c r="E435" s="1"/>
      <c r="F435" s="1">
        <v>105</v>
      </c>
      <c r="G435" s="1">
        <f t="shared" si="39"/>
        <v>7</v>
      </c>
      <c r="H435" s="5"/>
    </row>
    <row r="436" spans="2:8">
      <c r="B436" s="277"/>
      <c r="C436" s="277"/>
      <c r="D436" s="13">
        <v>98</v>
      </c>
      <c r="E436" s="1"/>
      <c r="F436" s="1">
        <v>112</v>
      </c>
      <c r="G436" s="1">
        <f t="shared" si="39"/>
        <v>14</v>
      </c>
      <c r="H436" s="5"/>
    </row>
    <row r="437" spans="2:8">
      <c r="B437" s="277"/>
      <c r="C437" s="277"/>
      <c r="D437" s="13">
        <v>98</v>
      </c>
      <c r="E437" s="1">
        <v>88</v>
      </c>
      <c r="F437" s="1"/>
      <c r="G437" s="1">
        <f>E437-D437</f>
        <v>-10</v>
      </c>
      <c r="H437" s="5"/>
    </row>
    <row r="438" spans="2:8">
      <c r="B438" s="269"/>
      <c r="C438" s="269"/>
      <c r="D438" s="13">
        <v>98</v>
      </c>
      <c r="E438" s="1">
        <v>88</v>
      </c>
      <c r="F438" s="1"/>
      <c r="G438" s="1">
        <f>E438-D438</f>
        <v>-10</v>
      </c>
      <c r="H438" s="5"/>
    </row>
    <row r="439" spans="2:8">
      <c r="B439" s="268" t="s">
        <v>510</v>
      </c>
      <c r="C439" s="268" t="s">
        <v>505</v>
      </c>
      <c r="D439" s="13">
        <v>95</v>
      </c>
      <c r="E439" s="1"/>
      <c r="F439" s="1">
        <v>110</v>
      </c>
      <c r="G439" s="1">
        <f>F439-D439</f>
        <v>15</v>
      </c>
      <c r="H439" s="5"/>
    </row>
    <row r="440" spans="2:8">
      <c r="B440" s="277"/>
      <c r="C440" s="277"/>
      <c r="D440" s="13">
        <v>95</v>
      </c>
      <c r="E440" s="1"/>
      <c r="F440" s="1">
        <v>110</v>
      </c>
      <c r="G440" s="1">
        <f>F440-D440</f>
        <v>15</v>
      </c>
      <c r="H440" s="5"/>
    </row>
    <row r="441" spans="2:8">
      <c r="B441" s="277"/>
      <c r="C441" s="277"/>
      <c r="D441" s="13">
        <v>95</v>
      </c>
      <c r="E441" s="1">
        <v>85</v>
      </c>
      <c r="F441" s="1"/>
      <c r="G441" s="1">
        <f>E441-D441</f>
        <v>-10</v>
      </c>
      <c r="H441" s="5"/>
    </row>
    <row r="442" spans="2:8">
      <c r="B442" s="277"/>
      <c r="C442" s="277"/>
      <c r="D442" s="13">
        <v>95</v>
      </c>
      <c r="E442" s="1">
        <v>85</v>
      </c>
      <c r="F442" s="1"/>
      <c r="G442" s="1">
        <f t="shared" ref="G442:G444" si="40">E442-D442</f>
        <v>-10</v>
      </c>
      <c r="H442" s="5"/>
    </row>
    <row r="443" spans="2:8">
      <c r="B443" s="277"/>
      <c r="C443" s="277"/>
      <c r="D443" s="13">
        <v>100</v>
      </c>
      <c r="E443" s="1">
        <v>90</v>
      </c>
      <c r="F443" s="1"/>
      <c r="G443" s="1">
        <f t="shared" si="40"/>
        <v>-10</v>
      </c>
      <c r="H443" s="5"/>
    </row>
    <row r="444" spans="2:8">
      <c r="B444" s="269"/>
      <c r="C444" s="269"/>
      <c r="D444" s="13">
        <v>100</v>
      </c>
      <c r="E444" s="1">
        <v>90</v>
      </c>
      <c r="F444" s="1"/>
      <c r="G444" s="1">
        <f t="shared" si="40"/>
        <v>-10</v>
      </c>
      <c r="H444" s="5"/>
    </row>
    <row r="445" spans="2:8">
      <c r="B445" s="268" t="s">
        <v>512</v>
      </c>
      <c r="C445" s="268" t="s">
        <v>513</v>
      </c>
      <c r="D445" s="13">
        <v>118</v>
      </c>
      <c r="E445" s="1"/>
      <c r="F445" s="1">
        <v>124</v>
      </c>
      <c r="G445" s="1">
        <f>F445-D445</f>
        <v>6</v>
      </c>
      <c r="H445" s="5"/>
    </row>
    <row r="446" spans="2:8">
      <c r="B446" s="277"/>
      <c r="C446" s="277"/>
      <c r="D446" s="13">
        <v>118</v>
      </c>
      <c r="E446" s="1"/>
      <c r="F446" s="1">
        <v>125</v>
      </c>
      <c r="G446" s="1">
        <f t="shared" ref="G446:G449" si="41">F446-D446</f>
        <v>7</v>
      </c>
      <c r="H446" s="5"/>
    </row>
    <row r="447" spans="2:8">
      <c r="B447" s="277"/>
      <c r="C447" s="277"/>
      <c r="D447" s="13">
        <v>118</v>
      </c>
      <c r="E447" s="1"/>
      <c r="F447" s="1">
        <v>128</v>
      </c>
      <c r="G447" s="1">
        <f t="shared" si="41"/>
        <v>10</v>
      </c>
      <c r="H447" s="5"/>
    </row>
    <row r="448" spans="2:8">
      <c r="B448" s="277"/>
      <c r="C448" s="277"/>
      <c r="D448" s="13">
        <v>118</v>
      </c>
      <c r="E448" s="1"/>
      <c r="F448" s="1">
        <v>138</v>
      </c>
      <c r="G448" s="1">
        <f t="shared" si="41"/>
        <v>20</v>
      </c>
      <c r="H448" s="5"/>
    </row>
    <row r="449" spans="2:8">
      <c r="B449" s="277"/>
      <c r="C449" s="269"/>
      <c r="D449" s="13">
        <v>118</v>
      </c>
      <c r="E449" s="1"/>
      <c r="F449" s="1">
        <v>138</v>
      </c>
      <c r="G449" s="1">
        <f t="shared" si="41"/>
        <v>20</v>
      </c>
      <c r="H449" s="5"/>
    </row>
    <row r="450" spans="2:8">
      <c r="B450" s="277"/>
      <c r="C450" s="268" t="s">
        <v>514</v>
      </c>
      <c r="D450" s="13">
        <v>93.5</v>
      </c>
      <c r="E450" s="1">
        <v>87</v>
      </c>
      <c r="F450" s="1"/>
      <c r="G450" s="1">
        <f>E450-D450</f>
        <v>-6.5</v>
      </c>
      <c r="H450" s="5"/>
    </row>
    <row r="451" spans="2:8">
      <c r="B451" s="269"/>
      <c r="C451" s="269"/>
      <c r="D451" s="13">
        <v>93.5</v>
      </c>
      <c r="E451" s="1">
        <v>87</v>
      </c>
      <c r="F451" s="1"/>
      <c r="G451" s="1">
        <f>E451-D451</f>
        <v>-6.5</v>
      </c>
      <c r="H451" s="5"/>
    </row>
    <row r="452" spans="2:8">
      <c r="B452" s="268" t="s">
        <v>516</v>
      </c>
      <c r="C452" s="268" t="s">
        <v>428</v>
      </c>
      <c r="D452" s="13">
        <v>125</v>
      </c>
      <c r="E452" s="1"/>
      <c r="F452" s="1">
        <v>134</v>
      </c>
      <c r="G452" s="1">
        <f>F452-D452</f>
        <v>9</v>
      </c>
      <c r="H452" s="5"/>
    </row>
    <row r="453" spans="2:8">
      <c r="B453" s="277"/>
      <c r="C453" s="277"/>
      <c r="D453" s="13">
        <v>125</v>
      </c>
      <c r="E453" s="1"/>
      <c r="F453" s="1">
        <v>137</v>
      </c>
      <c r="G453" s="1">
        <f t="shared" ref="G453:G456" si="42">F453-D453</f>
        <v>12</v>
      </c>
      <c r="H453" s="5"/>
    </row>
    <row r="454" spans="2:8">
      <c r="B454" s="277"/>
      <c r="C454" s="277"/>
      <c r="D454" s="13">
        <v>125</v>
      </c>
      <c r="E454" s="1"/>
      <c r="F454" s="1">
        <v>140</v>
      </c>
      <c r="G454" s="1">
        <f t="shared" si="42"/>
        <v>15</v>
      </c>
      <c r="H454" s="5"/>
    </row>
    <row r="455" spans="2:8">
      <c r="B455" s="277"/>
      <c r="C455" s="277"/>
      <c r="D455" s="13">
        <v>125</v>
      </c>
      <c r="E455" s="1"/>
      <c r="F455" s="1">
        <v>147</v>
      </c>
      <c r="G455" s="1">
        <f t="shared" si="42"/>
        <v>22</v>
      </c>
      <c r="H455" s="5"/>
    </row>
    <row r="456" spans="2:8">
      <c r="B456" s="277"/>
      <c r="C456" s="269"/>
      <c r="D456" s="13">
        <v>125</v>
      </c>
      <c r="E456" s="1"/>
      <c r="F456" s="1">
        <v>141</v>
      </c>
      <c r="G456" s="1">
        <f t="shared" si="42"/>
        <v>16</v>
      </c>
      <c r="H456" s="5"/>
    </row>
    <row r="457" spans="2:8">
      <c r="B457" s="277"/>
      <c r="C457" s="268" t="s">
        <v>375</v>
      </c>
      <c r="D457" s="13">
        <v>87</v>
      </c>
      <c r="E457" s="1">
        <v>84</v>
      </c>
      <c r="F457" s="1"/>
      <c r="G457" s="1">
        <f>E457-D457</f>
        <v>-3</v>
      </c>
      <c r="H457" s="5"/>
    </row>
    <row r="458" spans="2:8">
      <c r="B458" s="269"/>
      <c r="C458" s="269"/>
      <c r="D458" s="13">
        <v>87</v>
      </c>
      <c r="E458" s="1">
        <v>84</v>
      </c>
      <c r="F458" s="1"/>
      <c r="G458" s="1">
        <f>E458-D458</f>
        <v>-3</v>
      </c>
      <c r="H458" s="5"/>
    </row>
    <row r="459" spans="2:8">
      <c r="B459" s="268" t="s">
        <v>517</v>
      </c>
      <c r="C459" s="268" t="s">
        <v>428</v>
      </c>
      <c r="D459" s="13">
        <v>159</v>
      </c>
      <c r="E459" s="1">
        <v>150</v>
      </c>
      <c r="F459" s="1"/>
      <c r="G459" s="1">
        <f>E459-D459</f>
        <v>-9</v>
      </c>
      <c r="H459" s="5"/>
    </row>
    <row r="460" spans="2:8">
      <c r="B460" s="277"/>
      <c r="C460" s="277"/>
      <c r="D460" s="13">
        <v>159</v>
      </c>
      <c r="E460" s="1">
        <v>150</v>
      </c>
      <c r="F460" s="1"/>
      <c r="G460" s="1">
        <f t="shared" ref="G460:G462" si="43">E460-D460</f>
        <v>-9</v>
      </c>
      <c r="H460" s="5"/>
    </row>
    <row r="461" spans="2:8">
      <c r="B461" s="277"/>
      <c r="C461" s="277"/>
      <c r="D461" s="13">
        <v>159</v>
      </c>
      <c r="E461" s="1">
        <v>150</v>
      </c>
      <c r="F461" s="1"/>
      <c r="G461" s="1">
        <f t="shared" si="43"/>
        <v>-9</v>
      </c>
      <c r="H461" s="5"/>
    </row>
    <row r="462" spans="2:8">
      <c r="B462" s="277"/>
      <c r="C462" s="269"/>
      <c r="D462" s="13">
        <v>159</v>
      </c>
      <c r="E462" s="1">
        <v>150</v>
      </c>
      <c r="F462" s="1"/>
      <c r="G462" s="1">
        <f t="shared" si="43"/>
        <v>-9</v>
      </c>
      <c r="H462" s="5"/>
    </row>
    <row r="463" spans="2:8">
      <c r="B463" s="277"/>
      <c r="C463" s="268" t="s">
        <v>375</v>
      </c>
      <c r="D463" s="13">
        <v>79</v>
      </c>
      <c r="E463" s="1"/>
      <c r="F463" s="1">
        <v>98</v>
      </c>
      <c r="G463" s="1">
        <f>F463-D463</f>
        <v>19</v>
      </c>
      <c r="H463" s="5"/>
    </row>
    <row r="464" spans="2:8">
      <c r="B464" s="277"/>
      <c r="C464" s="277"/>
      <c r="D464" s="13">
        <v>79</v>
      </c>
      <c r="E464" s="1"/>
      <c r="F464" s="1">
        <v>98</v>
      </c>
      <c r="G464" s="1">
        <f t="shared" ref="G464:G474" si="44">F464-D464</f>
        <v>19</v>
      </c>
      <c r="H464" s="5"/>
    </row>
    <row r="465" spans="2:8">
      <c r="B465" s="277"/>
      <c r="C465" s="277"/>
      <c r="D465" s="13">
        <v>79</v>
      </c>
      <c r="E465" s="1"/>
      <c r="F465" s="1">
        <v>98</v>
      </c>
      <c r="G465" s="1">
        <f t="shared" si="44"/>
        <v>19</v>
      </c>
      <c r="H465" s="5"/>
    </row>
    <row r="466" spans="2:8">
      <c r="B466" s="277"/>
      <c r="C466" s="277"/>
      <c r="D466" s="13">
        <v>79</v>
      </c>
      <c r="E466" s="1"/>
      <c r="F466" s="1">
        <v>98</v>
      </c>
      <c r="G466" s="1">
        <f t="shared" si="44"/>
        <v>19</v>
      </c>
      <c r="H466" s="5"/>
    </row>
    <row r="467" spans="2:8">
      <c r="B467" s="277"/>
      <c r="C467" s="277"/>
      <c r="D467" s="13">
        <v>87</v>
      </c>
      <c r="E467" s="1"/>
      <c r="F467" s="1">
        <v>96</v>
      </c>
      <c r="G467" s="1">
        <f t="shared" si="44"/>
        <v>9</v>
      </c>
      <c r="H467" s="5"/>
    </row>
    <row r="468" spans="2:8">
      <c r="B468" s="277"/>
      <c r="C468" s="277"/>
      <c r="D468" s="13">
        <v>87</v>
      </c>
      <c r="E468" s="1"/>
      <c r="F468" s="1">
        <v>96</v>
      </c>
      <c r="G468" s="1">
        <f t="shared" si="44"/>
        <v>9</v>
      </c>
      <c r="H468" s="5"/>
    </row>
    <row r="469" spans="2:8">
      <c r="B469" s="277"/>
      <c r="C469" s="277"/>
      <c r="D469" s="13">
        <v>87</v>
      </c>
      <c r="E469" s="1"/>
      <c r="F469" s="1">
        <v>96</v>
      </c>
      <c r="G469" s="1">
        <f t="shared" si="44"/>
        <v>9</v>
      </c>
      <c r="H469" s="5"/>
    </row>
    <row r="470" spans="2:8">
      <c r="B470" s="277"/>
      <c r="C470" s="277"/>
      <c r="D470" s="13">
        <v>87</v>
      </c>
      <c r="E470" s="1"/>
      <c r="F470" s="1">
        <v>96</v>
      </c>
      <c r="G470" s="1">
        <f t="shared" si="44"/>
        <v>9</v>
      </c>
      <c r="H470" s="5"/>
    </row>
    <row r="471" spans="2:8">
      <c r="B471" s="277"/>
      <c r="C471" s="277"/>
      <c r="D471" s="13">
        <v>88</v>
      </c>
      <c r="E471" s="1"/>
      <c r="F471" s="1">
        <v>94.1</v>
      </c>
      <c r="G471" s="1">
        <f t="shared" si="44"/>
        <v>6.0999999999999943</v>
      </c>
      <c r="H471" s="5"/>
    </row>
    <row r="472" spans="2:8">
      <c r="B472" s="277"/>
      <c r="C472" s="277"/>
      <c r="D472" s="13">
        <v>88</v>
      </c>
      <c r="E472" s="1"/>
      <c r="F472" s="1">
        <v>94.4</v>
      </c>
      <c r="G472" s="1">
        <f t="shared" si="44"/>
        <v>6.4000000000000057</v>
      </c>
      <c r="H472" s="5"/>
    </row>
    <row r="473" spans="2:8">
      <c r="B473" s="277"/>
      <c r="C473" s="277"/>
      <c r="D473" s="13">
        <v>88</v>
      </c>
      <c r="E473" s="1"/>
      <c r="F473" s="1">
        <v>94.1</v>
      </c>
      <c r="G473" s="1">
        <f t="shared" si="44"/>
        <v>6.0999999999999943</v>
      </c>
      <c r="H473" s="5"/>
    </row>
    <row r="474" spans="2:8">
      <c r="B474" s="277"/>
      <c r="C474" s="269"/>
      <c r="D474" s="13">
        <v>88</v>
      </c>
      <c r="E474" s="1"/>
      <c r="F474" s="1">
        <v>94.1</v>
      </c>
      <c r="G474" s="1">
        <f t="shared" si="44"/>
        <v>6.0999999999999943</v>
      </c>
      <c r="H474" s="5"/>
    </row>
    <row r="475" spans="2:8">
      <c r="B475" s="277"/>
      <c r="C475" s="268" t="s">
        <v>428</v>
      </c>
      <c r="D475" s="13">
        <v>124</v>
      </c>
      <c r="E475" s="1">
        <v>118</v>
      </c>
      <c r="F475" s="1"/>
      <c r="G475" s="1">
        <f>E475-D475</f>
        <v>-6</v>
      </c>
      <c r="H475" s="5"/>
    </row>
    <row r="476" spans="2:8">
      <c r="B476" s="269"/>
      <c r="C476" s="269"/>
      <c r="D476" s="13">
        <v>122</v>
      </c>
      <c r="E476" s="1">
        <v>118</v>
      </c>
      <c r="F476" s="1"/>
      <c r="G476" s="1">
        <f>E476-D476</f>
        <v>-4</v>
      </c>
      <c r="H476" s="5"/>
    </row>
    <row r="477" spans="2:8">
      <c r="B477" s="268" t="s">
        <v>518</v>
      </c>
      <c r="C477" s="268" t="s">
        <v>428</v>
      </c>
      <c r="D477" s="13">
        <v>93</v>
      </c>
      <c r="E477" s="1"/>
      <c r="F477" s="1">
        <v>100</v>
      </c>
      <c r="G477" s="1">
        <f>F477-D477</f>
        <v>7</v>
      </c>
      <c r="H477" s="5"/>
    </row>
    <row r="478" spans="2:8">
      <c r="B478" s="277"/>
      <c r="C478" s="277"/>
      <c r="D478" s="13">
        <v>93</v>
      </c>
      <c r="E478" s="1"/>
      <c r="F478" s="1">
        <v>101</v>
      </c>
      <c r="G478" s="1">
        <f t="shared" ref="G478:G484" si="45">F478-D478</f>
        <v>8</v>
      </c>
      <c r="H478" s="5"/>
    </row>
    <row r="479" spans="2:8">
      <c r="B479" s="277"/>
      <c r="C479" s="269"/>
      <c r="D479" s="13">
        <v>93</v>
      </c>
      <c r="E479" s="1"/>
      <c r="F479" s="1">
        <v>94.1</v>
      </c>
      <c r="G479" s="1">
        <f t="shared" si="45"/>
        <v>1.0999999999999943</v>
      </c>
      <c r="H479" s="5"/>
    </row>
    <row r="480" spans="2:8">
      <c r="B480" s="277"/>
      <c r="C480" s="268" t="s">
        <v>375</v>
      </c>
      <c r="D480" s="13">
        <v>106</v>
      </c>
      <c r="E480" s="1"/>
      <c r="F480" s="1">
        <v>113.5</v>
      </c>
      <c r="G480" s="1">
        <f t="shared" si="45"/>
        <v>7.5</v>
      </c>
      <c r="H480" s="5"/>
    </row>
    <row r="481" spans="2:10">
      <c r="B481" s="277"/>
      <c r="C481" s="277"/>
      <c r="D481" s="13">
        <v>106</v>
      </c>
      <c r="E481" s="1"/>
      <c r="F481" s="1">
        <v>118</v>
      </c>
      <c r="G481" s="1">
        <f t="shared" si="45"/>
        <v>12</v>
      </c>
      <c r="H481" s="5"/>
    </row>
    <row r="482" spans="2:10">
      <c r="B482" s="277"/>
      <c r="C482" s="269"/>
      <c r="D482" s="13">
        <v>106</v>
      </c>
      <c r="E482" s="1"/>
      <c r="F482" s="1">
        <v>116</v>
      </c>
      <c r="G482" s="1">
        <f t="shared" si="45"/>
        <v>10</v>
      </c>
      <c r="H482" s="5"/>
    </row>
    <row r="483" spans="2:10">
      <c r="B483" s="277"/>
      <c r="C483" s="268" t="s">
        <v>428</v>
      </c>
      <c r="D483" s="13">
        <v>101</v>
      </c>
      <c r="E483" s="1"/>
      <c r="F483" s="1">
        <v>108</v>
      </c>
      <c r="G483" s="1">
        <f t="shared" si="45"/>
        <v>7</v>
      </c>
      <c r="H483" s="5"/>
    </row>
    <row r="484" spans="2:10">
      <c r="B484" s="269"/>
      <c r="C484" s="269"/>
      <c r="D484" s="13">
        <v>101</v>
      </c>
      <c r="E484" s="1"/>
      <c r="F484" s="1">
        <v>111</v>
      </c>
      <c r="G484" s="1">
        <f t="shared" si="45"/>
        <v>10</v>
      </c>
      <c r="H484" s="5"/>
    </row>
    <row r="485" spans="2:10">
      <c r="B485" s="5"/>
      <c r="C485" s="5"/>
      <c r="D485" s="5"/>
      <c r="E485" s="5"/>
      <c r="F485" s="5"/>
      <c r="G485" s="5">
        <f>SUM(G279:G484)</f>
        <v>2076.25</v>
      </c>
      <c r="H485" s="5">
        <f>G485*75</f>
        <v>155718.75</v>
      </c>
    </row>
    <row r="488" spans="2:10">
      <c r="B488" s="5" t="s">
        <v>61</v>
      </c>
      <c r="C488" s="5">
        <v>2018</v>
      </c>
      <c r="D488" s="13"/>
      <c r="E488" s="13"/>
      <c r="F488" s="13"/>
      <c r="G488" s="13"/>
      <c r="H488" s="13"/>
      <c r="I488" s="247" t="s">
        <v>527</v>
      </c>
      <c r="J488" s="248"/>
    </row>
    <row r="489" spans="2:10">
      <c r="B489" s="12"/>
      <c r="C489" s="12"/>
      <c r="D489" s="12"/>
      <c r="E489" s="20"/>
      <c r="F489" s="20"/>
      <c r="G489" s="20" t="s">
        <v>4</v>
      </c>
      <c r="H489" s="21" t="s">
        <v>9</v>
      </c>
      <c r="I489" s="249"/>
      <c r="J489" s="250"/>
    </row>
    <row r="490" spans="2:10">
      <c r="B490" s="2" t="s">
        <v>0</v>
      </c>
      <c r="C490" s="2" t="s">
        <v>1</v>
      </c>
      <c r="D490" s="2" t="s">
        <v>10</v>
      </c>
      <c r="E490" s="2" t="s">
        <v>7</v>
      </c>
      <c r="F490" s="2" t="s">
        <v>11</v>
      </c>
      <c r="G490" s="2" t="s">
        <v>12</v>
      </c>
      <c r="H490" s="22"/>
      <c r="I490" s="76" t="s">
        <v>525</v>
      </c>
      <c r="J490" s="77" t="s">
        <v>526</v>
      </c>
    </row>
    <row r="491" spans="2:10">
      <c r="B491" s="281" t="s">
        <v>519</v>
      </c>
      <c r="C491" s="278" t="s">
        <v>375</v>
      </c>
      <c r="D491" s="1">
        <v>105.2</v>
      </c>
      <c r="E491" s="1"/>
      <c r="F491" s="1">
        <v>111</v>
      </c>
      <c r="G491" s="1">
        <f>F491-D491</f>
        <v>5.7999999999999972</v>
      </c>
      <c r="H491" s="1"/>
      <c r="I491" s="1"/>
      <c r="J491" s="1"/>
    </row>
    <row r="492" spans="2:10">
      <c r="B492" s="282"/>
      <c r="C492" s="280"/>
      <c r="D492" s="1">
        <v>105.2</v>
      </c>
      <c r="E492" s="1"/>
      <c r="F492" s="1">
        <v>116</v>
      </c>
      <c r="G492" s="1">
        <f t="shared" ref="G492:G498" si="46">F492-D492</f>
        <v>10.799999999999997</v>
      </c>
      <c r="H492" s="1"/>
      <c r="I492" s="1"/>
      <c r="J492" s="1"/>
    </row>
    <row r="493" spans="2:10">
      <c r="B493" s="282"/>
      <c r="C493" s="278" t="s">
        <v>428</v>
      </c>
      <c r="D493" s="1">
        <v>87</v>
      </c>
      <c r="E493" s="1"/>
      <c r="F493" s="1">
        <v>93</v>
      </c>
      <c r="G493" s="1">
        <f t="shared" si="46"/>
        <v>6</v>
      </c>
      <c r="H493" s="1"/>
      <c r="I493" s="1"/>
      <c r="J493" s="1"/>
    </row>
    <row r="494" spans="2:10">
      <c r="B494" s="282"/>
      <c r="C494" s="280"/>
      <c r="D494" s="1">
        <v>87</v>
      </c>
      <c r="E494" s="1"/>
      <c r="F494" s="1">
        <v>93</v>
      </c>
      <c r="G494" s="1">
        <f t="shared" si="46"/>
        <v>6</v>
      </c>
      <c r="H494" s="1"/>
      <c r="I494" s="1"/>
      <c r="J494" s="1"/>
    </row>
    <row r="495" spans="2:10">
      <c r="B495" s="282"/>
      <c r="C495" s="278" t="s">
        <v>375</v>
      </c>
      <c r="D495" s="1">
        <v>105.4</v>
      </c>
      <c r="E495" s="1"/>
      <c r="F495" s="1">
        <v>112</v>
      </c>
      <c r="G495" s="1">
        <f t="shared" si="46"/>
        <v>6.5999999999999943</v>
      </c>
      <c r="H495" s="1"/>
      <c r="I495" s="1"/>
      <c r="J495" s="1"/>
    </row>
    <row r="496" spans="2:10">
      <c r="B496" s="282"/>
      <c r="C496" s="279"/>
      <c r="D496" s="1">
        <v>105.4</v>
      </c>
      <c r="E496" s="1"/>
      <c r="F496" s="1">
        <v>117</v>
      </c>
      <c r="G496" s="1">
        <f t="shared" si="46"/>
        <v>11.599999999999994</v>
      </c>
      <c r="H496" s="1"/>
      <c r="I496" s="1"/>
      <c r="J496" s="1"/>
    </row>
    <row r="497" spans="2:10">
      <c r="B497" s="282"/>
      <c r="C497" s="279"/>
      <c r="D497" s="1">
        <v>105.4</v>
      </c>
      <c r="E497" s="1"/>
      <c r="F497" s="1">
        <v>120</v>
      </c>
      <c r="G497" s="1">
        <f t="shared" si="46"/>
        <v>14.599999999999994</v>
      </c>
      <c r="H497" s="1"/>
      <c r="I497" s="1"/>
      <c r="J497" s="1"/>
    </row>
    <row r="498" spans="2:10">
      <c r="B498" s="282"/>
      <c r="C498" s="280"/>
      <c r="D498" s="1">
        <v>105.4</v>
      </c>
      <c r="E498" s="1"/>
      <c r="F498" s="1">
        <v>124</v>
      </c>
      <c r="G498" s="1">
        <f t="shared" si="46"/>
        <v>18.599999999999994</v>
      </c>
      <c r="H498" s="1"/>
      <c r="I498" s="5">
        <f>5.8+10.8+6+6+6.6+11.6+14.6+18.6</f>
        <v>80</v>
      </c>
      <c r="J498" s="5">
        <f>I498*75</f>
        <v>6000</v>
      </c>
    </row>
    <row r="499" spans="2:10">
      <c r="B499" s="283"/>
      <c r="C499" s="281" t="s">
        <v>426</v>
      </c>
      <c r="D499" s="13">
        <v>89</v>
      </c>
      <c r="E499" s="1"/>
      <c r="F499" s="1"/>
      <c r="G499" s="1"/>
      <c r="H499" s="13" t="s">
        <v>13</v>
      </c>
      <c r="I499" s="1"/>
      <c r="J499" s="1"/>
    </row>
    <row r="500" spans="2:10">
      <c r="B500" s="281" t="s">
        <v>522</v>
      </c>
      <c r="C500" s="283"/>
      <c r="D500" s="13"/>
      <c r="E500" s="1"/>
      <c r="F500" s="1">
        <v>113</v>
      </c>
      <c r="G500" s="1">
        <f>F500-D499</f>
        <v>24</v>
      </c>
      <c r="H500" s="5"/>
      <c r="I500" s="1"/>
      <c r="J500" s="1"/>
    </row>
    <row r="501" spans="2:10">
      <c r="B501" s="282"/>
      <c r="C501" s="281" t="s">
        <v>426</v>
      </c>
      <c r="D501" s="13">
        <v>118</v>
      </c>
      <c r="E501" s="1"/>
      <c r="F501" s="1">
        <v>124</v>
      </c>
      <c r="G501" s="1">
        <f>F501-D501</f>
        <v>6</v>
      </c>
      <c r="H501" s="5"/>
      <c r="I501" s="1"/>
      <c r="J501" s="1"/>
    </row>
    <row r="502" spans="2:10">
      <c r="B502" s="282"/>
      <c r="C502" s="282"/>
      <c r="D502" s="13">
        <v>118</v>
      </c>
      <c r="E502" s="1"/>
      <c r="F502" s="1">
        <v>131</v>
      </c>
      <c r="G502" s="1">
        <f t="shared" ref="G502:G528" si="47">F502-D502</f>
        <v>13</v>
      </c>
      <c r="H502" s="5"/>
      <c r="I502" s="1"/>
      <c r="J502" s="1"/>
    </row>
    <row r="503" spans="2:10">
      <c r="B503" s="282"/>
      <c r="C503" s="282"/>
      <c r="D503" s="13">
        <v>118</v>
      </c>
      <c r="E503" s="1"/>
      <c r="F503" s="1">
        <v>137</v>
      </c>
      <c r="G503" s="1">
        <f t="shared" si="47"/>
        <v>19</v>
      </c>
      <c r="H503" s="5"/>
      <c r="I503" s="1"/>
      <c r="J503" s="1"/>
    </row>
    <row r="504" spans="2:10">
      <c r="B504" s="282"/>
      <c r="C504" s="282"/>
      <c r="D504" s="13">
        <v>118</v>
      </c>
      <c r="E504" s="1"/>
      <c r="F504" s="1">
        <v>144</v>
      </c>
      <c r="G504" s="1">
        <f t="shared" si="47"/>
        <v>26</v>
      </c>
      <c r="H504" s="5"/>
      <c r="I504" s="1"/>
      <c r="J504" s="1"/>
    </row>
    <row r="505" spans="2:10">
      <c r="B505" s="282"/>
      <c r="C505" s="282"/>
      <c r="D505" s="13">
        <v>117.8</v>
      </c>
      <c r="E505" s="1"/>
      <c r="F505" s="1">
        <v>128</v>
      </c>
      <c r="G505" s="1">
        <f t="shared" si="47"/>
        <v>10.200000000000003</v>
      </c>
      <c r="H505" s="5"/>
      <c r="I505" s="1"/>
      <c r="J505" s="1"/>
    </row>
    <row r="506" spans="2:10">
      <c r="B506" s="283"/>
      <c r="C506" s="283"/>
      <c r="D506" s="13">
        <v>117.8</v>
      </c>
      <c r="E506" s="1"/>
      <c r="F506" s="1">
        <v>122</v>
      </c>
      <c r="G506" s="1">
        <f t="shared" si="47"/>
        <v>4.2000000000000028</v>
      </c>
      <c r="H506" s="5"/>
      <c r="I506" s="5">
        <f>G500+G501+G502+G503+G504+G505+G506</f>
        <v>102.4</v>
      </c>
      <c r="J506" s="5">
        <f>I506*75</f>
        <v>7680</v>
      </c>
    </row>
    <row r="507" spans="2:10">
      <c r="B507" s="268" t="s">
        <v>523</v>
      </c>
      <c r="C507" s="268" t="s">
        <v>453</v>
      </c>
      <c r="D507" s="13">
        <v>92</v>
      </c>
      <c r="E507" s="1"/>
      <c r="F507" s="1">
        <v>99.2</v>
      </c>
      <c r="G507" s="1">
        <f t="shared" si="47"/>
        <v>7.2000000000000028</v>
      </c>
      <c r="H507" s="5"/>
      <c r="I507" s="1"/>
      <c r="J507" s="1"/>
    </row>
    <row r="508" spans="2:10">
      <c r="B508" s="277"/>
      <c r="C508" s="277"/>
      <c r="D508" s="13">
        <v>92</v>
      </c>
      <c r="E508" s="1"/>
      <c r="F508" s="1">
        <v>99.2</v>
      </c>
      <c r="G508" s="1">
        <f t="shared" si="47"/>
        <v>7.2000000000000028</v>
      </c>
      <c r="H508" s="5"/>
      <c r="I508" s="1"/>
      <c r="J508" s="1"/>
    </row>
    <row r="509" spans="2:10">
      <c r="B509" s="277"/>
      <c r="C509" s="277"/>
      <c r="D509" s="13">
        <v>92</v>
      </c>
      <c r="E509" s="1"/>
      <c r="F509" s="1">
        <v>99.2</v>
      </c>
      <c r="G509" s="1">
        <f t="shared" si="47"/>
        <v>7.2000000000000028</v>
      </c>
      <c r="H509" s="5"/>
      <c r="I509" s="1"/>
      <c r="J509" s="1"/>
    </row>
    <row r="510" spans="2:10">
      <c r="B510" s="277"/>
      <c r="C510" s="269"/>
      <c r="D510" s="13">
        <v>92</v>
      </c>
      <c r="E510" s="1"/>
      <c r="F510" s="1">
        <v>99.2</v>
      </c>
      <c r="G510" s="1">
        <f t="shared" si="47"/>
        <v>7.2000000000000028</v>
      </c>
      <c r="H510" s="5"/>
      <c r="I510" s="1"/>
      <c r="J510" s="1"/>
    </row>
    <row r="511" spans="2:10">
      <c r="B511" s="277"/>
      <c r="C511" s="268" t="s">
        <v>426</v>
      </c>
      <c r="D511" s="13">
        <v>98.3</v>
      </c>
      <c r="E511" s="1"/>
      <c r="F511" s="1">
        <v>105</v>
      </c>
      <c r="G511" s="1">
        <f t="shared" si="47"/>
        <v>6.7000000000000028</v>
      </c>
      <c r="H511" s="5"/>
      <c r="I511" s="1"/>
      <c r="J511" s="1"/>
    </row>
    <row r="512" spans="2:10">
      <c r="B512" s="277"/>
      <c r="C512" s="277"/>
      <c r="D512" s="13">
        <v>98.3</v>
      </c>
      <c r="E512" s="1"/>
      <c r="F512" s="1">
        <v>108</v>
      </c>
      <c r="G512" s="1">
        <f t="shared" si="47"/>
        <v>9.7000000000000028</v>
      </c>
      <c r="H512" s="5"/>
      <c r="I512" s="1"/>
      <c r="J512" s="1"/>
    </row>
    <row r="513" spans="2:10">
      <c r="B513" s="277"/>
      <c r="C513" s="277"/>
      <c r="D513" s="13">
        <v>98.3</v>
      </c>
      <c r="E513" s="1"/>
      <c r="F513" s="1">
        <v>100</v>
      </c>
      <c r="G513" s="1">
        <f t="shared" si="47"/>
        <v>1.7000000000000028</v>
      </c>
      <c r="H513" s="5"/>
      <c r="I513" s="1"/>
      <c r="J513" s="1"/>
    </row>
    <row r="514" spans="2:10">
      <c r="B514" s="277"/>
      <c r="C514" s="277"/>
      <c r="D514" s="13">
        <v>98.3</v>
      </c>
      <c r="E514" s="1"/>
      <c r="F514" s="1">
        <v>100</v>
      </c>
      <c r="G514" s="1">
        <f t="shared" si="47"/>
        <v>1.7000000000000028</v>
      </c>
      <c r="H514" s="5"/>
      <c r="I514" s="1"/>
      <c r="J514" s="1"/>
    </row>
    <row r="515" spans="2:10">
      <c r="B515" s="277"/>
      <c r="C515" s="277"/>
      <c r="D515" s="13">
        <v>106</v>
      </c>
      <c r="E515" s="1"/>
      <c r="F515" s="1">
        <v>122</v>
      </c>
      <c r="G515" s="1">
        <f t="shared" si="47"/>
        <v>16</v>
      </c>
      <c r="H515" s="5"/>
      <c r="I515" s="1"/>
      <c r="J515" s="1"/>
    </row>
    <row r="516" spans="2:10">
      <c r="B516" s="277"/>
      <c r="C516" s="277"/>
      <c r="D516" s="13">
        <v>106</v>
      </c>
      <c r="E516" s="1"/>
      <c r="F516" s="1">
        <v>122</v>
      </c>
      <c r="G516" s="1">
        <f t="shared" si="47"/>
        <v>16</v>
      </c>
      <c r="H516" s="5"/>
      <c r="I516" s="1"/>
      <c r="J516" s="1"/>
    </row>
    <row r="517" spans="2:10">
      <c r="B517" s="277"/>
      <c r="C517" s="277"/>
      <c r="D517" s="13">
        <v>106</v>
      </c>
      <c r="E517" s="1"/>
      <c r="F517" s="1">
        <v>122</v>
      </c>
      <c r="G517" s="1">
        <f t="shared" si="47"/>
        <v>16</v>
      </c>
      <c r="H517" s="5"/>
      <c r="I517" s="1"/>
      <c r="J517" s="1"/>
    </row>
    <row r="518" spans="2:10">
      <c r="B518" s="277"/>
      <c r="C518" s="277"/>
      <c r="D518" s="13">
        <v>106</v>
      </c>
      <c r="E518" s="1"/>
      <c r="F518" s="1">
        <v>122</v>
      </c>
      <c r="G518" s="1">
        <f t="shared" si="47"/>
        <v>16</v>
      </c>
      <c r="H518" s="5"/>
      <c r="I518" s="1"/>
      <c r="J518" s="1"/>
    </row>
    <row r="519" spans="2:10">
      <c r="B519" s="277"/>
      <c r="C519" s="277"/>
      <c r="D519" s="13">
        <v>118.5</v>
      </c>
      <c r="E519" s="1"/>
      <c r="F519" s="1">
        <v>128</v>
      </c>
      <c r="G519" s="1">
        <f t="shared" si="47"/>
        <v>9.5</v>
      </c>
      <c r="H519" s="5"/>
      <c r="I519" s="1"/>
      <c r="J519" s="1"/>
    </row>
    <row r="520" spans="2:10">
      <c r="B520" s="277"/>
      <c r="C520" s="277"/>
      <c r="D520" s="13">
        <v>118.5</v>
      </c>
      <c r="E520" s="1"/>
      <c r="F520" s="1">
        <v>133</v>
      </c>
      <c r="G520" s="1">
        <f t="shared" si="47"/>
        <v>14.5</v>
      </c>
      <c r="H520" s="5"/>
      <c r="I520" s="1"/>
      <c r="J520" s="1"/>
    </row>
    <row r="521" spans="2:10">
      <c r="B521" s="277"/>
      <c r="C521" s="277"/>
      <c r="D521" s="13">
        <v>118.5</v>
      </c>
      <c r="E521" s="1"/>
      <c r="F521" s="1">
        <v>148</v>
      </c>
      <c r="G521" s="1">
        <f t="shared" si="47"/>
        <v>29.5</v>
      </c>
      <c r="H521" s="5"/>
      <c r="I521" s="1"/>
      <c r="J521" s="1"/>
    </row>
    <row r="522" spans="2:10">
      <c r="B522" s="269"/>
      <c r="C522" s="269"/>
      <c r="D522" s="13">
        <v>118.5</v>
      </c>
      <c r="E522" s="1"/>
      <c r="F522" s="1">
        <v>148</v>
      </c>
      <c r="G522" s="1">
        <f t="shared" si="47"/>
        <v>29.5</v>
      </c>
      <c r="H522" s="5"/>
      <c r="I522" s="5">
        <f>G507+G508+G509+G510+G511+G512+G513+G514+G515+G516+G517+G518+G519+G520+G521+G522</f>
        <v>195.60000000000002</v>
      </c>
      <c r="J522" s="5">
        <f>I522*75</f>
        <v>14670.000000000002</v>
      </c>
    </row>
    <row r="523" spans="2:10">
      <c r="B523" s="268" t="s">
        <v>524</v>
      </c>
      <c r="C523" s="268" t="s">
        <v>159</v>
      </c>
      <c r="D523" s="13">
        <v>83</v>
      </c>
      <c r="E523" s="1"/>
      <c r="F523" s="1">
        <v>84</v>
      </c>
      <c r="G523" s="1">
        <f t="shared" si="47"/>
        <v>1</v>
      </c>
      <c r="H523" s="5"/>
      <c r="I523" s="1"/>
      <c r="J523" s="1"/>
    </row>
    <row r="524" spans="2:10">
      <c r="B524" s="277"/>
      <c r="C524" s="277"/>
      <c r="D524" s="13">
        <v>83</v>
      </c>
      <c r="E524" s="1"/>
      <c r="F524" s="1">
        <v>84</v>
      </c>
      <c r="G524" s="1">
        <f t="shared" si="47"/>
        <v>1</v>
      </c>
      <c r="H524" s="5"/>
      <c r="I524" s="1"/>
      <c r="J524" s="1"/>
    </row>
    <row r="525" spans="2:10">
      <c r="B525" s="277"/>
      <c r="C525" s="277"/>
      <c r="D525" s="13">
        <v>70</v>
      </c>
      <c r="E525" s="1"/>
      <c r="F525" s="1">
        <v>84</v>
      </c>
      <c r="G525" s="1">
        <f t="shared" si="47"/>
        <v>14</v>
      </c>
      <c r="H525" s="5"/>
      <c r="I525" s="1"/>
      <c r="J525" s="1"/>
    </row>
    <row r="526" spans="2:10">
      <c r="B526" s="277"/>
      <c r="C526" s="277"/>
      <c r="D526" s="13">
        <v>70</v>
      </c>
      <c r="E526" s="1"/>
      <c r="F526" s="1">
        <v>84</v>
      </c>
      <c r="G526" s="1">
        <f t="shared" si="47"/>
        <v>14</v>
      </c>
      <c r="H526" s="5"/>
      <c r="I526" s="1"/>
      <c r="J526" s="1"/>
    </row>
    <row r="527" spans="2:10">
      <c r="B527" s="277"/>
      <c r="C527" s="277"/>
      <c r="D527" s="13">
        <v>68.5</v>
      </c>
      <c r="E527" s="1"/>
      <c r="F527" s="1">
        <v>80.5</v>
      </c>
      <c r="G527" s="1">
        <f t="shared" si="47"/>
        <v>12</v>
      </c>
      <c r="H527" s="5"/>
      <c r="I527" s="1"/>
      <c r="J527" s="1"/>
    </row>
    <row r="528" spans="2:10">
      <c r="B528" s="269"/>
      <c r="C528" s="269"/>
      <c r="D528" s="13">
        <v>68.5</v>
      </c>
      <c r="E528" s="1"/>
      <c r="F528" s="1">
        <v>80.5</v>
      </c>
      <c r="G528" s="1">
        <f t="shared" si="47"/>
        <v>12</v>
      </c>
      <c r="H528" s="5"/>
      <c r="I528" s="5">
        <f>G523+G524+G525+G526+G527+G528</f>
        <v>54</v>
      </c>
      <c r="J528" s="5">
        <f>I528*75</f>
        <v>4050</v>
      </c>
    </row>
    <row r="529" spans="2:10">
      <c r="B529" s="268" t="s">
        <v>528</v>
      </c>
      <c r="C529" s="268" t="s">
        <v>349</v>
      </c>
      <c r="D529" s="13">
        <v>110</v>
      </c>
      <c r="E529" s="1">
        <v>105</v>
      </c>
      <c r="F529" s="1"/>
      <c r="G529" s="1">
        <f>E529-D529</f>
        <v>-5</v>
      </c>
      <c r="H529" s="5"/>
      <c r="I529" s="5"/>
      <c r="J529" s="5"/>
    </row>
    <row r="530" spans="2:10">
      <c r="B530" s="277"/>
      <c r="C530" s="269"/>
      <c r="D530" s="13">
        <v>110</v>
      </c>
      <c r="E530" s="1">
        <v>105</v>
      </c>
      <c r="F530" s="1"/>
      <c r="G530" s="1">
        <f>E530-D530</f>
        <v>-5</v>
      </c>
      <c r="H530" s="5"/>
      <c r="I530" s="5"/>
      <c r="J530" s="5"/>
    </row>
    <row r="531" spans="2:10">
      <c r="B531" s="277"/>
      <c r="C531" s="268" t="s">
        <v>310</v>
      </c>
      <c r="D531" s="13">
        <v>98.25</v>
      </c>
      <c r="E531" s="1"/>
      <c r="F531" s="1">
        <v>105</v>
      </c>
      <c r="G531" s="1">
        <f>F531-D531</f>
        <v>6.75</v>
      </c>
      <c r="H531" s="5"/>
      <c r="I531" s="5"/>
      <c r="J531" s="5"/>
    </row>
    <row r="532" spans="2:10">
      <c r="B532" s="277"/>
      <c r="C532" s="277"/>
      <c r="D532" s="13">
        <v>98.25</v>
      </c>
      <c r="E532" s="1"/>
      <c r="F532" s="1">
        <v>111</v>
      </c>
      <c r="G532" s="1">
        <f t="shared" ref="G532:G533" si="48">F532-D532</f>
        <v>12.75</v>
      </c>
      <c r="H532" s="5"/>
      <c r="I532" s="5"/>
      <c r="J532" s="5"/>
    </row>
    <row r="533" spans="2:10">
      <c r="B533" s="269"/>
      <c r="C533" s="269"/>
      <c r="D533" s="13">
        <v>98.25</v>
      </c>
      <c r="E533" s="1"/>
      <c r="F533" s="1">
        <v>114</v>
      </c>
      <c r="G533" s="1">
        <f t="shared" si="48"/>
        <v>15.75</v>
      </c>
      <c r="H533" s="5"/>
      <c r="I533" s="5">
        <f>G529+G530+G531+G532+G533</f>
        <v>25.25</v>
      </c>
      <c r="J533" s="5">
        <f>I533*75</f>
        <v>1893.75</v>
      </c>
    </row>
    <row r="534" spans="2:10">
      <c r="B534" s="268" t="s">
        <v>529</v>
      </c>
      <c r="C534" s="268" t="s">
        <v>508</v>
      </c>
      <c r="D534" s="13">
        <v>95</v>
      </c>
      <c r="E534" s="1">
        <v>87</v>
      </c>
      <c r="F534" s="1"/>
      <c r="G534" s="1">
        <f>E534-D534</f>
        <v>-8</v>
      </c>
      <c r="H534" s="5"/>
      <c r="I534" s="5"/>
      <c r="J534" s="5"/>
    </row>
    <row r="535" spans="2:10">
      <c r="B535" s="277"/>
      <c r="C535" s="277"/>
      <c r="D535" s="13">
        <v>95</v>
      </c>
      <c r="E535" s="1">
        <v>87</v>
      </c>
      <c r="F535" s="1"/>
      <c r="G535" s="1">
        <f t="shared" ref="G535:G536" si="49">E535-D535</f>
        <v>-8</v>
      </c>
      <c r="H535" s="5"/>
      <c r="I535" s="5"/>
      <c r="J535" s="5"/>
    </row>
    <row r="536" spans="2:10">
      <c r="B536" s="277"/>
      <c r="C536" s="277"/>
      <c r="D536" s="13">
        <v>95</v>
      </c>
      <c r="E536" s="1">
        <v>87</v>
      </c>
      <c r="F536" s="1"/>
      <c r="G536" s="1">
        <f t="shared" si="49"/>
        <v>-8</v>
      </c>
      <c r="H536" s="5"/>
      <c r="I536" s="5"/>
      <c r="J536" s="5"/>
    </row>
    <row r="537" spans="2:10">
      <c r="B537" s="277"/>
      <c r="C537" s="277"/>
      <c r="D537" s="13">
        <v>93.4</v>
      </c>
      <c r="E537" s="1"/>
      <c r="F537" s="1">
        <v>105</v>
      </c>
      <c r="G537" s="1">
        <f>F537-D537</f>
        <v>11.599999999999994</v>
      </c>
      <c r="H537" s="5"/>
      <c r="I537" s="5"/>
      <c r="J537" s="5"/>
    </row>
    <row r="538" spans="2:10">
      <c r="B538" s="277"/>
      <c r="C538" s="277"/>
      <c r="D538" s="13">
        <v>93.4</v>
      </c>
      <c r="E538" s="1"/>
      <c r="F538" s="1">
        <v>108</v>
      </c>
      <c r="G538" s="1">
        <f t="shared" ref="G538:G553" si="50">F538-D538</f>
        <v>14.599999999999994</v>
      </c>
      <c r="H538" s="5"/>
      <c r="I538" s="5"/>
      <c r="J538" s="5"/>
    </row>
    <row r="539" spans="2:10">
      <c r="B539" s="277"/>
      <c r="C539" s="277"/>
      <c r="D539" s="13">
        <v>93.4</v>
      </c>
      <c r="E539" s="1"/>
      <c r="F539" s="1">
        <v>111</v>
      </c>
      <c r="G539" s="1">
        <f t="shared" si="50"/>
        <v>17.599999999999994</v>
      </c>
      <c r="H539" s="5"/>
      <c r="I539" s="5"/>
      <c r="J539" s="5"/>
    </row>
    <row r="540" spans="2:10">
      <c r="B540" s="277"/>
      <c r="C540" s="269"/>
      <c r="D540" s="13">
        <v>93.4</v>
      </c>
      <c r="E540" s="1"/>
      <c r="F540" s="1">
        <v>103</v>
      </c>
      <c r="G540" s="1">
        <f t="shared" si="50"/>
        <v>9.5999999999999943</v>
      </c>
      <c r="H540" s="5"/>
      <c r="I540" s="5"/>
      <c r="J540" s="5"/>
    </row>
    <row r="541" spans="2:10">
      <c r="B541" s="277"/>
      <c r="C541" s="268" t="s">
        <v>426</v>
      </c>
      <c r="D541" s="13">
        <v>132.30000000000001</v>
      </c>
      <c r="E541" s="1"/>
      <c r="F541" s="1">
        <v>144</v>
      </c>
      <c r="G541" s="1">
        <f t="shared" si="50"/>
        <v>11.699999999999989</v>
      </c>
      <c r="H541" s="5"/>
      <c r="I541" s="5"/>
      <c r="J541" s="5"/>
    </row>
    <row r="542" spans="2:10">
      <c r="B542" s="277"/>
      <c r="C542" s="277"/>
      <c r="D542" s="13">
        <v>132.30000000000001</v>
      </c>
      <c r="E542" s="1"/>
      <c r="F542" s="1">
        <v>144</v>
      </c>
      <c r="G542" s="1">
        <f t="shared" si="50"/>
        <v>11.699999999999989</v>
      </c>
      <c r="H542" s="5"/>
      <c r="I542" s="5"/>
      <c r="J542" s="5"/>
    </row>
    <row r="543" spans="2:10">
      <c r="B543" s="277"/>
      <c r="C543" s="277"/>
      <c r="D543" s="13">
        <v>132.30000000000001</v>
      </c>
      <c r="E543" s="1"/>
      <c r="F543" s="1">
        <v>147</v>
      </c>
      <c r="G543" s="1">
        <f t="shared" si="50"/>
        <v>14.699999999999989</v>
      </c>
      <c r="H543" s="5"/>
      <c r="I543" s="5"/>
      <c r="J543" s="5"/>
    </row>
    <row r="544" spans="2:10">
      <c r="B544" s="277"/>
      <c r="C544" s="277"/>
      <c r="D544" s="13">
        <v>128</v>
      </c>
      <c r="E544" s="1"/>
      <c r="F544" s="1">
        <v>154.4</v>
      </c>
      <c r="G544" s="1">
        <f t="shared" si="50"/>
        <v>26.400000000000006</v>
      </c>
      <c r="H544" s="5"/>
      <c r="I544" s="5"/>
      <c r="J544" s="5"/>
    </row>
    <row r="545" spans="2:10">
      <c r="B545" s="269"/>
      <c r="C545" s="269"/>
      <c r="D545" s="13">
        <v>128</v>
      </c>
      <c r="E545" s="1"/>
      <c r="F545" s="1">
        <v>164</v>
      </c>
      <c r="G545" s="1">
        <f t="shared" si="50"/>
        <v>36</v>
      </c>
      <c r="H545" s="5"/>
      <c r="I545" s="5">
        <f>G534+G535+G536+G537+G538+G539+G540+G541+G542+G543+G544+G545</f>
        <v>129.89999999999995</v>
      </c>
      <c r="J545" s="5">
        <f>I545*75</f>
        <v>9742.4999999999964</v>
      </c>
    </row>
    <row r="546" spans="2:10">
      <c r="B546" s="268" t="s">
        <v>531</v>
      </c>
      <c r="C546" s="268" t="s">
        <v>508</v>
      </c>
      <c r="D546" s="13">
        <v>111</v>
      </c>
      <c r="E546" s="1"/>
      <c r="F546" s="1">
        <v>133</v>
      </c>
      <c r="G546" s="1">
        <f t="shared" si="50"/>
        <v>22</v>
      </c>
      <c r="H546" s="5"/>
      <c r="I546" s="5"/>
      <c r="J546" s="5"/>
    </row>
    <row r="547" spans="2:10">
      <c r="B547" s="277"/>
      <c r="C547" s="277"/>
      <c r="D547" s="13">
        <v>111</v>
      </c>
      <c r="E547" s="1"/>
      <c r="F547" s="1">
        <v>133</v>
      </c>
      <c r="G547" s="1">
        <f t="shared" si="50"/>
        <v>22</v>
      </c>
      <c r="H547" s="5"/>
      <c r="I547" s="5"/>
      <c r="J547" s="5"/>
    </row>
    <row r="548" spans="2:10">
      <c r="B548" s="277"/>
      <c r="C548" s="277"/>
      <c r="D548" s="13">
        <v>150</v>
      </c>
      <c r="E548" s="1"/>
      <c r="F548" s="1">
        <v>190</v>
      </c>
      <c r="G548" s="1">
        <f t="shared" si="50"/>
        <v>40</v>
      </c>
      <c r="H548" s="5"/>
      <c r="I548" s="5"/>
      <c r="J548" s="5"/>
    </row>
    <row r="549" spans="2:10">
      <c r="B549" s="269"/>
      <c r="C549" s="269"/>
      <c r="D549" s="13">
        <v>150</v>
      </c>
      <c r="E549" s="1"/>
      <c r="F549" s="1">
        <v>190</v>
      </c>
      <c r="G549" s="1">
        <f t="shared" si="50"/>
        <v>40</v>
      </c>
      <c r="H549" s="5"/>
      <c r="I549" s="5">
        <f>22+22+40+40</f>
        <v>124</v>
      </c>
      <c r="J549" s="5">
        <f>I549*75</f>
        <v>9300</v>
      </c>
    </row>
    <row r="550" spans="2:10">
      <c r="B550" s="268" t="s">
        <v>532</v>
      </c>
      <c r="C550" s="268" t="s">
        <v>533</v>
      </c>
      <c r="D550" s="13">
        <v>105</v>
      </c>
      <c r="E550" s="1"/>
      <c r="F550" s="1">
        <v>124</v>
      </c>
      <c r="G550" s="1">
        <f t="shared" si="50"/>
        <v>19</v>
      </c>
      <c r="H550" s="5"/>
      <c r="I550" s="5"/>
      <c r="J550" s="5"/>
    </row>
    <row r="551" spans="2:10">
      <c r="B551" s="269"/>
      <c r="C551" s="269"/>
      <c r="D551" s="13">
        <v>105</v>
      </c>
      <c r="E551" s="1"/>
      <c r="F551" s="1">
        <v>124</v>
      </c>
      <c r="G551" s="1">
        <f t="shared" si="50"/>
        <v>19</v>
      </c>
      <c r="H551" s="5"/>
      <c r="I551" s="5">
        <v>38</v>
      </c>
      <c r="J551" s="5">
        <f>I551*75</f>
        <v>2850</v>
      </c>
    </row>
    <row r="552" spans="2:10">
      <c r="B552" s="268" t="s">
        <v>534</v>
      </c>
      <c r="C552" s="268" t="s">
        <v>375</v>
      </c>
      <c r="D552" s="13">
        <v>118</v>
      </c>
      <c r="E552" s="1"/>
      <c r="F552" s="1">
        <v>138</v>
      </c>
      <c r="G552" s="1">
        <f t="shared" si="50"/>
        <v>20</v>
      </c>
      <c r="H552" s="5"/>
      <c r="I552" s="5"/>
      <c r="J552" s="5"/>
    </row>
    <row r="553" spans="2:10">
      <c r="B553" s="269"/>
      <c r="C553" s="269"/>
      <c r="D553" s="13">
        <v>118</v>
      </c>
      <c r="E553" s="1"/>
      <c r="F553" s="1">
        <v>138</v>
      </c>
      <c r="G553" s="1">
        <f t="shared" si="50"/>
        <v>20</v>
      </c>
      <c r="H553" s="5"/>
      <c r="I553" s="5">
        <v>40</v>
      </c>
      <c r="J553" s="5">
        <f>I553*75</f>
        <v>3000</v>
      </c>
    </row>
    <row r="554" spans="2:10">
      <c r="B554" s="281" t="s">
        <v>535</v>
      </c>
      <c r="C554" s="281" t="s">
        <v>375</v>
      </c>
      <c r="D554" s="13">
        <v>105</v>
      </c>
      <c r="E554" s="1">
        <v>100</v>
      </c>
      <c r="F554" s="1"/>
      <c r="G554" s="1">
        <f>E554-D554</f>
        <v>-5</v>
      </c>
      <c r="H554" s="5"/>
      <c r="I554" s="5"/>
      <c r="J554" s="5"/>
    </row>
    <row r="555" spans="2:10">
      <c r="B555" s="282"/>
      <c r="C555" s="282"/>
      <c r="D555" s="13">
        <v>105</v>
      </c>
      <c r="E555" s="1">
        <v>100</v>
      </c>
      <c r="F555" s="1"/>
      <c r="G555" s="1">
        <f>E555-D555</f>
        <v>-5</v>
      </c>
      <c r="H555" s="5"/>
      <c r="I555" s="5"/>
      <c r="J555" s="5"/>
    </row>
    <row r="556" spans="2:10">
      <c r="B556" s="282"/>
      <c r="C556" s="282"/>
      <c r="D556" s="13">
        <v>105</v>
      </c>
      <c r="E556" s="1">
        <v>100</v>
      </c>
      <c r="F556" s="1"/>
      <c r="G556" s="1">
        <f>E556-D556</f>
        <v>-5</v>
      </c>
      <c r="H556" s="5"/>
      <c r="I556" s="5"/>
      <c r="J556" s="5"/>
    </row>
    <row r="557" spans="2:10">
      <c r="B557" s="282"/>
      <c r="C557" s="282"/>
      <c r="D557" s="13">
        <v>106</v>
      </c>
      <c r="E557" s="1"/>
      <c r="F557" s="1">
        <v>120</v>
      </c>
      <c r="G557" s="1">
        <f>F557-D557</f>
        <v>14</v>
      </c>
      <c r="H557" s="5"/>
      <c r="I557" s="5"/>
      <c r="J557" s="5"/>
    </row>
    <row r="558" spans="2:10">
      <c r="B558" s="282"/>
      <c r="C558" s="282"/>
      <c r="D558" s="13">
        <v>106</v>
      </c>
      <c r="E558" s="1"/>
      <c r="F558" s="1">
        <v>120</v>
      </c>
      <c r="G558" s="1">
        <f t="shared" ref="G558:G559" si="51">F558-D558</f>
        <v>14</v>
      </c>
      <c r="H558" s="5"/>
      <c r="I558" s="5"/>
      <c r="J558" s="5"/>
    </row>
    <row r="559" spans="2:10">
      <c r="B559" s="282"/>
      <c r="C559" s="282"/>
      <c r="D559" s="13">
        <v>106</v>
      </c>
      <c r="E559" s="1"/>
      <c r="F559" s="1">
        <v>120</v>
      </c>
      <c r="G559" s="1">
        <f t="shared" si="51"/>
        <v>14</v>
      </c>
      <c r="H559" s="5"/>
      <c r="I559" s="5"/>
      <c r="J559" s="5"/>
    </row>
    <row r="560" spans="2:10">
      <c r="B560" s="282"/>
      <c r="C560" s="282"/>
      <c r="D560" s="13">
        <v>110</v>
      </c>
      <c r="E560" s="1"/>
      <c r="F560" s="1">
        <v>118</v>
      </c>
      <c r="G560" s="1">
        <f>F560-D560</f>
        <v>8</v>
      </c>
      <c r="H560" s="5"/>
      <c r="I560" s="5"/>
      <c r="J560" s="5"/>
    </row>
    <row r="561" spans="2:10">
      <c r="B561" s="282"/>
      <c r="C561" s="282"/>
      <c r="D561" s="13">
        <v>100</v>
      </c>
      <c r="E561" s="1"/>
      <c r="F561" s="1">
        <v>121</v>
      </c>
      <c r="G561" s="1">
        <f t="shared" ref="G561:G562" si="52">F561-D561</f>
        <v>21</v>
      </c>
      <c r="H561" s="5"/>
      <c r="I561" s="5"/>
      <c r="J561" s="5"/>
    </row>
    <row r="562" spans="2:10">
      <c r="B562" s="282"/>
      <c r="C562" s="282"/>
      <c r="D562" s="13">
        <v>108</v>
      </c>
      <c r="E562" s="1"/>
      <c r="F562" s="1">
        <v>121</v>
      </c>
      <c r="G562" s="1">
        <f t="shared" si="52"/>
        <v>13</v>
      </c>
      <c r="H562" s="5"/>
      <c r="I562" s="5">
        <f>G554+G555+G556+G557+G558+G559+G560+G561+G562</f>
        <v>69</v>
      </c>
      <c r="J562" s="5">
        <f>I562*75</f>
        <v>5175</v>
      </c>
    </row>
    <row r="563" spans="2:10">
      <c r="B563" s="283"/>
      <c r="C563" s="283"/>
      <c r="D563" s="13">
        <v>121</v>
      </c>
      <c r="E563" s="1"/>
      <c r="F563" s="1"/>
      <c r="G563" s="1"/>
      <c r="H563" s="13" t="s">
        <v>13</v>
      </c>
      <c r="I563" s="5"/>
      <c r="J563" s="5"/>
    </row>
    <row r="564" spans="2:10">
      <c r="B564" s="78" t="s">
        <v>537</v>
      </c>
      <c r="C564" s="281" t="s">
        <v>375</v>
      </c>
      <c r="D564" s="13"/>
      <c r="E564" s="1"/>
      <c r="F564" s="1">
        <v>151</v>
      </c>
      <c r="G564" s="1">
        <f>F564-D563</f>
        <v>30</v>
      </c>
      <c r="H564" s="13"/>
      <c r="I564" s="5"/>
      <c r="J564" s="5"/>
    </row>
    <row r="565" spans="2:10">
      <c r="B565" s="78" t="s">
        <v>535</v>
      </c>
      <c r="C565" s="282"/>
      <c r="D565" s="13">
        <v>110</v>
      </c>
      <c r="E565" s="1"/>
      <c r="F565" s="1"/>
      <c r="G565" s="1"/>
      <c r="H565" s="13" t="s">
        <v>13</v>
      </c>
      <c r="I565" s="5"/>
      <c r="J565" s="5"/>
    </row>
    <row r="566" spans="2:10">
      <c r="B566" s="281" t="s">
        <v>537</v>
      </c>
      <c r="C566" s="282"/>
      <c r="D566" s="13"/>
      <c r="E566" s="1"/>
      <c r="F566" s="1">
        <v>138</v>
      </c>
      <c r="G566" s="1">
        <f>F566-D565</f>
        <v>28</v>
      </c>
      <c r="H566" s="5"/>
      <c r="I566" s="5"/>
      <c r="J566" s="5"/>
    </row>
    <row r="567" spans="2:10">
      <c r="B567" s="282"/>
      <c r="C567" s="282"/>
      <c r="D567" s="13">
        <v>132</v>
      </c>
      <c r="E567" s="1"/>
      <c r="F567" s="1">
        <v>142</v>
      </c>
      <c r="G567" s="1">
        <f>F567-D567</f>
        <v>10</v>
      </c>
      <c r="H567" s="5"/>
      <c r="I567" s="5"/>
      <c r="J567" s="5"/>
    </row>
    <row r="568" spans="2:10">
      <c r="B568" s="282"/>
      <c r="C568" s="282"/>
      <c r="D568" s="13">
        <v>132</v>
      </c>
      <c r="E568" s="1"/>
      <c r="F568" s="1">
        <v>167</v>
      </c>
      <c r="G568" s="1">
        <f t="shared" ref="G568:G570" si="53">F568-D568</f>
        <v>35</v>
      </c>
      <c r="H568" s="5"/>
      <c r="I568" s="5"/>
      <c r="J568" s="5"/>
    </row>
    <row r="569" spans="2:10">
      <c r="B569" s="282"/>
      <c r="C569" s="282"/>
      <c r="D569" s="13">
        <v>132</v>
      </c>
      <c r="E569" s="1"/>
      <c r="F569" s="1">
        <v>208</v>
      </c>
      <c r="G569" s="1">
        <f t="shared" si="53"/>
        <v>76</v>
      </c>
      <c r="H569" s="5"/>
      <c r="I569" s="5"/>
      <c r="J569" s="5"/>
    </row>
    <row r="570" spans="2:10">
      <c r="B570" s="282"/>
      <c r="C570" s="283"/>
      <c r="D570" s="13">
        <v>132</v>
      </c>
      <c r="E570" s="1"/>
      <c r="F570" s="1">
        <v>208</v>
      </c>
      <c r="G570" s="1">
        <f t="shared" si="53"/>
        <v>76</v>
      </c>
      <c r="H570" s="5"/>
      <c r="I570" s="5"/>
      <c r="J570" s="5"/>
    </row>
    <row r="571" spans="2:10">
      <c r="B571" s="282"/>
      <c r="C571" s="281" t="s">
        <v>533</v>
      </c>
      <c r="D571" s="13">
        <v>40</v>
      </c>
      <c r="E571" s="1">
        <v>30</v>
      </c>
      <c r="F571" s="1"/>
      <c r="G571" s="1">
        <f>E571-D571</f>
        <v>-10</v>
      </c>
      <c r="H571" s="5"/>
      <c r="I571" s="5"/>
      <c r="J571" s="5"/>
    </row>
    <row r="572" spans="2:10">
      <c r="B572" s="283"/>
      <c r="C572" s="283"/>
      <c r="D572" s="13">
        <v>38</v>
      </c>
      <c r="E572" s="1">
        <v>30</v>
      </c>
      <c r="F572" s="1"/>
      <c r="G572" s="1">
        <f>E572-D572</f>
        <v>-8</v>
      </c>
      <c r="H572" s="5"/>
      <c r="I572" s="5">
        <f>G564+G566+G567+G568+G569+G570+G571+G572</f>
        <v>237</v>
      </c>
      <c r="J572" s="5">
        <f>I572*75</f>
        <v>17775</v>
      </c>
    </row>
    <row r="573" spans="2:10">
      <c r="B573" s="268" t="s">
        <v>538</v>
      </c>
      <c r="C573" s="268" t="s">
        <v>310</v>
      </c>
      <c r="D573" s="13">
        <v>65.2</v>
      </c>
      <c r="E573" s="1"/>
      <c r="F573" s="1">
        <v>76</v>
      </c>
      <c r="G573" s="1">
        <f>F573-D573</f>
        <v>10.799999999999997</v>
      </c>
      <c r="H573" s="5"/>
      <c r="I573" s="5"/>
      <c r="J573" s="5"/>
    </row>
    <row r="574" spans="2:10">
      <c r="B574" s="277"/>
      <c r="C574" s="277"/>
      <c r="D574" s="13">
        <v>65.2</v>
      </c>
      <c r="E574" s="1"/>
      <c r="F574" s="1">
        <v>83.7</v>
      </c>
      <c r="G574" s="1">
        <f t="shared" ref="G574:G578" si="54">F574-D574</f>
        <v>18.5</v>
      </c>
      <c r="H574" s="5"/>
      <c r="I574" s="5"/>
      <c r="J574" s="5"/>
    </row>
    <row r="575" spans="2:10">
      <c r="B575" s="277"/>
      <c r="C575" s="277"/>
      <c r="D575" s="13">
        <v>65.2</v>
      </c>
      <c r="E575" s="1"/>
      <c r="F575" s="1">
        <v>98</v>
      </c>
      <c r="G575" s="1">
        <f t="shared" si="54"/>
        <v>32.799999999999997</v>
      </c>
      <c r="H575" s="5"/>
      <c r="I575" s="5"/>
      <c r="J575" s="5"/>
    </row>
    <row r="576" spans="2:10">
      <c r="B576" s="277"/>
      <c r="C576" s="277"/>
      <c r="D576" s="13">
        <v>65.2</v>
      </c>
      <c r="E576" s="1"/>
      <c r="F576" s="1">
        <v>98</v>
      </c>
      <c r="G576" s="1">
        <f t="shared" si="54"/>
        <v>32.799999999999997</v>
      </c>
      <c r="H576" s="5"/>
      <c r="I576" s="5"/>
      <c r="J576" s="5"/>
    </row>
    <row r="577" spans="2:10">
      <c r="B577" s="277"/>
      <c r="C577" s="277"/>
      <c r="D577" s="13">
        <v>65.2</v>
      </c>
      <c r="E577" s="1"/>
      <c r="F577" s="1">
        <v>92</v>
      </c>
      <c r="G577" s="1">
        <f t="shared" si="54"/>
        <v>26.799999999999997</v>
      </c>
      <c r="H577" s="5"/>
      <c r="I577" s="5"/>
      <c r="J577" s="5"/>
    </row>
    <row r="578" spans="2:10">
      <c r="B578" s="277"/>
      <c r="C578" s="269"/>
      <c r="D578" s="13">
        <v>65.2</v>
      </c>
      <c r="E578" s="1"/>
      <c r="F578" s="1">
        <v>92</v>
      </c>
      <c r="G578" s="1">
        <f t="shared" si="54"/>
        <v>26.799999999999997</v>
      </c>
      <c r="H578" s="5"/>
      <c r="I578" s="5"/>
      <c r="J578" s="5"/>
    </row>
    <row r="579" spans="2:10">
      <c r="B579" s="277"/>
      <c r="C579" s="268" t="s">
        <v>508</v>
      </c>
      <c r="D579" s="13">
        <v>50</v>
      </c>
      <c r="E579" s="1">
        <v>46</v>
      </c>
      <c r="F579" s="1"/>
      <c r="G579" s="1">
        <f>E579-D579</f>
        <v>-4</v>
      </c>
      <c r="H579" s="5"/>
      <c r="I579" s="5"/>
      <c r="J579" s="5"/>
    </row>
    <row r="580" spans="2:10">
      <c r="B580" s="269"/>
      <c r="C580" s="269"/>
      <c r="D580" s="13">
        <v>50</v>
      </c>
      <c r="E580" s="1">
        <v>46</v>
      </c>
      <c r="F580" s="1"/>
      <c r="G580" s="1">
        <f>E580-D580</f>
        <v>-4</v>
      </c>
      <c r="H580" s="5"/>
      <c r="I580" s="5">
        <f>G573+G574+G575+G576+G577+G578+G579+G580</f>
        <v>140.5</v>
      </c>
      <c r="J580" s="5">
        <f>I580*75</f>
        <v>10537.5</v>
      </c>
    </row>
    <row r="581" spans="2:10">
      <c r="B581" s="268" t="s">
        <v>539</v>
      </c>
      <c r="C581" s="268" t="s">
        <v>310</v>
      </c>
      <c r="D581" s="13">
        <v>102</v>
      </c>
      <c r="E581" s="1">
        <v>75</v>
      </c>
      <c r="F581" s="1"/>
      <c r="G581" s="1">
        <f>E581-D581</f>
        <v>-27</v>
      </c>
      <c r="H581" s="5"/>
      <c r="I581" s="5"/>
      <c r="J581" s="5"/>
    </row>
    <row r="582" spans="2:10">
      <c r="B582" s="277"/>
      <c r="C582" s="277"/>
      <c r="D582" s="13">
        <v>102</v>
      </c>
      <c r="E582" s="1">
        <v>75</v>
      </c>
      <c r="F582" s="1"/>
      <c r="G582" s="1">
        <f>E582-D582</f>
        <v>-27</v>
      </c>
      <c r="H582" s="5"/>
      <c r="I582" s="5"/>
      <c r="J582" s="5"/>
    </row>
    <row r="583" spans="2:10">
      <c r="B583" s="277"/>
      <c r="C583" s="277"/>
      <c r="D583" s="13">
        <v>90</v>
      </c>
      <c r="E583" s="1"/>
      <c r="F583" s="1">
        <v>93</v>
      </c>
      <c r="G583" s="1">
        <f>F583-D583</f>
        <v>3</v>
      </c>
      <c r="H583" s="5"/>
      <c r="I583" s="5"/>
      <c r="J583" s="5"/>
    </row>
    <row r="584" spans="2:10">
      <c r="B584" s="277"/>
      <c r="C584" s="277"/>
      <c r="D584" s="13">
        <v>88</v>
      </c>
      <c r="E584" s="1"/>
      <c r="F584" s="1">
        <v>93</v>
      </c>
      <c r="G584" s="1">
        <f t="shared" ref="G584:G588" si="55">F584-D584</f>
        <v>5</v>
      </c>
      <c r="H584" s="5"/>
      <c r="I584" s="5"/>
      <c r="J584" s="5"/>
    </row>
    <row r="585" spans="2:10">
      <c r="B585" s="277"/>
      <c r="C585" s="277"/>
      <c r="D585" s="13">
        <v>63</v>
      </c>
      <c r="E585" s="1"/>
      <c r="F585" s="1">
        <v>88</v>
      </c>
      <c r="G585" s="1">
        <f t="shared" si="55"/>
        <v>25</v>
      </c>
      <c r="H585" s="5"/>
      <c r="I585" s="5"/>
      <c r="J585" s="5"/>
    </row>
    <row r="586" spans="2:10">
      <c r="B586" s="277"/>
      <c r="C586" s="269"/>
      <c r="D586" s="13">
        <v>63</v>
      </c>
      <c r="E586" s="1"/>
      <c r="F586" s="1">
        <v>88</v>
      </c>
      <c r="G586" s="1">
        <f t="shared" si="55"/>
        <v>25</v>
      </c>
      <c r="H586" s="5"/>
      <c r="I586" s="5"/>
      <c r="J586" s="5"/>
    </row>
    <row r="587" spans="2:10">
      <c r="B587" s="277"/>
      <c r="C587" s="268" t="s">
        <v>541</v>
      </c>
      <c r="D587" s="13">
        <v>120.25</v>
      </c>
      <c r="E587" s="1"/>
      <c r="F587" s="1">
        <v>138</v>
      </c>
      <c r="G587" s="1">
        <f t="shared" si="55"/>
        <v>17.75</v>
      </c>
      <c r="H587" s="5"/>
      <c r="I587" s="5"/>
      <c r="J587" s="5"/>
    </row>
    <row r="588" spans="2:10">
      <c r="B588" s="269"/>
      <c r="C588" s="269"/>
      <c r="D588" s="13">
        <v>120.25</v>
      </c>
      <c r="E588" s="1"/>
      <c r="F588" s="1">
        <v>138</v>
      </c>
      <c r="G588" s="1">
        <f t="shared" si="55"/>
        <v>17.75</v>
      </c>
      <c r="H588" s="5"/>
      <c r="I588" s="5">
        <f>G581+G582+G584+G585+G586+G587+G588</f>
        <v>36.5</v>
      </c>
      <c r="J588" s="5">
        <f>I588*75</f>
        <v>2737.5</v>
      </c>
    </row>
    <row r="589" spans="2:10">
      <c r="B589" s="268" t="s">
        <v>540</v>
      </c>
      <c r="C589" s="268" t="s">
        <v>316</v>
      </c>
      <c r="D589" s="13">
        <v>74</v>
      </c>
      <c r="E589" s="1">
        <v>68</v>
      </c>
      <c r="F589" s="1"/>
      <c r="G589" s="1">
        <f>E589-D589</f>
        <v>-6</v>
      </c>
      <c r="H589" s="5"/>
      <c r="I589" s="5"/>
      <c r="J589" s="5"/>
    </row>
    <row r="590" spans="2:10">
      <c r="B590" s="277"/>
      <c r="C590" s="277"/>
      <c r="D590" s="13">
        <v>74</v>
      </c>
      <c r="E590" s="1">
        <v>68</v>
      </c>
      <c r="F590" s="1"/>
      <c r="G590" s="1">
        <f>E590-D590</f>
        <v>-6</v>
      </c>
      <c r="H590" s="5"/>
      <c r="I590" s="5"/>
      <c r="J590" s="5"/>
    </row>
    <row r="591" spans="2:10">
      <c r="B591" s="277"/>
      <c r="C591" s="277"/>
      <c r="D591" s="13">
        <v>63</v>
      </c>
      <c r="E591" s="1"/>
      <c r="F591" s="1">
        <v>83</v>
      </c>
      <c r="G591" s="1">
        <f>F591-D591</f>
        <v>20</v>
      </c>
      <c r="H591" s="5"/>
      <c r="I591" s="5"/>
      <c r="J591" s="5"/>
    </row>
    <row r="592" spans="2:10">
      <c r="B592" s="277"/>
      <c r="C592" s="277"/>
      <c r="D592" s="13">
        <v>63</v>
      </c>
      <c r="E592" s="1"/>
      <c r="F592" s="1">
        <v>83</v>
      </c>
      <c r="G592" s="1">
        <f t="shared" ref="G592:G612" si="56">F592-D592</f>
        <v>20</v>
      </c>
      <c r="H592" s="5"/>
      <c r="I592" s="5"/>
      <c r="J592" s="5"/>
    </row>
    <row r="593" spans="2:10">
      <c r="B593" s="277"/>
      <c r="C593" s="277"/>
      <c r="D593" s="13">
        <v>68</v>
      </c>
      <c r="E593" s="1"/>
      <c r="F593" s="1">
        <v>100</v>
      </c>
      <c r="G593" s="1">
        <f t="shared" si="56"/>
        <v>32</v>
      </c>
      <c r="H593" s="5"/>
      <c r="I593" s="5"/>
      <c r="J593" s="5"/>
    </row>
    <row r="594" spans="2:10">
      <c r="B594" s="277"/>
      <c r="C594" s="277"/>
      <c r="D594" s="13">
        <v>68</v>
      </c>
      <c r="E594" s="1"/>
      <c r="F594" s="1">
        <v>108</v>
      </c>
      <c r="G594" s="1">
        <f t="shared" si="56"/>
        <v>40</v>
      </c>
      <c r="H594" s="5"/>
      <c r="I594" s="5"/>
      <c r="J594" s="5"/>
    </row>
    <row r="595" spans="2:10">
      <c r="B595" s="277"/>
      <c r="C595" s="277"/>
      <c r="D595" s="13">
        <v>75</v>
      </c>
      <c r="E595" s="1"/>
      <c r="F595" s="1">
        <v>112</v>
      </c>
      <c r="G595" s="1">
        <f t="shared" si="56"/>
        <v>37</v>
      </c>
      <c r="H595" s="5"/>
      <c r="I595" s="5"/>
      <c r="J595" s="5"/>
    </row>
    <row r="596" spans="2:10">
      <c r="B596" s="269"/>
      <c r="C596" s="269"/>
      <c r="D596" s="13">
        <v>75</v>
      </c>
      <c r="E596" s="1"/>
      <c r="F596" s="1">
        <v>112</v>
      </c>
      <c r="G596" s="1">
        <f t="shared" si="56"/>
        <v>37</v>
      </c>
      <c r="H596" s="5"/>
      <c r="I596" s="5">
        <f>G589+G590+G591+G592+G593+G594+G595+G596</f>
        <v>174</v>
      </c>
      <c r="J596" s="5">
        <f>I596*75</f>
        <v>13050</v>
      </c>
    </row>
    <row r="597" spans="2:10">
      <c r="B597" s="268" t="s">
        <v>542</v>
      </c>
      <c r="C597" s="268" t="s">
        <v>316</v>
      </c>
      <c r="D597" s="13">
        <v>75</v>
      </c>
      <c r="E597" s="1"/>
      <c r="F597" s="1">
        <v>89</v>
      </c>
      <c r="G597" s="1">
        <f t="shared" si="56"/>
        <v>14</v>
      </c>
      <c r="H597" s="5"/>
      <c r="I597" s="5"/>
      <c r="J597" s="5"/>
    </row>
    <row r="598" spans="2:10">
      <c r="B598" s="277"/>
      <c r="C598" s="277"/>
      <c r="D598" s="13">
        <v>75</v>
      </c>
      <c r="E598" s="1"/>
      <c r="F598" s="1">
        <v>93</v>
      </c>
      <c r="G598" s="1">
        <f t="shared" si="56"/>
        <v>18</v>
      </c>
      <c r="H598" s="5"/>
      <c r="I598" s="5"/>
      <c r="J598" s="5"/>
    </row>
    <row r="599" spans="2:10">
      <c r="B599" s="277"/>
      <c r="C599" s="277"/>
      <c r="D599" s="13">
        <v>75</v>
      </c>
      <c r="E599" s="1"/>
      <c r="F599" s="1">
        <v>95</v>
      </c>
      <c r="G599" s="1">
        <f t="shared" si="56"/>
        <v>20</v>
      </c>
      <c r="H599" s="5"/>
      <c r="I599" s="5"/>
      <c r="J599" s="5"/>
    </row>
    <row r="600" spans="2:10">
      <c r="B600" s="277"/>
      <c r="C600" s="277"/>
      <c r="D600" s="13">
        <v>75</v>
      </c>
      <c r="E600" s="1"/>
      <c r="F600" s="1">
        <v>97</v>
      </c>
      <c r="G600" s="1">
        <f t="shared" si="56"/>
        <v>22</v>
      </c>
      <c r="H600" s="5"/>
      <c r="I600" s="5"/>
      <c r="J600" s="5"/>
    </row>
    <row r="601" spans="2:10">
      <c r="B601" s="277"/>
      <c r="C601" s="277"/>
      <c r="D601" s="13">
        <v>93</v>
      </c>
      <c r="E601" s="1"/>
      <c r="F601" s="1">
        <v>103</v>
      </c>
      <c r="G601" s="1">
        <f t="shared" si="56"/>
        <v>10</v>
      </c>
      <c r="H601" s="5"/>
      <c r="I601" s="5"/>
      <c r="J601" s="5"/>
    </row>
    <row r="602" spans="2:10">
      <c r="B602" s="277"/>
      <c r="C602" s="277"/>
      <c r="D602" s="13">
        <v>93</v>
      </c>
      <c r="E602" s="1"/>
      <c r="F602" s="1">
        <v>109</v>
      </c>
      <c r="G602" s="1">
        <f t="shared" si="56"/>
        <v>16</v>
      </c>
      <c r="H602" s="5"/>
      <c r="I602" s="5"/>
      <c r="J602" s="5"/>
    </row>
    <row r="603" spans="2:10">
      <c r="B603" s="277"/>
      <c r="C603" s="277"/>
      <c r="D603" s="13">
        <v>93</v>
      </c>
      <c r="E603" s="1"/>
      <c r="F603" s="1">
        <v>113</v>
      </c>
      <c r="G603" s="1">
        <f t="shared" si="56"/>
        <v>20</v>
      </c>
      <c r="H603" s="5"/>
      <c r="I603" s="5"/>
      <c r="J603" s="5"/>
    </row>
    <row r="604" spans="2:10">
      <c r="B604" s="277"/>
      <c r="C604" s="277"/>
      <c r="D604" s="13">
        <v>93</v>
      </c>
      <c r="E604" s="1"/>
      <c r="F604" s="1">
        <v>125</v>
      </c>
      <c r="G604" s="1">
        <f t="shared" si="56"/>
        <v>32</v>
      </c>
      <c r="H604" s="5"/>
      <c r="I604" s="5"/>
      <c r="J604" s="5"/>
    </row>
    <row r="605" spans="2:10">
      <c r="B605" s="277"/>
      <c r="C605" s="277"/>
      <c r="D605" s="13">
        <v>110.5</v>
      </c>
      <c r="E605" s="1"/>
      <c r="F605" s="1">
        <v>120</v>
      </c>
      <c r="G605" s="1">
        <f t="shared" si="56"/>
        <v>9.5</v>
      </c>
      <c r="H605" s="5"/>
      <c r="I605" s="5"/>
      <c r="J605" s="5"/>
    </row>
    <row r="606" spans="2:10">
      <c r="B606" s="277"/>
      <c r="C606" s="277"/>
      <c r="D606" s="13">
        <v>110.5</v>
      </c>
      <c r="E606" s="1"/>
      <c r="F606" s="1">
        <v>120</v>
      </c>
      <c r="G606" s="1">
        <f t="shared" si="56"/>
        <v>9.5</v>
      </c>
      <c r="H606" s="5"/>
      <c r="I606" s="5"/>
      <c r="J606" s="5"/>
    </row>
    <row r="607" spans="2:10">
      <c r="B607" s="277"/>
      <c r="C607" s="277"/>
      <c r="D607" s="13">
        <v>110.5</v>
      </c>
      <c r="E607" s="1"/>
      <c r="F607" s="1">
        <v>114</v>
      </c>
      <c r="G607" s="1">
        <f t="shared" si="56"/>
        <v>3.5</v>
      </c>
      <c r="H607" s="5"/>
      <c r="I607" s="5"/>
      <c r="J607" s="5"/>
    </row>
    <row r="608" spans="2:10">
      <c r="B608" s="269"/>
      <c r="C608" s="269"/>
      <c r="D608" s="13">
        <v>110.5</v>
      </c>
      <c r="E608" s="1"/>
      <c r="F608" s="1">
        <v>114</v>
      </c>
      <c r="G608" s="1">
        <f t="shared" si="56"/>
        <v>3.5</v>
      </c>
      <c r="H608" s="5"/>
      <c r="I608" s="5">
        <f>G597+G599+G600+G601+G602+G603+G604+G606+G607+G608</f>
        <v>150.5</v>
      </c>
      <c r="J608" s="5">
        <f>I608*75</f>
        <v>11287.5</v>
      </c>
    </row>
    <row r="609" spans="2:10">
      <c r="B609" s="268" t="s">
        <v>543</v>
      </c>
      <c r="C609" s="268" t="s">
        <v>159</v>
      </c>
      <c r="D609" s="13">
        <v>80.2</v>
      </c>
      <c r="E609" s="1"/>
      <c r="F609" s="1">
        <v>90</v>
      </c>
      <c r="G609" s="1">
        <f t="shared" si="56"/>
        <v>9.7999999999999972</v>
      </c>
      <c r="H609" s="5"/>
      <c r="I609" s="5"/>
      <c r="J609" s="5"/>
    </row>
    <row r="610" spans="2:10">
      <c r="B610" s="277"/>
      <c r="C610" s="277"/>
      <c r="D610" s="13">
        <v>80.2</v>
      </c>
      <c r="E610" s="1"/>
      <c r="F610" s="1">
        <v>90</v>
      </c>
      <c r="G610" s="1">
        <f t="shared" si="56"/>
        <v>9.7999999999999972</v>
      </c>
      <c r="H610" s="5"/>
      <c r="I610" s="5"/>
      <c r="J610" s="5"/>
    </row>
    <row r="611" spans="2:10">
      <c r="B611" s="277"/>
      <c r="C611" s="277"/>
      <c r="D611" s="13">
        <v>80.2</v>
      </c>
      <c r="E611" s="1"/>
      <c r="F611" s="1">
        <v>93</v>
      </c>
      <c r="G611" s="1">
        <f t="shared" si="56"/>
        <v>12.799999999999997</v>
      </c>
      <c r="H611" s="5"/>
      <c r="I611" s="5"/>
      <c r="J611" s="5"/>
    </row>
    <row r="612" spans="2:10">
      <c r="B612" s="277"/>
      <c r="C612" s="277"/>
      <c r="D612" s="13">
        <v>80.2</v>
      </c>
      <c r="E612" s="1"/>
      <c r="F612" s="1">
        <v>93</v>
      </c>
      <c r="G612" s="1">
        <f t="shared" si="56"/>
        <v>12.799999999999997</v>
      </c>
      <c r="H612" s="5"/>
      <c r="I612" s="5"/>
      <c r="J612" s="5"/>
    </row>
    <row r="613" spans="2:10">
      <c r="B613" s="277"/>
      <c r="C613" s="277"/>
      <c r="D613" s="13">
        <v>75</v>
      </c>
      <c r="E613" s="1">
        <v>65</v>
      </c>
      <c r="F613" s="1"/>
      <c r="G613" s="1">
        <f>E613-D613</f>
        <v>-10</v>
      </c>
      <c r="H613" s="5"/>
      <c r="I613" s="5"/>
      <c r="J613" s="5"/>
    </row>
    <row r="614" spans="2:10">
      <c r="B614" s="277"/>
      <c r="C614" s="277"/>
      <c r="D614" s="13">
        <v>75</v>
      </c>
      <c r="E614" s="1">
        <v>65</v>
      </c>
      <c r="F614" s="1"/>
      <c r="G614" s="1">
        <f t="shared" ref="G614:G616" si="57">E614-D614</f>
        <v>-10</v>
      </c>
      <c r="H614" s="5"/>
      <c r="I614" s="5"/>
      <c r="J614" s="5"/>
    </row>
    <row r="615" spans="2:10">
      <c r="B615" s="277"/>
      <c r="C615" s="277"/>
      <c r="D615" s="13">
        <v>75</v>
      </c>
      <c r="E615" s="1">
        <v>65</v>
      </c>
      <c r="F615" s="1"/>
      <c r="G615" s="1">
        <f t="shared" si="57"/>
        <v>-10</v>
      </c>
      <c r="H615" s="5"/>
      <c r="I615" s="5"/>
      <c r="J615" s="5"/>
    </row>
    <row r="616" spans="2:10">
      <c r="B616" s="277"/>
      <c r="C616" s="269"/>
      <c r="D616" s="13">
        <v>75</v>
      </c>
      <c r="E616" s="1">
        <v>65</v>
      </c>
      <c r="F616" s="1"/>
      <c r="G616" s="1">
        <f t="shared" si="57"/>
        <v>-10</v>
      </c>
      <c r="H616" s="5"/>
      <c r="I616" s="5"/>
      <c r="J616" s="5"/>
    </row>
    <row r="617" spans="2:10">
      <c r="B617" s="277"/>
      <c r="C617" s="268" t="s">
        <v>310</v>
      </c>
      <c r="D617" s="13">
        <v>118</v>
      </c>
      <c r="E617" s="1"/>
      <c r="F617" s="1">
        <v>137</v>
      </c>
      <c r="G617" s="1">
        <f>F617-D617</f>
        <v>19</v>
      </c>
      <c r="H617" s="5"/>
      <c r="I617" s="5"/>
      <c r="J617" s="5"/>
    </row>
    <row r="618" spans="2:10">
      <c r="B618" s="277"/>
      <c r="C618" s="277"/>
      <c r="D618" s="13">
        <v>118</v>
      </c>
      <c r="E618" s="1"/>
      <c r="F618" s="1">
        <v>137</v>
      </c>
      <c r="G618" s="1">
        <f t="shared" ref="G618:G622" si="58">F618-D618</f>
        <v>19</v>
      </c>
      <c r="H618" s="5"/>
      <c r="I618" s="5"/>
      <c r="J618" s="5"/>
    </row>
    <row r="619" spans="2:10">
      <c r="B619" s="277"/>
      <c r="C619" s="277"/>
      <c r="D619" s="13">
        <v>118</v>
      </c>
      <c r="E619" s="1"/>
      <c r="F619" s="1">
        <v>146</v>
      </c>
      <c r="G619" s="1">
        <f t="shared" si="58"/>
        <v>28</v>
      </c>
      <c r="H619" s="5"/>
      <c r="I619" s="5"/>
      <c r="J619" s="5"/>
    </row>
    <row r="620" spans="2:10">
      <c r="B620" s="269"/>
      <c r="C620" s="269"/>
      <c r="D620" s="13">
        <v>118</v>
      </c>
      <c r="E620" s="1"/>
      <c r="F620" s="1">
        <v>146</v>
      </c>
      <c r="G620" s="1">
        <f t="shared" si="58"/>
        <v>28</v>
      </c>
      <c r="H620" s="5"/>
      <c r="I620" s="5">
        <f>G609+G610+G611+G612+G613+G614+G615+G616+G617+G618+G619+G620</f>
        <v>99.199999999999989</v>
      </c>
      <c r="J620" s="5">
        <f>I620*75</f>
        <v>7439.9999999999991</v>
      </c>
    </row>
    <row r="621" spans="2:10">
      <c r="B621" s="268" t="s">
        <v>546</v>
      </c>
      <c r="C621" s="268" t="s">
        <v>310</v>
      </c>
      <c r="D621" s="13">
        <v>118</v>
      </c>
      <c r="E621" s="1"/>
      <c r="F621" s="1">
        <v>136</v>
      </c>
      <c r="G621" s="1">
        <f t="shared" si="58"/>
        <v>18</v>
      </c>
      <c r="H621" s="5"/>
      <c r="I621" s="5"/>
      <c r="J621" s="5"/>
    </row>
    <row r="622" spans="2:10">
      <c r="B622" s="277"/>
      <c r="C622" s="277"/>
      <c r="D622" s="13">
        <v>118</v>
      </c>
      <c r="E622" s="1"/>
      <c r="F622" s="1">
        <v>136</v>
      </c>
      <c r="G622" s="1">
        <f t="shared" si="58"/>
        <v>18</v>
      </c>
      <c r="H622" s="5"/>
      <c r="I622" s="5"/>
      <c r="J622" s="5"/>
    </row>
    <row r="623" spans="2:10">
      <c r="B623" s="277"/>
      <c r="C623" s="277"/>
      <c r="D623" s="13">
        <v>118</v>
      </c>
      <c r="E623" s="1">
        <v>108</v>
      </c>
      <c r="F623" s="1"/>
      <c r="G623" s="1">
        <f>E623-D623</f>
        <v>-10</v>
      </c>
      <c r="H623" s="5"/>
      <c r="I623" s="5"/>
      <c r="J623" s="5"/>
    </row>
    <row r="624" spans="2:10">
      <c r="B624" s="269"/>
      <c r="C624" s="269"/>
      <c r="D624" s="13">
        <v>118</v>
      </c>
      <c r="E624" s="1">
        <v>108</v>
      </c>
      <c r="F624" s="1"/>
      <c r="G624" s="1">
        <f>E624-D624</f>
        <v>-10</v>
      </c>
      <c r="H624" s="5"/>
      <c r="I624" s="5">
        <f>G621+G622+G623+G624</f>
        <v>16</v>
      </c>
      <c r="J624" s="5">
        <f>I624*75</f>
        <v>1200</v>
      </c>
    </row>
    <row r="625" spans="2:10">
      <c r="B625" s="1"/>
      <c r="C625" s="1"/>
      <c r="D625" s="1"/>
      <c r="E625" s="1"/>
      <c r="F625" s="1"/>
      <c r="G625" s="5">
        <f>SUM(G491:G624)</f>
        <v>1742.3499999999997</v>
      </c>
      <c r="H625" s="5">
        <f>G625*75</f>
        <v>130676.24999999997</v>
      </c>
      <c r="I625" s="1"/>
      <c r="J625" s="1"/>
    </row>
    <row r="628" spans="2:10">
      <c r="B628" s="5" t="s">
        <v>76</v>
      </c>
      <c r="C628" s="5">
        <v>2018</v>
      </c>
      <c r="D628" s="13"/>
      <c r="E628" s="13"/>
      <c r="F628" s="13"/>
      <c r="G628" s="13"/>
      <c r="H628" s="13"/>
      <c r="I628" s="247" t="s">
        <v>527</v>
      </c>
      <c r="J628" s="248"/>
    </row>
    <row r="629" spans="2:10">
      <c r="B629" s="12"/>
      <c r="C629" s="12"/>
      <c r="D629" s="12"/>
      <c r="E629" s="20"/>
      <c r="F629" s="20"/>
      <c r="G629" s="20" t="s">
        <v>4</v>
      </c>
      <c r="H629" s="21" t="s">
        <v>9</v>
      </c>
      <c r="I629" s="249"/>
      <c r="J629" s="250"/>
    </row>
    <row r="630" spans="2:10">
      <c r="B630" s="2" t="s">
        <v>0</v>
      </c>
      <c r="C630" s="2" t="s">
        <v>1</v>
      </c>
      <c r="D630" s="2" t="s">
        <v>10</v>
      </c>
      <c r="E630" s="2" t="s">
        <v>7</v>
      </c>
      <c r="F630" s="2" t="s">
        <v>11</v>
      </c>
      <c r="G630" s="2" t="s">
        <v>12</v>
      </c>
      <c r="H630" s="22"/>
      <c r="I630" s="76" t="s">
        <v>525</v>
      </c>
      <c r="J630" s="77" t="s">
        <v>526</v>
      </c>
    </row>
    <row r="631" spans="2:10">
      <c r="B631" s="268" t="s">
        <v>551</v>
      </c>
      <c r="C631" s="268" t="s">
        <v>425</v>
      </c>
      <c r="D631" s="1">
        <v>68</v>
      </c>
      <c r="E631" s="1">
        <v>62</v>
      </c>
      <c r="F631" s="1"/>
      <c r="G631" s="1">
        <f>E631-D631</f>
        <v>-6</v>
      </c>
      <c r="H631" s="1"/>
      <c r="I631" s="1"/>
      <c r="J631" s="1"/>
    </row>
    <row r="632" spans="2:10">
      <c r="B632" s="277"/>
      <c r="C632" s="269"/>
      <c r="D632" s="1">
        <v>68</v>
      </c>
      <c r="E632" s="1">
        <v>62</v>
      </c>
      <c r="F632" s="1"/>
      <c r="G632" s="1">
        <f t="shared" ref="G632:G634" si="59">E632-D632</f>
        <v>-6</v>
      </c>
      <c r="H632" s="1"/>
      <c r="I632" s="1"/>
      <c r="J632" s="1"/>
    </row>
    <row r="633" spans="2:10">
      <c r="B633" s="277"/>
      <c r="C633" s="268" t="s">
        <v>159</v>
      </c>
      <c r="D633" s="1">
        <v>100</v>
      </c>
      <c r="E633" s="1">
        <v>94</v>
      </c>
      <c r="F633" s="1"/>
      <c r="G633" s="1">
        <f t="shared" si="59"/>
        <v>-6</v>
      </c>
      <c r="H633" s="1"/>
      <c r="I633" s="1"/>
      <c r="J633" s="1"/>
    </row>
    <row r="634" spans="2:10">
      <c r="B634" s="277"/>
      <c r="C634" s="269"/>
      <c r="D634" s="1">
        <v>100</v>
      </c>
      <c r="E634" s="1">
        <v>94</v>
      </c>
      <c r="F634" s="1"/>
      <c r="G634" s="1">
        <f t="shared" si="59"/>
        <v>-6</v>
      </c>
      <c r="H634" s="1"/>
      <c r="I634" s="1"/>
      <c r="J634" s="1"/>
    </row>
    <row r="635" spans="2:10">
      <c r="B635" s="277"/>
      <c r="C635" s="268" t="s">
        <v>425</v>
      </c>
      <c r="D635" s="1">
        <v>68</v>
      </c>
      <c r="E635" s="1"/>
      <c r="F635" s="1">
        <v>80</v>
      </c>
      <c r="G635" s="1">
        <f>F635-D635</f>
        <v>12</v>
      </c>
      <c r="H635" s="1"/>
      <c r="I635" s="1"/>
      <c r="J635" s="1"/>
    </row>
    <row r="636" spans="2:10">
      <c r="B636" s="277"/>
      <c r="C636" s="277"/>
      <c r="D636" s="1">
        <v>68</v>
      </c>
      <c r="E636" s="1"/>
      <c r="F636" s="1">
        <v>80</v>
      </c>
      <c r="G636" s="1">
        <f t="shared" ref="G636:G638" si="60">F636-D636</f>
        <v>12</v>
      </c>
      <c r="H636" s="1"/>
      <c r="I636" s="1"/>
      <c r="J636" s="1"/>
    </row>
    <row r="637" spans="2:10">
      <c r="B637" s="277"/>
      <c r="C637" s="277"/>
      <c r="D637" s="1">
        <v>68</v>
      </c>
      <c r="E637" s="1"/>
      <c r="F637" s="1">
        <v>83</v>
      </c>
      <c r="G637" s="1">
        <f t="shared" si="60"/>
        <v>15</v>
      </c>
      <c r="H637" s="1"/>
      <c r="I637" s="1"/>
      <c r="J637" s="1"/>
    </row>
    <row r="638" spans="2:10">
      <c r="B638" s="269"/>
      <c r="C638" s="269"/>
      <c r="D638" s="1">
        <v>68</v>
      </c>
      <c r="E638" s="1"/>
      <c r="F638" s="1">
        <v>83</v>
      </c>
      <c r="G638" s="1">
        <f t="shared" si="60"/>
        <v>15</v>
      </c>
      <c r="H638" s="1"/>
      <c r="I638" s="5">
        <v>30</v>
      </c>
      <c r="J638" s="5">
        <v>2250</v>
      </c>
    </row>
    <row r="639" spans="2:10">
      <c r="B639" s="268" t="s">
        <v>554</v>
      </c>
      <c r="C639" s="268" t="s">
        <v>159</v>
      </c>
      <c r="D639" s="1">
        <v>80.2</v>
      </c>
      <c r="E639" s="1">
        <v>76</v>
      </c>
      <c r="F639" s="1"/>
      <c r="G639" s="1">
        <f>E639-D639</f>
        <v>-4.2000000000000028</v>
      </c>
      <c r="H639" s="1"/>
      <c r="I639" s="5"/>
      <c r="J639" s="5"/>
    </row>
    <row r="640" spans="2:10">
      <c r="B640" s="277"/>
      <c r="C640" s="277"/>
      <c r="D640" s="1">
        <v>80.2</v>
      </c>
      <c r="E640" s="1">
        <v>76</v>
      </c>
      <c r="F640" s="1"/>
      <c r="G640" s="1">
        <f t="shared" ref="G640:G642" si="61">E640-D640</f>
        <v>-4.2000000000000028</v>
      </c>
      <c r="H640" s="1"/>
      <c r="I640" s="5"/>
      <c r="J640" s="5"/>
    </row>
    <row r="641" spans="2:10">
      <c r="B641" s="277"/>
      <c r="C641" s="277"/>
      <c r="D641" s="1">
        <v>78.25</v>
      </c>
      <c r="E641" s="1">
        <v>73</v>
      </c>
      <c r="F641" s="1"/>
      <c r="G641" s="1">
        <f t="shared" si="61"/>
        <v>-5.25</v>
      </c>
      <c r="H641" s="1"/>
      <c r="I641" s="5"/>
      <c r="J641" s="5"/>
    </row>
    <row r="642" spans="2:10">
      <c r="B642" s="277"/>
      <c r="C642" s="269"/>
      <c r="D642" s="1">
        <v>78.25</v>
      </c>
      <c r="E642" s="1">
        <v>73</v>
      </c>
      <c r="F642" s="1"/>
      <c r="G642" s="1">
        <f t="shared" si="61"/>
        <v>-5.25</v>
      </c>
      <c r="H642" s="1"/>
      <c r="I642" s="5"/>
      <c r="J642" s="5"/>
    </row>
    <row r="643" spans="2:10">
      <c r="B643" s="277"/>
      <c r="C643" s="268" t="s">
        <v>425</v>
      </c>
      <c r="D643" s="1">
        <v>75</v>
      </c>
      <c r="E643" s="1"/>
      <c r="F643" s="1">
        <v>87</v>
      </c>
      <c r="G643" s="1">
        <f>F643-D643</f>
        <v>12</v>
      </c>
      <c r="H643" s="1"/>
      <c r="I643" s="5"/>
      <c r="J643" s="5"/>
    </row>
    <row r="644" spans="2:10">
      <c r="B644" s="269"/>
      <c r="C644" s="269"/>
      <c r="D644" s="1">
        <v>75</v>
      </c>
      <c r="E644" s="1"/>
      <c r="F644" s="1">
        <v>87</v>
      </c>
      <c r="G644" s="1">
        <f>F644-D644</f>
        <v>12</v>
      </c>
      <c r="H644" s="1"/>
      <c r="I644" s="5">
        <f>G639+G640+G641+G642+G643+G644</f>
        <v>5.0999999999999943</v>
      </c>
      <c r="J644" s="5">
        <f>I644*75</f>
        <v>382.49999999999955</v>
      </c>
    </row>
    <row r="645" spans="2:10">
      <c r="B645" s="268" t="s">
        <v>555</v>
      </c>
      <c r="C645" s="268" t="s">
        <v>425</v>
      </c>
      <c r="D645" s="1">
        <v>89.2</v>
      </c>
      <c r="E645" s="1">
        <v>82</v>
      </c>
      <c r="F645" s="1"/>
      <c r="G645" s="1">
        <f>E645-D645</f>
        <v>-7.2000000000000028</v>
      </c>
      <c r="H645" s="1"/>
      <c r="I645" s="5"/>
      <c r="J645" s="5"/>
    </row>
    <row r="646" spans="2:10">
      <c r="B646" s="277"/>
      <c r="C646" s="269"/>
      <c r="D646" s="1">
        <v>89.2</v>
      </c>
      <c r="E646" s="1">
        <v>82</v>
      </c>
      <c r="F646" s="1"/>
      <c r="G646" s="1">
        <f>E646-D646</f>
        <v>-7.2000000000000028</v>
      </c>
      <c r="H646" s="1"/>
      <c r="I646" s="5"/>
      <c r="J646" s="5"/>
    </row>
    <row r="647" spans="2:10">
      <c r="B647" s="277"/>
      <c r="C647" s="268" t="s">
        <v>316</v>
      </c>
      <c r="D647" s="1">
        <v>112.2</v>
      </c>
      <c r="E647" s="1"/>
      <c r="F647" s="1">
        <v>118</v>
      </c>
      <c r="G647" s="1">
        <f>F647-D647</f>
        <v>5.7999999999999972</v>
      </c>
      <c r="H647" s="1"/>
      <c r="I647" s="5"/>
      <c r="J647" s="5"/>
    </row>
    <row r="648" spans="2:10">
      <c r="B648" s="277"/>
      <c r="C648" s="277"/>
      <c r="D648" s="1">
        <v>112.2</v>
      </c>
      <c r="E648" s="1"/>
      <c r="F648" s="1">
        <v>122</v>
      </c>
      <c r="G648" s="1">
        <f t="shared" ref="G648:G660" si="62">F648-D648</f>
        <v>9.7999999999999972</v>
      </c>
      <c r="H648" s="1"/>
      <c r="I648" s="5"/>
      <c r="J648" s="5"/>
    </row>
    <row r="649" spans="2:10">
      <c r="B649" s="277"/>
      <c r="C649" s="277"/>
      <c r="D649" s="1">
        <v>112.2</v>
      </c>
      <c r="E649" s="1"/>
      <c r="F649" s="1">
        <v>126</v>
      </c>
      <c r="G649" s="1">
        <f t="shared" si="62"/>
        <v>13.799999999999997</v>
      </c>
      <c r="H649" s="1"/>
      <c r="I649" s="5"/>
      <c r="J649" s="5"/>
    </row>
    <row r="650" spans="2:10">
      <c r="B650" s="277"/>
      <c r="C650" s="277"/>
      <c r="D650" s="1">
        <v>112.2</v>
      </c>
      <c r="E650" s="1"/>
      <c r="F650" s="1">
        <v>129.69999999999999</v>
      </c>
      <c r="G650" s="1">
        <f t="shared" si="62"/>
        <v>17.499999999999986</v>
      </c>
      <c r="H650" s="1"/>
      <c r="I650" s="5"/>
      <c r="J650" s="5"/>
    </row>
    <row r="651" spans="2:10">
      <c r="B651" s="277"/>
      <c r="C651" s="277"/>
      <c r="D651" s="1">
        <v>139</v>
      </c>
      <c r="E651" s="1"/>
      <c r="F651" s="1">
        <v>188</v>
      </c>
      <c r="G651" s="1">
        <f t="shared" si="62"/>
        <v>49</v>
      </c>
      <c r="H651" s="1"/>
      <c r="I651" s="5"/>
      <c r="J651" s="5"/>
    </row>
    <row r="652" spans="2:10">
      <c r="B652" s="269"/>
      <c r="C652" s="269"/>
      <c r="D652" s="1">
        <v>139</v>
      </c>
      <c r="E652" s="1"/>
      <c r="F652" s="1">
        <v>188</v>
      </c>
      <c r="G652" s="1">
        <f t="shared" si="62"/>
        <v>49</v>
      </c>
      <c r="H652" s="1"/>
      <c r="I652" s="5">
        <f>G645+G646+G647+G648+G649+G650+G651+G652</f>
        <v>130.49999999999997</v>
      </c>
      <c r="J652" s="5">
        <f>I652*75</f>
        <v>9787.4999999999982</v>
      </c>
    </row>
    <row r="653" spans="2:10">
      <c r="B653" s="268" t="s">
        <v>556</v>
      </c>
      <c r="C653" s="268" t="s">
        <v>425</v>
      </c>
      <c r="D653" s="1">
        <v>75</v>
      </c>
      <c r="E653" s="1"/>
      <c r="F653" s="1">
        <v>94</v>
      </c>
      <c r="G653" s="1">
        <f t="shared" si="62"/>
        <v>19</v>
      </c>
      <c r="H653" s="1"/>
      <c r="I653" s="5"/>
      <c r="J653" s="5"/>
    </row>
    <row r="654" spans="2:10">
      <c r="B654" s="277"/>
      <c r="C654" s="277"/>
      <c r="D654" s="1">
        <v>75</v>
      </c>
      <c r="E654" s="1"/>
      <c r="F654" s="1">
        <v>98</v>
      </c>
      <c r="G654" s="1">
        <f t="shared" si="62"/>
        <v>23</v>
      </c>
      <c r="H654" s="1"/>
      <c r="I654" s="5"/>
      <c r="J654" s="5"/>
    </row>
    <row r="655" spans="2:10">
      <c r="B655" s="277"/>
      <c r="C655" s="277"/>
      <c r="D655" s="1">
        <v>75</v>
      </c>
      <c r="E655" s="1"/>
      <c r="F655" s="1">
        <v>100</v>
      </c>
      <c r="G655" s="1">
        <f t="shared" si="62"/>
        <v>25</v>
      </c>
      <c r="H655" s="1"/>
      <c r="I655" s="5"/>
      <c r="J655" s="5"/>
    </row>
    <row r="656" spans="2:10">
      <c r="B656" s="269"/>
      <c r="C656" s="269"/>
      <c r="D656" s="1">
        <v>75</v>
      </c>
      <c r="E656" s="1"/>
      <c r="F656" s="1">
        <v>100</v>
      </c>
      <c r="G656" s="1">
        <f t="shared" si="62"/>
        <v>25</v>
      </c>
      <c r="H656" s="1"/>
      <c r="I656" s="5">
        <f>G653+G654+G655+G656</f>
        <v>92</v>
      </c>
      <c r="J656" s="5">
        <f>I656*75</f>
        <v>6900</v>
      </c>
    </row>
    <row r="657" spans="2:10">
      <c r="B657" s="268" t="s">
        <v>557</v>
      </c>
      <c r="C657" s="268" t="s">
        <v>316</v>
      </c>
      <c r="D657" s="1">
        <v>87</v>
      </c>
      <c r="E657" s="1"/>
      <c r="F657" s="1">
        <v>93.8</v>
      </c>
      <c r="G657" s="1">
        <f t="shared" si="62"/>
        <v>6.7999999999999972</v>
      </c>
      <c r="H657" s="1"/>
      <c r="I657" s="5"/>
      <c r="J657" s="5"/>
    </row>
    <row r="658" spans="2:10">
      <c r="B658" s="277"/>
      <c r="C658" s="277"/>
      <c r="D658" s="1">
        <v>87</v>
      </c>
      <c r="E658" s="1"/>
      <c r="F658" s="1">
        <v>93.8</v>
      </c>
      <c r="G658" s="1">
        <f t="shared" si="62"/>
        <v>6.7999999999999972</v>
      </c>
      <c r="H658" s="1"/>
      <c r="I658" s="5"/>
      <c r="J658" s="5"/>
    </row>
    <row r="659" spans="2:10">
      <c r="B659" s="277"/>
      <c r="C659" s="277"/>
      <c r="D659" s="1">
        <v>87</v>
      </c>
      <c r="E659" s="1"/>
      <c r="F659" s="1">
        <v>93.8</v>
      </c>
      <c r="G659" s="1">
        <f t="shared" si="62"/>
        <v>6.7999999999999972</v>
      </c>
      <c r="H659" s="1"/>
      <c r="I659" s="5"/>
      <c r="J659" s="5"/>
    </row>
    <row r="660" spans="2:10">
      <c r="B660" s="277"/>
      <c r="C660" s="277"/>
      <c r="D660" s="1">
        <v>87</v>
      </c>
      <c r="E660" s="1"/>
      <c r="F660" s="1">
        <v>93.8</v>
      </c>
      <c r="G660" s="1">
        <f t="shared" si="62"/>
        <v>6.7999999999999972</v>
      </c>
      <c r="H660" s="1"/>
      <c r="I660" s="5"/>
      <c r="J660" s="5"/>
    </row>
    <row r="661" spans="2:10">
      <c r="B661" s="277"/>
      <c r="C661" s="277"/>
      <c r="D661" s="1">
        <v>87</v>
      </c>
      <c r="E661" s="1">
        <v>84</v>
      </c>
      <c r="F661" s="1"/>
      <c r="G661" s="1">
        <f>E661-D661</f>
        <v>-3</v>
      </c>
      <c r="H661" s="1"/>
      <c r="I661" s="5"/>
      <c r="J661" s="5"/>
    </row>
    <row r="662" spans="2:10">
      <c r="B662" s="277"/>
      <c r="C662" s="269"/>
      <c r="D662" s="1">
        <v>87</v>
      </c>
      <c r="E662" s="1">
        <v>84</v>
      </c>
      <c r="F662" s="1"/>
      <c r="G662" s="1">
        <f>E662-D662</f>
        <v>-3</v>
      </c>
      <c r="H662" s="1"/>
      <c r="I662" s="5"/>
      <c r="J662" s="5"/>
    </row>
    <row r="663" spans="2:10">
      <c r="B663" s="277"/>
      <c r="C663" s="268" t="s">
        <v>425</v>
      </c>
      <c r="D663" s="1">
        <v>96.2</v>
      </c>
      <c r="E663" s="1"/>
      <c r="F663" s="1">
        <v>108</v>
      </c>
      <c r="G663" s="1">
        <f>F663-D663</f>
        <v>11.799999999999997</v>
      </c>
      <c r="H663" s="1"/>
      <c r="I663" s="5"/>
      <c r="J663" s="5"/>
    </row>
    <row r="664" spans="2:10">
      <c r="B664" s="277"/>
      <c r="C664" s="277"/>
      <c r="D664" s="1">
        <v>96.2</v>
      </c>
      <c r="E664" s="1"/>
      <c r="F664" s="1">
        <v>108</v>
      </c>
      <c r="G664" s="1">
        <f t="shared" ref="G664:G677" si="63">F664-D664</f>
        <v>11.799999999999997</v>
      </c>
      <c r="H664" s="1"/>
      <c r="I664" s="5"/>
      <c r="J664" s="5"/>
    </row>
    <row r="665" spans="2:10">
      <c r="B665" s="277"/>
      <c r="C665" s="277"/>
      <c r="D665" s="1">
        <v>96.2</v>
      </c>
      <c r="E665" s="1"/>
      <c r="F665" s="1">
        <v>108</v>
      </c>
      <c r="G665" s="1">
        <f t="shared" si="63"/>
        <v>11.799999999999997</v>
      </c>
      <c r="H665" s="1"/>
      <c r="I665" s="5"/>
      <c r="J665" s="5"/>
    </row>
    <row r="666" spans="2:10">
      <c r="B666" s="269"/>
      <c r="C666" s="269"/>
      <c r="D666" s="1">
        <v>96.2</v>
      </c>
      <c r="E666" s="1"/>
      <c r="F666" s="1">
        <v>108</v>
      </c>
      <c r="G666" s="1">
        <f t="shared" si="63"/>
        <v>11.799999999999997</v>
      </c>
      <c r="H666" s="1"/>
      <c r="I666" s="5">
        <f>G657+G658+G660+G661+G662+G663+G664+G665+G666</f>
        <v>61.59999999999998</v>
      </c>
      <c r="J666" s="5">
        <f>I666*75</f>
        <v>4619.9999999999982</v>
      </c>
    </row>
    <row r="667" spans="2:10">
      <c r="B667" s="256" t="s">
        <v>558</v>
      </c>
      <c r="C667" s="256" t="s">
        <v>425</v>
      </c>
      <c r="D667" s="1">
        <v>107.3</v>
      </c>
      <c r="E667" s="1"/>
      <c r="F667" s="1">
        <v>117</v>
      </c>
      <c r="G667" s="1">
        <f t="shared" si="63"/>
        <v>9.7000000000000028</v>
      </c>
      <c r="H667" s="1"/>
      <c r="I667" s="5"/>
      <c r="J667" s="5"/>
    </row>
    <row r="668" spans="2:10">
      <c r="B668" s="257"/>
      <c r="C668" s="257"/>
      <c r="D668" s="1">
        <v>107.3</v>
      </c>
      <c r="E668" s="1"/>
      <c r="F668" s="1">
        <v>122.2</v>
      </c>
      <c r="G668" s="1">
        <f t="shared" si="63"/>
        <v>14.900000000000006</v>
      </c>
      <c r="H668" s="1"/>
      <c r="I668" s="5"/>
      <c r="J668" s="5"/>
    </row>
    <row r="669" spans="2:10">
      <c r="B669" s="257"/>
      <c r="C669" s="257"/>
      <c r="D669" s="1">
        <v>107.3</v>
      </c>
      <c r="E669" s="1"/>
      <c r="F669" s="1">
        <v>127.4</v>
      </c>
      <c r="G669" s="1">
        <f t="shared" si="63"/>
        <v>20.100000000000009</v>
      </c>
      <c r="H669" s="1"/>
      <c r="I669" s="5"/>
      <c r="J669" s="5"/>
    </row>
    <row r="670" spans="2:10">
      <c r="B670" s="257"/>
      <c r="C670" s="257"/>
      <c r="D670" s="1">
        <v>107.3</v>
      </c>
      <c r="E670" s="1"/>
      <c r="F670" s="1">
        <v>127.4</v>
      </c>
      <c r="G670" s="1">
        <f t="shared" si="63"/>
        <v>20.100000000000009</v>
      </c>
      <c r="H670" s="1"/>
      <c r="I670" s="5"/>
      <c r="J670" s="5"/>
    </row>
    <row r="671" spans="2:10">
      <c r="B671" s="257"/>
      <c r="C671" s="257"/>
      <c r="D671" s="1">
        <v>112</v>
      </c>
      <c r="E671" s="1"/>
      <c r="F671" s="1">
        <v>119.5</v>
      </c>
      <c r="G671" s="1">
        <f t="shared" si="63"/>
        <v>7.5</v>
      </c>
      <c r="H671" s="1"/>
      <c r="I671" s="5"/>
      <c r="J671" s="5"/>
    </row>
    <row r="672" spans="2:10">
      <c r="B672" s="257"/>
      <c r="C672" s="257"/>
      <c r="D672" s="1">
        <v>112</v>
      </c>
      <c r="E672" s="1"/>
      <c r="F672" s="1">
        <v>119.5</v>
      </c>
      <c r="G672" s="1">
        <f t="shared" si="63"/>
        <v>7.5</v>
      </c>
      <c r="H672" s="1"/>
      <c r="I672" s="5"/>
      <c r="J672" s="5"/>
    </row>
    <row r="673" spans="2:10">
      <c r="B673" s="257"/>
      <c r="C673" s="257"/>
      <c r="D673" s="1">
        <v>112</v>
      </c>
      <c r="E673" s="1"/>
      <c r="F673" s="1">
        <v>123</v>
      </c>
      <c r="G673" s="1">
        <f t="shared" si="63"/>
        <v>11</v>
      </c>
      <c r="H673" s="1"/>
      <c r="I673" s="5"/>
      <c r="J673" s="5"/>
    </row>
    <row r="674" spans="2:10">
      <c r="B674" s="257"/>
      <c r="C674" s="257"/>
      <c r="D674" s="1">
        <v>112</v>
      </c>
      <c r="E674" s="1"/>
      <c r="F674" s="1">
        <v>123</v>
      </c>
      <c r="G674" s="1">
        <f t="shared" si="63"/>
        <v>11</v>
      </c>
      <c r="H674" s="1"/>
      <c r="I674" s="5"/>
      <c r="J674" s="5"/>
    </row>
    <row r="675" spans="2:10">
      <c r="B675" s="257"/>
      <c r="C675" s="257"/>
      <c r="D675" s="1">
        <v>108</v>
      </c>
      <c r="E675" s="1"/>
      <c r="F675" s="1">
        <v>118.8</v>
      </c>
      <c r="G675" s="1">
        <f t="shared" si="63"/>
        <v>10.799999999999997</v>
      </c>
      <c r="H675" s="1"/>
      <c r="I675" s="5"/>
      <c r="J675" s="5"/>
    </row>
    <row r="676" spans="2:10">
      <c r="B676" s="257"/>
      <c r="C676" s="257"/>
      <c r="D676" s="1">
        <v>108</v>
      </c>
      <c r="E676" s="1"/>
      <c r="F676" s="1">
        <v>124</v>
      </c>
      <c r="G676" s="1">
        <f t="shared" si="63"/>
        <v>16</v>
      </c>
      <c r="H676" s="1"/>
      <c r="I676" s="5"/>
      <c r="J676" s="5"/>
    </row>
    <row r="677" spans="2:10">
      <c r="B677" s="257"/>
      <c r="C677" s="257"/>
      <c r="D677" s="1">
        <v>108</v>
      </c>
      <c r="E677" s="1"/>
      <c r="F677" s="1">
        <v>125</v>
      </c>
      <c r="G677" s="1">
        <f t="shared" si="63"/>
        <v>17</v>
      </c>
      <c r="H677" s="1"/>
      <c r="I677" s="5"/>
      <c r="J677" s="5"/>
    </row>
    <row r="678" spans="2:10">
      <c r="B678" s="258"/>
      <c r="C678" s="257"/>
      <c r="D678" s="5">
        <v>108</v>
      </c>
      <c r="E678" s="1"/>
      <c r="F678" s="1"/>
      <c r="G678" s="1"/>
      <c r="H678" s="13" t="s">
        <v>13</v>
      </c>
      <c r="I678" s="5">
        <f>G667+G668+G669+G670+G671+G672+G677</f>
        <v>96.800000000000026</v>
      </c>
      <c r="J678" s="5">
        <f>I678*75</f>
        <v>7260.0000000000018</v>
      </c>
    </row>
    <row r="679" spans="2:10">
      <c r="B679" s="79" t="s">
        <v>560</v>
      </c>
      <c r="C679" s="258"/>
      <c r="D679" s="5"/>
      <c r="E679" s="1"/>
      <c r="F679" s="5">
        <v>123</v>
      </c>
      <c r="G679" s="1">
        <f>F679-D678</f>
        <v>15</v>
      </c>
      <c r="H679" s="5"/>
      <c r="I679" s="5"/>
      <c r="J679" s="5"/>
    </row>
    <row r="680" spans="2:10">
      <c r="B680" s="281" t="s">
        <v>559</v>
      </c>
      <c r="C680" s="281" t="s">
        <v>425</v>
      </c>
      <c r="D680" s="13">
        <v>129</v>
      </c>
      <c r="E680" s="1">
        <v>120</v>
      </c>
      <c r="F680" s="1"/>
      <c r="G680" s="1">
        <f>E680-D680</f>
        <v>-9</v>
      </c>
      <c r="H680" s="5"/>
      <c r="I680" s="5"/>
      <c r="J680" s="5"/>
    </row>
    <row r="681" spans="2:10">
      <c r="B681" s="282"/>
      <c r="C681" s="282"/>
      <c r="D681" s="13">
        <v>129</v>
      </c>
      <c r="E681" s="1">
        <v>120</v>
      </c>
      <c r="F681" s="1"/>
      <c r="G681" s="1">
        <f t="shared" ref="G681:G683" si="64">E681-D681</f>
        <v>-9</v>
      </c>
      <c r="H681" s="5"/>
      <c r="I681" s="5"/>
      <c r="J681" s="5"/>
    </row>
    <row r="682" spans="2:10">
      <c r="B682" s="282"/>
      <c r="C682" s="282"/>
      <c r="D682" s="13">
        <v>115</v>
      </c>
      <c r="E682" s="1">
        <v>112</v>
      </c>
      <c r="F682" s="1"/>
      <c r="G682" s="1">
        <f t="shared" si="64"/>
        <v>-3</v>
      </c>
      <c r="H682" s="5"/>
      <c r="I682" s="5"/>
      <c r="J682" s="5"/>
    </row>
    <row r="683" spans="2:10">
      <c r="B683" s="282"/>
      <c r="C683" s="282"/>
      <c r="D683" s="13">
        <v>115</v>
      </c>
      <c r="E683" s="1">
        <v>112</v>
      </c>
      <c r="F683" s="1"/>
      <c r="G683" s="1">
        <f t="shared" si="64"/>
        <v>-3</v>
      </c>
      <c r="H683" s="5"/>
      <c r="I683" s="5"/>
      <c r="J683" s="5"/>
    </row>
    <row r="684" spans="2:10">
      <c r="B684" s="282"/>
      <c r="C684" s="282"/>
      <c r="D684" s="13">
        <v>122</v>
      </c>
      <c r="E684" s="1"/>
      <c r="F684" s="1">
        <v>129</v>
      </c>
      <c r="G684" s="1">
        <f>F684-D684</f>
        <v>7</v>
      </c>
      <c r="H684" s="5"/>
      <c r="I684" s="5"/>
      <c r="J684" s="5"/>
    </row>
    <row r="685" spans="2:10">
      <c r="B685" s="282"/>
      <c r="C685" s="282"/>
      <c r="D685" s="13">
        <v>122</v>
      </c>
      <c r="E685" s="1"/>
      <c r="F685" s="1">
        <v>129</v>
      </c>
      <c r="G685" s="1">
        <f t="shared" ref="G685:G687" si="65">F685-D685</f>
        <v>7</v>
      </c>
      <c r="H685" s="5"/>
      <c r="I685" s="5"/>
      <c r="J685" s="5"/>
    </row>
    <row r="686" spans="2:10">
      <c r="B686" s="282"/>
      <c r="C686" s="282"/>
      <c r="D686" s="13">
        <v>115</v>
      </c>
      <c r="E686" s="1"/>
      <c r="F686" s="1">
        <v>129</v>
      </c>
      <c r="G686" s="1">
        <f t="shared" si="65"/>
        <v>14</v>
      </c>
      <c r="H686" s="5"/>
      <c r="I686" s="5"/>
      <c r="J686" s="5"/>
    </row>
    <row r="687" spans="2:10">
      <c r="B687" s="282"/>
      <c r="C687" s="283"/>
      <c r="D687" s="13">
        <v>115</v>
      </c>
      <c r="E687" s="1"/>
      <c r="F687" s="1">
        <v>129</v>
      </c>
      <c r="G687" s="1">
        <f t="shared" si="65"/>
        <v>14</v>
      </c>
      <c r="H687" s="5"/>
      <c r="I687" s="5"/>
      <c r="J687" s="5"/>
    </row>
    <row r="688" spans="2:10">
      <c r="B688" s="282"/>
      <c r="C688" s="281" t="s">
        <v>375</v>
      </c>
      <c r="D688" s="13">
        <v>116.3</v>
      </c>
      <c r="E688" s="1">
        <v>110</v>
      </c>
      <c r="F688" s="1"/>
      <c r="G688" s="1">
        <f>E688-D688</f>
        <v>-6.2999999999999972</v>
      </c>
      <c r="H688" s="5"/>
      <c r="I688" s="5"/>
      <c r="J688" s="5"/>
    </row>
    <row r="689" spans="2:10">
      <c r="B689" s="283"/>
      <c r="C689" s="283"/>
      <c r="D689" s="13">
        <v>116.3</v>
      </c>
      <c r="E689" s="1">
        <v>110</v>
      </c>
      <c r="F689" s="1"/>
      <c r="G689" s="1">
        <f>E689-D689</f>
        <v>-6.2999999999999972</v>
      </c>
      <c r="H689" s="5"/>
      <c r="I689" s="5">
        <f>G680+G681+G682+G683+G684+G685+G686+G687+G688+G689</f>
        <v>5.4000000000000057</v>
      </c>
      <c r="J689" s="5">
        <f>I689*75</f>
        <v>405.00000000000045</v>
      </c>
    </row>
    <row r="690" spans="2:10">
      <c r="B690" s="281" t="s">
        <v>560</v>
      </c>
      <c r="C690" s="268" t="s">
        <v>375</v>
      </c>
      <c r="D690" s="13">
        <v>113</v>
      </c>
      <c r="E690" s="1"/>
      <c r="F690" s="1">
        <v>121</v>
      </c>
      <c r="G690" s="1">
        <f>F690-D690</f>
        <v>8</v>
      </c>
      <c r="H690" s="5"/>
      <c r="I690" s="5"/>
      <c r="J690" s="5"/>
    </row>
    <row r="691" spans="2:10">
      <c r="B691" s="282"/>
      <c r="C691" s="277"/>
      <c r="D691" s="13">
        <v>113</v>
      </c>
      <c r="E691" s="1"/>
      <c r="F691" s="1">
        <v>124.2</v>
      </c>
      <c r="G691" s="1">
        <f t="shared" ref="G691:G696" si="66">F691-D691</f>
        <v>11.200000000000003</v>
      </c>
      <c r="H691" s="5"/>
      <c r="I691" s="5"/>
      <c r="J691" s="5"/>
    </row>
    <row r="692" spans="2:10">
      <c r="B692" s="282"/>
      <c r="C692" s="277"/>
      <c r="D692" s="13">
        <v>113</v>
      </c>
      <c r="E692" s="1"/>
      <c r="F692" s="1">
        <v>129</v>
      </c>
      <c r="G692" s="1">
        <f t="shared" si="66"/>
        <v>16</v>
      </c>
      <c r="H692" s="5"/>
      <c r="I692" s="5"/>
      <c r="J692" s="5"/>
    </row>
    <row r="693" spans="2:10">
      <c r="B693" s="282"/>
      <c r="C693" s="269"/>
      <c r="D693" s="13">
        <v>113</v>
      </c>
      <c r="E693" s="1"/>
      <c r="F693" s="1">
        <v>132</v>
      </c>
      <c r="G693" s="1">
        <f t="shared" si="66"/>
        <v>19</v>
      </c>
      <c r="H693" s="5"/>
      <c r="I693" s="5"/>
      <c r="J693" s="5"/>
    </row>
    <row r="694" spans="2:10">
      <c r="B694" s="282"/>
      <c r="C694" s="281" t="s">
        <v>425</v>
      </c>
      <c r="D694" s="13">
        <v>95</v>
      </c>
      <c r="E694" s="1"/>
      <c r="F694" s="1">
        <v>106</v>
      </c>
      <c r="G694" s="1">
        <f t="shared" si="66"/>
        <v>11</v>
      </c>
      <c r="H694" s="5"/>
      <c r="I694" s="5"/>
      <c r="J694" s="5"/>
    </row>
    <row r="695" spans="2:10">
      <c r="B695" s="282"/>
      <c r="C695" s="282"/>
      <c r="D695" s="13">
        <v>95</v>
      </c>
      <c r="E695" s="1"/>
      <c r="F695" s="1">
        <v>110</v>
      </c>
      <c r="G695" s="1">
        <f t="shared" si="66"/>
        <v>15</v>
      </c>
      <c r="H695" s="5"/>
      <c r="I695" s="5"/>
      <c r="J695" s="5"/>
    </row>
    <row r="696" spans="2:10">
      <c r="B696" s="282"/>
      <c r="C696" s="282"/>
      <c r="D696" s="13">
        <v>95</v>
      </c>
      <c r="E696" s="1"/>
      <c r="F696" s="1">
        <v>115</v>
      </c>
      <c r="G696" s="1">
        <f t="shared" si="66"/>
        <v>20</v>
      </c>
      <c r="H696" s="5"/>
      <c r="I696" s="5"/>
      <c r="J696" s="5"/>
    </row>
    <row r="697" spans="2:10">
      <c r="B697" s="283"/>
      <c r="C697" s="283"/>
      <c r="D697" s="13">
        <v>95</v>
      </c>
      <c r="E697" s="1"/>
      <c r="F697" s="1"/>
      <c r="G697" s="1"/>
      <c r="H697" s="13" t="s">
        <v>13</v>
      </c>
      <c r="I697" s="5">
        <f>G679+G690+G691+G692+G694+G695+G696</f>
        <v>96.2</v>
      </c>
      <c r="J697" s="5">
        <f>I697*75</f>
        <v>7215</v>
      </c>
    </row>
    <row r="698" spans="2:10">
      <c r="B698" s="256" t="s">
        <v>562</v>
      </c>
      <c r="C698" s="83" t="s">
        <v>425</v>
      </c>
      <c r="D698" s="5"/>
      <c r="E698" s="1"/>
      <c r="F698" s="1">
        <v>148</v>
      </c>
      <c r="G698" s="1">
        <f>F698-D697</f>
        <v>53</v>
      </c>
      <c r="H698" s="5"/>
      <c r="I698" s="5"/>
      <c r="J698" s="5"/>
    </row>
    <row r="699" spans="2:10">
      <c r="B699" s="257"/>
      <c r="C699" s="281" t="s">
        <v>375</v>
      </c>
      <c r="D699" s="13">
        <v>110</v>
      </c>
      <c r="E699" s="1">
        <v>101</v>
      </c>
      <c r="F699" s="1"/>
      <c r="G699" s="1">
        <f>E699-D699</f>
        <v>-9</v>
      </c>
      <c r="H699" s="5"/>
      <c r="I699" s="5"/>
      <c r="J699" s="5"/>
    </row>
    <row r="700" spans="2:10">
      <c r="B700" s="257"/>
      <c r="C700" s="282"/>
      <c r="D700" s="13">
        <v>110</v>
      </c>
      <c r="E700" s="1">
        <v>101</v>
      </c>
      <c r="F700" s="1"/>
      <c r="G700" s="1">
        <f t="shared" ref="G700:G704" si="67">E700-D700</f>
        <v>-9</v>
      </c>
      <c r="H700" s="5"/>
      <c r="I700" s="5"/>
      <c r="J700" s="5"/>
    </row>
    <row r="701" spans="2:10">
      <c r="B701" s="257"/>
      <c r="C701" s="282"/>
      <c r="D701" s="13">
        <v>110</v>
      </c>
      <c r="E701" s="1">
        <v>101</v>
      </c>
      <c r="F701" s="1"/>
      <c r="G701" s="1">
        <f t="shared" si="67"/>
        <v>-9</v>
      </c>
      <c r="H701" s="5"/>
      <c r="I701" s="5"/>
      <c r="J701" s="5"/>
    </row>
    <row r="702" spans="2:10">
      <c r="B702" s="257"/>
      <c r="C702" s="282"/>
      <c r="D702" s="13">
        <v>110</v>
      </c>
      <c r="E702" s="1">
        <v>101</v>
      </c>
      <c r="F702" s="1"/>
      <c r="G702" s="1">
        <f t="shared" si="67"/>
        <v>-9</v>
      </c>
      <c r="H702" s="5"/>
      <c r="I702" s="5"/>
      <c r="J702" s="5"/>
    </row>
    <row r="703" spans="2:10">
      <c r="B703" s="257"/>
      <c r="C703" s="282"/>
      <c r="D703" s="13">
        <v>106.3</v>
      </c>
      <c r="E703" s="1">
        <v>99</v>
      </c>
      <c r="F703" s="1"/>
      <c r="G703" s="1">
        <f t="shared" si="67"/>
        <v>-7.2999999999999972</v>
      </c>
      <c r="H703" s="5"/>
      <c r="I703" s="5"/>
      <c r="J703" s="5"/>
    </row>
    <row r="704" spans="2:10">
      <c r="B704" s="257"/>
      <c r="C704" s="283"/>
      <c r="D704" s="13">
        <v>106.3</v>
      </c>
      <c r="E704" s="1">
        <v>99</v>
      </c>
      <c r="F704" s="1"/>
      <c r="G704" s="1">
        <f t="shared" si="67"/>
        <v>-7.2999999999999972</v>
      </c>
      <c r="H704" s="5"/>
      <c r="I704" s="5"/>
      <c r="J704" s="5"/>
    </row>
    <row r="705" spans="2:10">
      <c r="B705" s="257"/>
      <c r="C705" s="281" t="s">
        <v>425</v>
      </c>
      <c r="D705" s="13">
        <v>120</v>
      </c>
      <c r="E705" s="1"/>
      <c r="F705" s="1">
        <v>135</v>
      </c>
      <c r="G705" s="1">
        <f>F705-D705</f>
        <v>15</v>
      </c>
      <c r="H705" s="5"/>
      <c r="I705" s="5"/>
      <c r="J705" s="5"/>
    </row>
    <row r="706" spans="2:10">
      <c r="B706" s="257"/>
      <c r="C706" s="282"/>
      <c r="D706" s="13">
        <v>120</v>
      </c>
      <c r="E706" s="1"/>
      <c r="F706" s="1">
        <v>140</v>
      </c>
      <c r="G706" s="1">
        <f t="shared" ref="G706:G708" si="68">F706-D706</f>
        <v>20</v>
      </c>
      <c r="H706" s="5"/>
      <c r="I706" s="5"/>
      <c r="J706" s="5"/>
    </row>
    <row r="707" spans="2:10">
      <c r="B707" s="257"/>
      <c r="C707" s="282"/>
      <c r="D707" s="13">
        <v>120</v>
      </c>
      <c r="E707" s="1"/>
      <c r="F707" s="1">
        <v>144</v>
      </c>
      <c r="G707" s="1">
        <f t="shared" si="68"/>
        <v>24</v>
      </c>
      <c r="H707" s="5"/>
      <c r="I707" s="5"/>
      <c r="J707" s="5"/>
    </row>
    <row r="708" spans="2:10">
      <c r="B708" s="257"/>
      <c r="C708" s="283"/>
      <c r="D708" s="13">
        <v>120</v>
      </c>
      <c r="E708" s="1"/>
      <c r="F708" s="1">
        <v>148</v>
      </c>
      <c r="G708" s="1">
        <f t="shared" si="68"/>
        <v>28</v>
      </c>
      <c r="H708" s="5"/>
      <c r="I708" s="5"/>
      <c r="J708" s="5"/>
    </row>
    <row r="709" spans="2:10">
      <c r="B709" s="258"/>
      <c r="C709" s="87" t="s">
        <v>375</v>
      </c>
      <c r="D709" s="13">
        <v>82.5</v>
      </c>
      <c r="E709" s="1"/>
      <c r="F709" s="1"/>
      <c r="G709" s="1"/>
      <c r="H709" s="13" t="s">
        <v>13</v>
      </c>
      <c r="I709" s="5">
        <f>G698+G699+G700+G701+G702+G703+G704+G705+G706+G707+G708</f>
        <v>89.4</v>
      </c>
      <c r="J709" s="5">
        <f>I709*75</f>
        <v>6705</v>
      </c>
    </row>
    <row r="710" spans="2:10">
      <c r="B710" s="86" t="s">
        <v>564</v>
      </c>
      <c r="C710" s="85"/>
      <c r="D710" s="5"/>
      <c r="E710" s="1"/>
      <c r="F710" s="1">
        <v>70</v>
      </c>
      <c r="G710" s="1">
        <f>F710-D709</f>
        <v>-12.5</v>
      </c>
      <c r="H710" s="5"/>
      <c r="I710" s="5"/>
      <c r="J710" s="5"/>
    </row>
    <row r="711" spans="2:10">
      <c r="B711" s="281" t="s">
        <v>563</v>
      </c>
      <c r="C711" s="281" t="s">
        <v>425</v>
      </c>
      <c r="D711" s="13">
        <v>148</v>
      </c>
      <c r="E711" s="1"/>
      <c r="F711" s="1">
        <v>156</v>
      </c>
      <c r="G711" s="1">
        <f>F711-D711</f>
        <v>8</v>
      </c>
      <c r="H711" s="5"/>
      <c r="I711" s="5"/>
      <c r="J711" s="5"/>
    </row>
    <row r="712" spans="2:10">
      <c r="B712" s="282"/>
      <c r="C712" s="282"/>
      <c r="D712" s="13">
        <v>148</v>
      </c>
      <c r="E712" s="1"/>
      <c r="F712" s="1">
        <v>160.69999999999999</v>
      </c>
      <c r="G712" s="1">
        <f t="shared" ref="G712:G714" si="69">F712-D712</f>
        <v>12.699999999999989</v>
      </c>
      <c r="H712" s="5"/>
      <c r="I712" s="5"/>
      <c r="J712" s="5"/>
    </row>
    <row r="713" spans="2:10">
      <c r="B713" s="282"/>
      <c r="C713" s="282"/>
      <c r="D713" s="13">
        <v>148</v>
      </c>
      <c r="E713" s="1"/>
      <c r="F713" s="1">
        <v>173</v>
      </c>
      <c r="G713" s="1">
        <f t="shared" si="69"/>
        <v>25</v>
      </c>
      <c r="H713" s="5"/>
      <c r="I713" s="5"/>
      <c r="J713" s="5"/>
    </row>
    <row r="714" spans="2:10">
      <c r="B714" s="282"/>
      <c r="C714" s="283"/>
      <c r="D714" s="13">
        <v>148</v>
      </c>
      <c r="E714" s="1"/>
      <c r="F714" s="1">
        <v>173</v>
      </c>
      <c r="G714" s="1">
        <f t="shared" si="69"/>
        <v>25</v>
      </c>
      <c r="H714" s="5"/>
      <c r="I714" s="5"/>
      <c r="J714" s="5"/>
    </row>
    <row r="715" spans="2:10">
      <c r="B715" s="282"/>
      <c r="C715" s="281" t="s">
        <v>375</v>
      </c>
      <c r="D715" s="13">
        <v>62</v>
      </c>
      <c r="E715" s="1">
        <v>55</v>
      </c>
      <c r="F715" s="1"/>
      <c r="G715" s="1">
        <f>E715-D715</f>
        <v>-7</v>
      </c>
      <c r="H715" s="5"/>
      <c r="I715" s="5"/>
      <c r="J715" s="5"/>
    </row>
    <row r="716" spans="2:10">
      <c r="B716" s="282"/>
      <c r="C716" s="282"/>
      <c r="D716" s="13">
        <v>62</v>
      </c>
      <c r="E716" s="1">
        <v>55</v>
      </c>
      <c r="F716" s="1"/>
      <c r="G716" s="1">
        <f>E716-D716</f>
        <v>-7</v>
      </c>
      <c r="H716" s="5"/>
      <c r="I716" s="5"/>
      <c r="J716" s="5"/>
    </row>
    <row r="717" spans="2:10">
      <c r="B717" s="282"/>
      <c r="C717" s="282"/>
      <c r="D717" s="13">
        <v>58</v>
      </c>
      <c r="E717" s="1"/>
      <c r="F717" s="1">
        <v>67.5</v>
      </c>
      <c r="G717" s="1">
        <f>F717-D717</f>
        <v>9.5</v>
      </c>
      <c r="H717" s="5"/>
      <c r="I717" s="5"/>
      <c r="J717" s="5"/>
    </row>
    <row r="718" spans="2:10">
      <c r="B718" s="282"/>
      <c r="C718" s="282"/>
      <c r="D718" s="13">
        <v>58</v>
      </c>
      <c r="E718" s="1"/>
      <c r="F718" s="1">
        <v>70</v>
      </c>
      <c r="G718" s="1">
        <f t="shared" ref="G718:G719" si="70">F718-D718</f>
        <v>12</v>
      </c>
      <c r="H718" s="5"/>
      <c r="I718" s="5"/>
      <c r="J718" s="5"/>
    </row>
    <row r="719" spans="2:10">
      <c r="B719" s="282"/>
      <c r="C719" s="282"/>
      <c r="D719" s="13">
        <v>58</v>
      </c>
      <c r="E719" s="1"/>
      <c r="F719" s="1">
        <v>76</v>
      </c>
      <c r="G719" s="1">
        <f t="shared" si="70"/>
        <v>18</v>
      </c>
      <c r="H719" s="5"/>
      <c r="I719" s="5"/>
      <c r="J719" s="5"/>
    </row>
    <row r="720" spans="2:10">
      <c r="B720" s="283"/>
      <c r="C720" s="283"/>
      <c r="D720" s="13">
        <v>58</v>
      </c>
      <c r="E720" s="1"/>
      <c r="F720" s="1"/>
      <c r="G720" s="1"/>
      <c r="H720" s="13" t="s">
        <v>13</v>
      </c>
      <c r="I720" s="5">
        <f>G711+G712+G713+G715+G716+G717+G718+G719</f>
        <v>71.199999999999989</v>
      </c>
      <c r="J720" s="5">
        <f>I720*75</f>
        <v>5339.9999999999991</v>
      </c>
    </row>
    <row r="721" spans="2:10">
      <c r="B721" s="281" t="s">
        <v>564</v>
      </c>
      <c r="C721" s="87" t="s">
        <v>375</v>
      </c>
      <c r="D721" s="5"/>
      <c r="E721" s="1"/>
      <c r="F721" s="1">
        <v>58</v>
      </c>
      <c r="G721" s="1">
        <f>F721-D720</f>
        <v>0</v>
      </c>
      <c r="H721" s="5"/>
      <c r="I721" s="5"/>
      <c r="J721" s="5"/>
    </row>
    <row r="722" spans="2:10">
      <c r="B722" s="282"/>
      <c r="C722" s="281" t="s">
        <v>425</v>
      </c>
      <c r="D722" s="13">
        <v>135</v>
      </c>
      <c r="E722" s="1"/>
      <c r="F722" s="1">
        <v>148</v>
      </c>
      <c r="G722" s="1">
        <f>F722-D722</f>
        <v>13</v>
      </c>
      <c r="H722" s="5"/>
      <c r="I722" s="5"/>
      <c r="J722" s="5"/>
    </row>
    <row r="723" spans="2:10">
      <c r="B723" s="282"/>
      <c r="C723" s="282"/>
      <c r="D723" s="13">
        <v>135</v>
      </c>
      <c r="E723" s="1"/>
      <c r="F723" s="1">
        <v>163.5</v>
      </c>
      <c r="G723" s="1">
        <f t="shared" ref="G723:G727" si="71">F723-D723</f>
        <v>28.5</v>
      </c>
      <c r="H723" s="5"/>
      <c r="I723" s="5"/>
      <c r="J723" s="5"/>
    </row>
    <row r="724" spans="2:10">
      <c r="B724" s="282"/>
      <c r="C724" s="282"/>
      <c r="D724" s="13">
        <v>135</v>
      </c>
      <c r="E724" s="1"/>
      <c r="F724" s="1">
        <v>170</v>
      </c>
      <c r="G724" s="1">
        <f t="shared" si="71"/>
        <v>35</v>
      </c>
      <c r="H724" s="5"/>
      <c r="I724" s="5"/>
      <c r="J724" s="5"/>
    </row>
    <row r="725" spans="2:10">
      <c r="B725" s="282"/>
      <c r="C725" s="282"/>
      <c r="D725" s="13">
        <v>135</v>
      </c>
      <c r="E725" s="1"/>
      <c r="F725" s="1">
        <v>175</v>
      </c>
      <c r="G725" s="1">
        <f t="shared" si="71"/>
        <v>40</v>
      </c>
      <c r="H725" s="5"/>
      <c r="I725" s="5"/>
      <c r="J725" s="5"/>
    </row>
    <row r="726" spans="2:10">
      <c r="B726" s="282"/>
      <c r="C726" s="282"/>
      <c r="D726" s="13">
        <v>155</v>
      </c>
      <c r="E726" s="1"/>
      <c r="F726" s="1">
        <v>178.9</v>
      </c>
      <c r="G726" s="1">
        <f t="shared" si="71"/>
        <v>23.900000000000006</v>
      </c>
      <c r="H726" s="5"/>
      <c r="I726" s="5"/>
      <c r="J726" s="5"/>
    </row>
    <row r="727" spans="2:10">
      <c r="B727" s="283"/>
      <c r="C727" s="283"/>
      <c r="D727" s="13">
        <v>155</v>
      </c>
      <c r="E727" s="1"/>
      <c r="F727" s="1">
        <v>178.9</v>
      </c>
      <c r="G727" s="1">
        <f t="shared" si="71"/>
        <v>23.900000000000006</v>
      </c>
      <c r="H727" s="5"/>
      <c r="I727" s="5">
        <f>G710+G722+G723+G724+G725+G726+G727</f>
        <v>151.80000000000001</v>
      </c>
      <c r="J727" s="5">
        <f>I727*75</f>
        <v>11385</v>
      </c>
    </row>
    <row r="728" spans="2:10">
      <c r="B728" s="268" t="s">
        <v>565</v>
      </c>
      <c r="C728" s="268" t="s">
        <v>440</v>
      </c>
      <c r="D728" s="13">
        <v>113.2</v>
      </c>
      <c r="E728" s="1">
        <v>101</v>
      </c>
      <c r="F728" s="1"/>
      <c r="G728" s="1">
        <f>E728-D728</f>
        <v>-12.200000000000003</v>
      </c>
      <c r="H728" s="5"/>
      <c r="I728" s="5"/>
      <c r="J728" s="5"/>
    </row>
    <row r="729" spans="2:10">
      <c r="B729" s="277"/>
      <c r="C729" s="269"/>
      <c r="D729" s="13">
        <v>113.2</v>
      </c>
      <c r="E729" s="1">
        <v>101</v>
      </c>
      <c r="F729" s="1"/>
      <c r="G729" s="1">
        <f t="shared" ref="G729:G731" si="72">E729-D729</f>
        <v>-12.200000000000003</v>
      </c>
      <c r="H729" s="5"/>
      <c r="I729" s="5"/>
      <c r="J729" s="5"/>
    </row>
    <row r="730" spans="2:10">
      <c r="B730" s="277"/>
      <c r="C730" s="268" t="s">
        <v>453</v>
      </c>
      <c r="D730" s="13">
        <v>106</v>
      </c>
      <c r="E730" s="1">
        <v>99</v>
      </c>
      <c r="F730" s="1"/>
      <c r="G730" s="1">
        <f t="shared" si="72"/>
        <v>-7</v>
      </c>
      <c r="H730" s="5"/>
      <c r="I730" s="5"/>
      <c r="J730" s="5"/>
    </row>
    <row r="731" spans="2:10">
      <c r="B731" s="277"/>
      <c r="C731" s="269"/>
      <c r="D731" s="13">
        <v>106</v>
      </c>
      <c r="E731" s="1">
        <v>99</v>
      </c>
      <c r="F731" s="1"/>
      <c r="G731" s="1">
        <f t="shared" si="72"/>
        <v>-7</v>
      </c>
      <c r="H731" s="5"/>
      <c r="I731" s="5"/>
      <c r="J731" s="5"/>
    </row>
    <row r="732" spans="2:10">
      <c r="B732" s="277"/>
      <c r="C732" s="268" t="s">
        <v>440</v>
      </c>
      <c r="D732" s="13">
        <v>108</v>
      </c>
      <c r="E732" s="1"/>
      <c r="F732" s="1">
        <v>119</v>
      </c>
      <c r="G732" s="1">
        <f>F732-D732</f>
        <v>11</v>
      </c>
      <c r="H732" s="5"/>
      <c r="I732" s="5"/>
      <c r="J732" s="5"/>
    </row>
    <row r="733" spans="2:10">
      <c r="B733" s="277"/>
      <c r="C733" s="277"/>
      <c r="D733" s="13">
        <v>108</v>
      </c>
      <c r="E733" s="1"/>
      <c r="F733" s="1">
        <v>123</v>
      </c>
      <c r="G733" s="1">
        <f t="shared" ref="G733:G740" si="73">F733-D733</f>
        <v>15</v>
      </c>
      <c r="H733" s="5"/>
      <c r="I733" s="5"/>
      <c r="J733" s="5"/>
    </row>
    <row r="734" spans="2:10">
      <c r="B734" s="277"/>
      <c r="C734" s="277"/>
      <c r="D734" s="13">
        <v>108</v>
      </c>
      <c r="E734" s="1"/>
      <c r="F734" s="1">
        <v>126</v>
      </c>
      <c r="G734" s="1">
        <f t="shared" si="73"/>
        <v>18</v>
      </c>
      <c r="H734" s="5"/>
      <c r="I734" s="5"/>
      <c r="J734" s="5"/>
    </row>
    <row r="735" spans="2:10">
      <c r="B735" s="277"/>
      <c r="C735" s="277"/>
      <c r="D735" s="13">
        <v>115</v>
      </c>
      <c r="E735" s="1"/>
      <c r="F735" s="1">
        <v>130</v>
      </c>
      <c r="G735" s="1">
        <f t="shared" si="73"/>
        <v>15</v>
      </c>
      <c r="H735" s="5"/>
      <c r="I735" s="5"/>
      <c r="J735" s="5"/>
    </row>
    <row r="736" spans="2:10">
      <c r="B736" s="277"/>
      <c r="C736" s="269"/>
      <c r="D736" s="13">
        <v>115</v>
      </c>
      <c r="E736" s="1"/>
      <c r="F736" s="1">
        <v>134</v>
      </c>
      <c r="G736" s="1">
        <f t="shared" si="73"/>
        <v>19</v>
      </c>
      <c r="H736" s="5"/>
      <c r="I736" s="5"/>
      <c r="J736" s="5"/>
    </row>
    <row r="737" spans="2:10">
      <c r="B737" s="277"/>
      <c r="C737" s="268" t="s">
        <v>453</v>
      </c>
      <c r="D737" s="13">
        <v>87.5</v>
      </c>
      <c r="E737" s="1"/>
      <c r="F737" s="1">
        <v>102</v>
      </c>
      <c r="G737" s="1">
        <f t="shared" si="73"/>
        <v>14.5</v>
      </c>
      <c r="H737" s="5"/>
      <c r="I737" s="5"/>
      <c r="J737" s="5"/>
    </row>
    <row r="738" spans="2:10">
      <c r="B738" s="277"/>
      <c r="C738" s="277"/>
      <c r="D738" s="13">
        <v>87.5</v>
      </c>
      <c r="E738" s="1"/>
      <c r="F738" s="1">
        <v>105</v>
      </c>
      <c r="G738" s="1">
        <f t="shared" si="73"/>
        <v>17.5</v>
      </c>
      <c r="H738" s="5"/>
      <c r="I738" s="5"/>
      <c r="J738" s="5"/>
    </row>
    <row r="739" spans="2:10">
      <c r="B739" s="277"/>
      <c r="C739" s="277"/>
      <c r="D739" s="13">
        <v>87.5</v>
      </c>
      <c r="E739" s="1"/>
      <c r="F739" s="1">
        <v>108.4</v>
      </c>
      <c r="G739" s="1">
        <f t="shared" si="73"/>
        <v>20.900000000000006</v>
      </c>
      <c r="H739" s="5"/>
      <c r="I739" s="5"/>
      <c r="J739" s="5"/>
    </row>
    <row r="740" spans="2:10">
      <c r="B740" s="277"/>
      <c r="C740" s="269"/>
      <c r="D740" s="13">
        <v>87.5</v>
      </c>
      <c r="E740" s="1"/>
      <c r="F740" s="1">
        <v>110.5</v>
      </c>
      <c r="G740" s="1">
        <f t="shared" si="73"/>
        <v>23</v>
      </c>
      <c r="H740" s="5"/>
      <c r="I740" s="5"/>
      <c r="J740" s="5"/>
    </row>
    <row r="741" spans="2:10">
      <c r="B741" s="277"/>
      <c r="C741" s="281" t="s">
        <v>566</v>
      </c>
      <c r="D741" s="13">
        <v>32</v>
      </c>
      <c r="E741" s="1"/>
      <c r="F741" s="1"/>
      <c r="G741" s="1"/>
      <c r="H741" s="13" t="s">
        <v>13</v>
      </c>
      <c r="I741" s="5"/>
      <c r="J741" s="5"/>
    </row>
    <row r="742" spans="2:10">
      <c r="B742" s="30" t="s">
        <v>567</v>
      </c>
      <c r="C742" s="282"/>
      <c r="D742" s="5"/>
      <c r="E742" s="1"/>
      <c r="F742" s="1">
        <v>38</v>
      </c>
      <c r="G742" s="1">
        <f>F742-D741</f>
        <v>6</v>
      </c>
      <c r="H742" s="5"/>
      <c r="I742" s="5"/>
      <c r="J742" s="5"/>
    </row>
    <row r="743" spans="2:10">
      <c r="B743" s="30" t="s">
        <v>565</v>
      </c>
      <c r="C743" s="282"/>
      <c r="D743" s="13">
        <v>29</v>
      </c>
      <c r="E743" s="1"/>
      <c r="F743" s="1"/>
      <c r="G743" s="1"/>
      <c r="H743" s="13" t="s">
        <v>13</v>
      </c>
      <c r="I743" s="5">
        <f>G728+G729+G730+G731+G732+G733+G734+G735+G736+G737+G738+G739+G740</f>
        <v>115.5</v>
      </c>
      <c r="J743" s="5">
        <f>I743*75</f>
        <v>8662.5</v>
      </c>
    </row>
    <row r="744" spans="2:10">
      <c r="B744" s="277" t="s">
        <v>567</v>
      </c>
      <c r="C744" s="282"/>
      <c r="D744" s="5"/>
      <c r="E744" s="1"/>
      <c r="F744" s="1">
        <v>39</v>
      </c>
      <c r="G744" s="1">
        <f>F744-D743</f>
        <v>10</v>
      </c>
      <c r="H744" s="5"/>
      <c r="I744" s="5"/>
      <c r="J744" s="5"/>
    </row>
    <row r="745" spans="2:10">
      <c r="B745" s="277"/>
      <c r="C745" s="282"/>
      <c r="D745" s="13">
        <v>32</v>
      </c>
      <c r="E745" s="1"/>
      <c r="F745" s="1">
        <v>39</v>
      </c>
      <c r="G745" s="1">
        <f>F745-D745</f>
        <v>7</v>
      </c>
      <c r="H745" s="5"/>
      <c r="I745" s="5"/>
      <c r="J745" s="5"/>
    </row>
    <row r="746" spans="2:10">
      <c r="B746" s="277"/>
      <c r="C746" s="282"/>
      <c r="D746" s="13">
        <v>32</v>
      </c>
      <c r="E746" s="1"/>
      <c r="F746" s="1">
        <v>32</v>
      </c>
      <c r="G746" s="1">
        <f t="shared" ref="G746:G755" si="74">F746-D746</f>
        <v>0</v>
      </c>
      <c r="H746" s="5"/>
      <c r="I746" s="5"/>
      <c r="J746" s="5"/>
    </row>
    <row r="747" spans="2:10">
      <c r="B747" s="277"/>
      <c r="C747" s="283"/>
      <c r="D747" s="13">
        <v>32</v>
      </c>
      <c r="E747" s="1"/>
      <c r="F747" s="1">
        <v>32</v>
      </c>
      <c r="G747" s="1">
        <f t="shared" si="74"/>
        <v>0</v>
      </c>
      <c r="H747" s="5"/>
      <c r="I747" s="5"/>
      <c r="J747" s="5"/>
    </row>
    <row r="748" spans="2:10">
      <c r="B748" s="277"/>
      <c r="C748" s="281" t="s">
        <v>440</v>
      </c>
      <c r="D748" s="13">
        <v>88</v>
      </c>
      <c r="E748" s="1"/>
      <c r="F748" s="1">
        <v>99</v>
      </c>
      <c r="G748" s="1">
        <f t="shared" si="74"/>
        <v>11</v>
      </c>
      <c r="H748" s="5"/>
      <c r="I748" s="5"/>
      <c r="J748" s="5"/>
    </row>
    <row r="749" spans="2:10">
      <c r="B749" s="277"/>
      <c r="C749" s="282"/>
      <c r="D749" s="13">
        <v>88</v>
      </c>
      <c r="E749" s="1"/>
      <c r="F749" s="1">
        <v>102.5</v>
      </c>
      <c r="G749" s="1">
        <f t="shared" si="74"/>
        <v>14.5</v>
      </c>
      <c r="H749" s="5"/>
      <c r="I749" s="5"/>
      <c r="J749" s="5"/>
    </row>
    <row r="750" spans="2:10">
      <c r="B750" s="277"/>
      <c r="C750" s="282"/>
      <c r="D750" s="13">
        <v>88</v>
      </c>
      <c r="E750" s="1"/>
      <c r="F750" s="1">
        <v>104</v>
      </c>
      <c r="G750" s="1">
        <f t="shared" si="74"/>
        <v>16</v>
      </c>
      <c r="H750" s="5"/>
      <c r="I750" s="5"/>
      <c r="J750" s="5"/>
    </row>
    <row r="751" spans="2:10">
      <c r="B751" s="269"/>
      <c r="C751" s="283"/>
      <c r="D751" s="13">
        <v>88</v>
      </c>
      <c r="E751" s="1"/>
      <c r="F751" s="1">
        <v>112</v>
      </c>
      <c r="G751" s="1">
        <f t="shared" si="74"/>
        <v>24</v>
      </c>
      <c r="H751" s="5"/>
      <c r="I751" s="5">
        <f>G742+G744+G748+G749+G750+G751</f>
        <v>81.5</v>
      </c>
      <c r="J751" s="5">
        <f>I751*75</f>
        <v>6112.5</v>
      </c>
    </row>
    <row r="752" spans="2:10">
      <c r="B752" s="268" t="s">
        <v>568</v>
      </c>
      <c r="C752" s="268" t="s">
        <v>453</v>
      </c>
      <c r="D752" s="13">
        <v>108</v>
      </c>
      <c r="E752" s="1"/>
      <c r="F752" s="1">
        <v>105</v>
      </c>
      <c r="G752" s="1">
        <f t="shared" si="74"/>
        <v>-3</v>
      </c>
      <c r="H752" s="5"/>
      <c r="I752" s="5"/>
      <c r="J752" s="5"/>
    </row>
    <row r="753" spans="2:10">
      <c r="B753" s="277"/>
      <c r="C753" s="277"/>
      <c r="D753" s="13">
        <v>108</v>
      </c>
      <c r="E753" s="1"/>
      <c r="F753" s="1">
        <v>105</v>
      </c>
      <c r="G753" s="1">
        <f t="shared" si="74"/>
        <v>-3</v>
      </c>
      <c r="H753" s="5"/>
      <c r="I753" s="5"/>
      <c r="J753" s="5"/>
    </row>
    <row r="754" spans="2:10">
      <c r="B754" s="277"/>
      <c r="C754" s="277"/>
      <c r="D754" s="13">
        <v>109</v>
      </c>
      <c r="E754" s="1"/>
      <c r="F754" s="1">
        <v>107</v>
      </c>
      <c r="G754" s="1">
        <f t="shared" si="74"/>
        <v>-2</v>
      </c>
      <c r="H754" s="5"/>
      <c r="I754" s="5"/>
      <c r="J754" s="5"/>
    </row>
    <row r="755" spans="2:10">
      <c r="B755" s="277"/>
      <c r="C755" s="277"/>
      <c r="D755" s="13">
        <v>109</v>
      </c>
      <c r="E755" s="1"/>
      <c r="F755" s="1">
        <v>107</v>
      </c>
      <c r="G755" s="1">
        <f t="shared" si="74"/>
        <v>-2</v>
      </c>
      <c r="H755" s="5"/>
      <c r="I755" s="5"/>
      <c r="J755" s="5"/>
    </row>
    <row r="756" spans="2:10">
      <c r="B756" s="277"/>
      <c r="C756" s="277"/>
      <c r="D756" s="13">
        <v>103</v>
      </c>
      <c r="E756" s="1"/>
      <c r="F756" s="1">
        <v>109</v>
      </c>
      <c r="G756" s="1">
        <f>F756-D756</f>
        <v>6</v>
      </c>
      <c r="H756" s="5"/>
      <c r="I756" s="5"/>
      <c r="J756" s="5"/>
    </row>
    <row r="757" spans="2:10">
      <c r="B757" s="277"/>
      <c r="C757" s="277"/>
      <c r="D757" s="13">
        <v>103</v>
      </c>
      <c r="E757" s="1"/>
      <c r="F757" s="1">
        <v>109</v>
      </c>
      <c r="G757" s="1">
        <f t="shared" ref="G757:G759" si="75">F757-D757</f>
        <v>6</v>
      </c>
      <c r="H757" s="5"/>
      <c r="I757" s="5"/>
      <c r="J757" s="5"/>
    </row>
    <row r="758" spans="2:10">
      <c r="B758" s="277"/>
      <c r="C758" s="277"/>
      <c r="D758" s="13">
        <v>103</v>
      </c>
      <c r="E758" s="1"/>
      <c r="F758" s="1">
        <v>105</v>
      </c>
      <c r="G758" s="1">
        <f t="shared" si="75"/>
        <v>2</v>
      </c>
      <c r="H758" s="5"/>
      <c r="I758" s="5"/>
      <c r="J758" s="5"/>
    </row>
    <row r="759" spans="2:10">
      <c r="B759" s="277"/>
      <c r="C759" s="269"/>
      <c r="D759" s="13">
        <v>103</v>
      </c>
      <c r="E759" s="1"/>
      <c r="F759" s="1">
        <v>105</v>
      </c>
      <c r="G759" s="1">
        <f t="shared" si="75"/>
        <v>2</v>
      </c>
      <c r="H759" s="5"/>
      <c r="I759" s="5"/>
      <c r="J759" s="5"/>
    </row>
    <row r="760" spans="2:10">
      <c r="B760" s="277"/>
      <c r="C760" s="89" t="s">
        <v>440</v>
      </c>
      <c r="D760" s="13">
        <v>87</v>
      </c>
      <c r="E760" s="1"/>
      <c r="F760" s="1">
        <v>83</v>
      </c>
      <c r="G760" s="1">
        <f>F760-D760</f>
        <v>-4</v>
      </c>
      <c r="H760" s="5"/>
      <c r="I760" s="5"/>
      <c r="J760" s="5"/>
    </row>
    <row r="761" spans="2:10">
      <c r="B761" s="269"/>
      <c r="C761" s="90"/>
      <c r="D761" s="13">
        <v>87</v>
      </c>
      <c r="E761" s="1"/>
      <c r="F761" s="1">
        <v>83</v>
      </c>
      <c r="G761" s="1">
        <f>F761-D761</f>
        <v>-4</v>
      </c>
      <c r="H761" s="5"/>
      <c r="I761" s="5">
        <f>G752+G753+G754+G755+G756+G757+G758+G759+G760+G761</f>
        <v>-2</v>
      </c>
      <c r="J761" s="5">
        <f>I761*75</f>
        <v>-150</v>
      </c>
    </row>
    <row r="762" spans="2:10">
      <c r="B762" s="281" t="s">
        <v>570</v>
      </c>
      <c r="C762" s="268" t="s">
        <v>440</v>
      </c>
      <c r="D762" s="13">
        <v>87</v>
      </c>
      <c r="E762" s="1"/>
      <c r="F762" s="1">
        <v>85</v>
      </c>
      <c r="G762" s="1">
        <f t="shared" ref="G762:G777" si="76">F762-D762</f>
        <v>-2</v>
      </c>
      <c r="H762" s="5"/>
      <c r="I762" s="5"/>
      <c r="J762" s="5"/>
    </row>
    <row r="763" spans="2:10">
      <c r="B763" s="282"/>
      <c r="C763" s="277"/>
      <c r="D763" s="13">
        <v>87</v>
      </c>
      <c r="E763" s="1"/>
      <c r="F763" s="1">
        <v>85</v>
      </c>
      <c r="G763" s="1">
        <f t="shared" si="76"/>
        <v>-2</v>
      </c>
      <c r="H763" s="5"/>
      <c r="I763" s="5"/>
      <c r="J763" s="5"/>
    </row>
    <row r="764" spans="2:10">
      <c r="B764" s="282"/>
      <c r="C764" s="277"/>
      <c r="D764" s="13">
        <v>87</v>
      </c>
      <c r="E764" s="1"/>
      <c r="F764" s="1">
        <v>85</v>
      </c>
      <c r="G764" s="1">
        <f t="shared" si="76"/>
        <v>-2</v>
      </c>
      <c r="H764" s="5"/>
      <c r="I764" s="5"/>
      <c r="J764" s="5"/>
    </row>
    <row r="765" spans="2:10">
      <c r="B765" s="282"/>
      <c r="C765" s="269"/>
      <c r="D765" s="13">
        <v>87</v>
      </c>
      <c r="E765" s="1"/>
      <c r="F765" s="1">
        <v>85</v>
      </c>
      <c r="G765" s="1">
        <f t="shared" si="76"/>
        <v>-2</v>
      </c>
      <c r="H765" s="5"/>
      <c r="I765" s="5"/>
      <c r="J765" s="5"/>
    </row>
    <row r="766" spans="2:10">
      <c r="B766" s="282"/>
      <c r="C766" s="281" t="s">
        <v>566</v>
      </c>
      <c r="D766" s="13">
        <v>12.9</v>
      </c>
      <c r="E766" s="1"/>
      <c r="F766" s="1">
        <v>18</v>
      </c>
      <c r="G766" s="1">
        <f t="shared" si="76"/>
        <v>5.0999999999999996</v>
      </c>
      <c r="H766" s="5"/>
      <c r="I766" s="5"/>
      <c r="J766" s="5"/>
    </row>
    <row r="767" spans="2:10">
      <c r="B767" s="282"/>
      <c r="C767" s="282"/>
      <c r="D767" s="13">
        <v>12.9</v>
      </c>
      <c r="E767" s="1"/>
      <c r="F767" s="1">
        <v>18</v>
      </c>
      <c r="G767" s="1">
        <f t="shared" si="76"/>
        <v>5.0999999999999996</v>
      </c>
      <c r="H767" s="5"/>
      <c r="I767" s="5"/>
      <c r="J767" s="5"/>
    </row>
    <row r="768" spans="2:10">
      <c r="B768" s="282"/>
      <c r="C768" s="282"/>
      <c r="D768" s="13">
        <v>12.9</v>
      </c>
      <c r="E768" s="1"/>
      <c r="F768" s="1">
        <v>18</v>
      </c>
      <c r="G768" s="1">
        <f t="shared" si="76"/>
        <v>5.0999999999999996</v>
      </c>
      <c r="H768" s="5"/>
      <c r="I768" s="5"/>
      <c r="J768" s="5"/>
    </row>
    <row r="769" spans="2:10">
      <c r="B769" s="282"/>
      <c r="C769" s="282"/>
      <c r="D769" s="13">
        <v>12.9</v>
      </c>
      <c r="E769" s="1"/>
      <c r="F769" s="1">
        <v>19</v>
      </c>
      <c r="G769" s="1">
        <f t="shared" si="76"/>
        <v>6.1</v>
      </c>
      <c r="H769" s="5"/>
      <c r="I769" s="5"/>
      <c r="J769" s="5"/>
    </row>
    <row r="770" spans="2:10">
      <c r="B770" s="282"/>
      <c r="C770" s="282"/>
      <c r="D770" s="13">
        <v>12.9</v>
      </c>
      <c r="E770" s="1"/>
      <c r="F770" s="1">
        <v>19</v>
      </c>
      <c r="G770" s="1">
        <f t="shared" si="76"/>
        <v>6.1</v>
      </c>
      <c r="H770" s="5"/>
      <c r="I770" s="5"/>
      <c r="J770" s="5"/>
    </row>
    <row r="771" spans="2:10">
      <c r="B771" s="282"/>
      <c r="C771" s="282"/>
      <c r="D771" s="13">
        <v>12.9</v>
      </c>
      <c r="E771" s="1"/>
      <c r="F771" s="1">
        <v>19</v>
      </c>
      <c r="G771" s="1">
        <f t="shared" si="76"/>
        <v>6.1</v>
      </c>
      <c r="H771" s="5"/>
      <c r="I771" s="5"/>
      <c r="J771" s="5"/>
    </row>
    <row r="772" spans="2:10">
      <c r="B772" s="282"/>
      <c r="C772" s="282"/>
      <c r="D772" s="13">
        <v>12.9</v>
      </c>
      <c r="E772" s="1"/>
      <c r="F772" s="1">
        <v>22.2</v>
      </c>
      <c r="G772" s="1">
        <f t="shared" si="76"/>
        <v>9.2999999999999989</v>
      </c>
      <c r="H772" s="5"/>
      <c r="I772" s="5"/>
      <c r="J772" s="5"/>
    </row>
    <row r="773" spans="2:10">
      <c r="B773" s="282"/>
      <c r="C773" s="282"/>
      <c r="D773" s="13">
        <v>12.9</v>
      </c>
      <c r="E773" s="1"/>
      <c r="F773" s="1">
        <v>22.2</v>
      </c>
      <c r="G773" s="1">
        <f t="shared" si="76"/>
        <v>9.2999999999999989</v>
      </c>
      <c r="H773" s="5"/>
      <c r="I773" s="5"/>
      <c r="J773" s="5"/>
    </row>
    <row r="774" spans="2:10">
      <c r="B774" s="282"/>
      <c r="C774" s="282"/>
      <c r="D774" s="13">
        <v>12.9</v>
      </c>
      <c r="E774" s="1"/>
      <c r="F774" s="1">
        <v>22.2</v>
      </c>
      <c r="G774" s="1">
        <f t="shared" si="76"/>
        <v>9.2999999999999989</v>
      </c>
      <c r="H774" s="5"/>
      <c r="I774" s="5"/>
      <c r="J774" s="5"/>
    </row>
    <row r="775" spans="2:10">
      <c r="B775" s="282"/>
      <c r="C775" s="282"/>
      <c r="D775" s="13">
        <v>12.9</v>
      </c>
      <c r="E775" s="1"/>
      <c r="F775" s="1">
        <v>23.6</v>
      </c>
      <c r="G775" s="1">
        <f t="shared" si="76"/>
        <v>10.700000000000001</v>
      </c>
      <c r="H775" s="5"/>
      <c r="I775" s="5"/>
      <c r="J775" s="5"/>
    </row>
    <row r="776" spans="2:10">
      <c r="B776" s="282"/>
      <c r="C776" s="282"/>
      <c r="D776" s="13">
        <v>12.9</v>
      </c>
      <c r="E776" s="1"/>
      <c r="F776" s="1">
        <v>23.6</v>
      </c>
      <c r="G776" s="1">
        <f t="shared" si="76"/>
        <v>10.700000000000001</v>
      </c>
      <c r="H776" s="5"/>
      <c r="I776" s="5"/>
      <c r="J776" s="5"/>
    </row>
    <row r="777" spans="2:10">
      <c r="B777" s="282"/>
      <c r="C777" s="282"/>
      <c r="D777" s="13">
        <v>12.9</v>
      </c>
      <c r="E777" s="1"/>
      <c r="F777" s="1">
        <v>23.6</v>
      </c>
      <c r="G777" s="1">
        <f t="shared" si="76"/>
        <v>10.700000000000001</v>
      </c>
      <c r="H777" s="5"/>
      <c r="I777" s="5">
        <v>85.6</v>
      </c>
      <c r="J777" s="5">
        <v>6420</v>
      </c>
    </row>
    <row r="778" spans="2:10">
      <c r="B778" s="282"/>
      <c r="C778" s="282"/>
      <c r="D778" s="13">
        <v>12.9</v>
      </c>
      <c r="E778" s="1"/>
      <c r="F778" s="1"/>
      <c r="G778" s="1"/>
      <c r="H778" s="13" t="s">
        <v>13</v>
      </c>
      <c r="I778" s="5"/>
      <c r="J778" s="5"/>
    </row>
    <row r="779" spans="2:10">
      <c r="B779" s="28" t="s">
        <v>571</v>
      </c>
      <c r="C779" s="282"/>
      <c r="D779" s="13"/>
      <c r="E779" s="1"/>
      <c r="F779" s="1">
        <v>15</v>
      </c>
      <c r="G779" s="1">
        <f>F779-D778</f>
        <v>2.0999999999999996</v>
      </c>
      <c r="H779" s="13"/>
      <c r="I779" s="5"/>
      <c r="J779" s="5"/>
    </row>
    <row r="780" spans="2:10">
      <c r="B780" s="28" t="s">
        <v>570</v>
      </c>
      <c r="C780" s="282"/>
      <c r="D780" s="13">
        <v>12.9</v>
      </c>
      <c r="E780" s="1"/>
      <c r="F780" s="1"/>
      <c r="G780" s="1"/>
      <c r="H780" s="13" t="s">
        <v>13</v>
      </c>
      <c r="I780" s="5"/>
      <c r="J780" s="5"/>
    </row>
    <row r="781" spans="2:10">
      <c r="B781" s="28" t="s">
        <v>571</v>
      </c>
      <c r="C781" s="282"/>
      <c r="D781" s="13"/>
      <c r="E781" s="1"/>
      <c r="F781" s="1">
        <v>15</v>
      </c>
      <c r="G781" s="1">
        <f t="shared" ref="G781:G791" si="77">F781-D780</f>
        <v>2.0999999999999996</v>
      </c>
      <c r="H781" s="13"/>
      <c r="I781" s="5"/>
      <c r="J781" s="5"/>
    </row>
    <row r="782" spans="2:10">
      <c r="B782" s="28" t="s">
        <v>570</v>
      </c>
      <c r="C782" s="282"/>
      <c r="D782" s="13">
        <v>12.9</v>
      </c>
      <c r="E782" s="1"/>
      <c r="F782" s="1"/>
      <c r="G782" s="1"/>
      <c r="H782" s="13" t="s">
        <v>13</v>
      </c>
      <c r="I782" s="5"/>
      <c r="J782" s="5"/>
    </row>
    <row r="783" spans="2:10">
      <c r="B783" s="28" t="s">
        <v>571</v>
      </c>
      <c r="C783" s="282"/>
      <c r="D783" s="13"/>
      <c r="E783" s="1"/>
      <c r="F783" s="1">
        <v>15</v>
      </c>
      <c r="G783" s="1">
        <f t="shared" si="77"/>
        <v>2.0999999999999996</v>
      </c>
      <c r="H783" s="13"/>
      <c r="I783" s="5"/>
      <c r="J783" s="5"/>
    </row>
    <row r="784" spans="2:10">
      <c r="B784" s="28" t="s">
        <v>570</v>
      </c>
      <c r="C784" s="282"/>
      <c r="D784" s="13">
        <v>14.5</v>
      </c>
      <c r="E784" s="1"/>
      <c r="F784" s="1"/>
      <c r="G784" s="1"/>
      <c r="H784" s="13" t="s">
        <v>13</v>
      </c>
      <c r="I784" s="5"/>
      <c r="J784" s="5"/>
    </row>
    <row r="785" spans="2:10">
      <c r="B785" s="28" t="s">
        <v>571</v>
      </c>
      <c r="C785" s="282"/>
      <c r="D785" s="13"/>
      <c r="E785" s="1"/>
      <c r="F785" s="1">
        <v>15</v>
      </c>
      <c r="G785" s="1">
        <f t="shared" si="77"/>
        <v>0.5</v>
      </c>
      <c r="H785" s="13"/>
      <c r="I785" s="5"/>
      <c r="J785" s="5"/>
    </row>
    <row r="786" spans="2:10">
      <c r="B786" s="28" t="s">
        <v>570</v>
      </c>
      <c r="C786" s="282"/>
      <c r="D786" s="13">
        <v>14.5</v>
      </c>
      <c r="E786" s="1"/>
      <c r="F786" s="1"/>
      <c r="G786" s="1"/>
      <c r="H786" s="13" t="s">
        <v>13</v>
      </c>
      <c r="I786" s="5"/>
      <c r="J786" s="5"/>
    </row>
    <row r="787" spans="2:10">
      <c r="B787" s="28" t="s">
        <v>571</v>
      </c>
      <c r="C787" s="282"/>
      <c r="D787" s="13"/>
      <c r="E787" s="1"/>
      <c r="F787" s="1">
        <v>15</v>
      </c>
      <c r="G787" s="1">
        <f t="shared" si="77"/>
        <v>0.5</v>
      </c>
      <c r="H787" s="13"/>
      <c r="I787" s="5"/>
      <c r="J787" s="5"/>
    </row>
    <row r="788" spans="2:10">
      <c r="B788" s="28" t="s">
        <v>570</v>
      </c>
      <c r="C788" s="282"/>
      <c r="D788" s="13">
        <v>14.5</v>
      </c>
      <c r="E788" s="1"/>
      <c r="F788" s="1"/>
      <c r="G788" s="1"/>
      <c r="H788" s="13" t="s">
        <v>13</v>
      </c>
      <c r="I788" s="5"/>
      <c r="J788" s="5"/>
    </row>
    <row r="789" spans="2:10">
      <c r="B789" s="28" t="s">
        <v>571</v>
      </c>
      <c r="C789" s="282"/>
      <c r="D789" s="13"/>
      <c r="E789" s="1"/>
      <c r="F789" s="1">
        <v>15</v>
      </c>
      <c r="G789" s="1">
        <f t="shared" si="77"/>
        <v>0.5</v>
      </c>
      <c r="H789" s="13"/>
      <c r="I789" s="5"/>
      <c r="J789" s="5"/>
    </row>
    <row r="790" spans="2:10">
      <c r="B790" s="28" t="s">
        <v>570</v>
      </c>
      <c r="C790" s="282"/>
      <c r="D790" s="13">
        <v>14.5</v>
      </c>
      <c r="E790" s="1"/>
      <c r="F790" s="1"/>
      <c r="G790" s="1"/>
      <c r="H790" s="13" t="s">
        <v>13</v>
      </c>
      <c r="I790" s="5"/>
      <c r="J790" s="5"/>
    </row>
    <row r="791" spans="2:10">
      <c r="B791" s="282" t="s">
        <v>571</v>
      </c>
      <c r="C791" s="283"/>
      <c r="D791" s="5"/>
      <c r="E791" s="1"/>
      <c r="F791" s="1">
        <v>15</v>
      </c>
      <c r="G791" s="1">
        <f t="shared" si="77"/>
        <v>0.5</v>
      </c>
      <c r="H791" s="5"/>
      <c r="I791" s="5"/>
      <c r="J791" s="5"/>
    </row>
    <row r="792" spans="2:10">
      <c r="B792" s="282"/>
      <c r="C792" s="268" t="s">
        <v>440</v>
      </c>
      <c r="D792" s="13">
        <v>73</v>
      </c>
      <c r="E792" s="1">
        <v>60</v>
      </c>
      <c r="F792" s="1"/>
      <c r="G792" s="1">
        <f>E792-D792</f>
        <v>-13</v>
      </c>
      <c r="H792" s="5"/>
      <c r="I792" s="5"/>
      <c r="J792" s="5"/>
    </row>
    <row r="793" spans="2:10">
      <c r="B793" s="282"/>
      <c r="C793" s="269"/>
      <c r="D793" s="13">
        <v>73</v>
      </c>
      <c r="E793" s="1">
        <v>60</v>
      </c>
      <c r="F793" s="1"/>
      <c r="G793" s="1">
        <f>E793-D793</f>
        <v>-13</v>
      </c>
      <c r="H793" s="5"/>
      <c r="I793" s="5"/>
      <c r="J793" s="5"/>
    </row>
    <row r="794" spans="2:10">
      <c r="B794" s="282"/>
      <c r="C794" s="268" t="s">
        <v>453</v>
      </c>
      <c r="D794" s="13">
        <v>103</v>
      </c>
      <c r="E794" s="1"/>
      <c r="F794" s="1">
        <v>121</v>
      </c>
      <c r="G794" s="1">
        <f>F794-D794</f>
        <v>18</v>
      </c>
      <c r="H794" s="5"/>
      <c r="I794" s="5"/>
      <c r="J794" s="5"/>
    </row>
    <row r="795" spans="2:10">
      <c r="B795" s="282"/>
      <c r="C795" s="277"/>
      <c r="D795" s="13">
        <v>103</v>
      </c>
      <c r="E795" s="1"/>
      <c r="F795" s="1">
        <v>125</v>
      </c>
      <c r="G795" s="1">
        <f t="shared" ref="G795:G799" si="78">F795-D795</f>
        <v>22</v>
      </c>
      <c r="H795" s="5"/>
      <c r="I795" s="5"/>
      <c r="J795" s="5"/>
    </row>
    <row r="796" spans="2:10">
      <c r="B796" s="282"/>
      <c r="C796" s="277"/>
      <c r="D796" s="13">
        <v>106.7</v>
      </c>
      <c r="E796" s="1"/>
      <c r="F796" s="1">
        <v>114.7</v>
      </c>
      <c r="G796" s="1">
        <f t="shared" si="78"/>
        <v>8</v>
      </c>
      <c r="H796" s="5"/>
      <c r="I796" s="5"/>
      <c r="J796" s="5"/>
    </row>
    <row r="797" spans="2:10">
      <c r="B797" s="282"/>
      <c r="C797" s="277"/>
      <c r="D797" s="13">
        <v>106.7</v>
      </c>
      <c r="E797" s="1"/>
      <c r="F797" s="1">
        <v>118</v>
      </c>
      <c r="G797" s="1">
        <f t="shared" si="78"/>
        <v>11.299999999999997</v>
      </c>
      <c r="H797" s="5"/>
      <c r="I797" s="5"/>
      <c r="J797" s="5"/>
    </row>
    <row r="798" spans="2:10">
      <c r="B798" s="282"/>
      <c r="C798" s="277"/>
      <c r="D798" s="13">
        <v>122.2</v>
      </c>
      <c r="E798" s="1"/>
      <c r="F798" s="1">
        <v>117</v>
      </c>
      <c r="G798" s="1">
        <f t="shared" si="78"/>
        <v>-5.2000000000000028</v>
      </c>
      <c r="H798" s="5"/>
      <c r="I798" s="5"/>
      <c r="J798" s="5"/>
    </row>
    <row r="799" spans="2:10">
      <c r="B799" s="282"/>
      <c r="C799" s="269"/>
      <c r="D799" s="13">
        <v>122.2</v>
      </c>
      <c r="E799" s="1"/>
      <c r="F799" s="1">
        <v>117</v>
      </c>
      <c r="G799" s="1">
        <f t="shared" si="78"/>
        <v>-5.2000000000000028</v>
      </c>
      <c r="H799" s="5"/>
      <c r="I799" s="5"/>
      <c r="J799" s="5"/>
    </row>
    <row r="800" spans="2:10">
      <c r="B800" s="282"/>
      <c r="C800" s="268" t="s">
        <v>573</v>
      </c>
      <c r="D800" s="13">
        <v>92</v>
      </c>
      <c r="E800" s="1"/>
      <c r="F800" s="1">
        <v>98.3</v>
      </c>
      <c r="G800" s="1">
        <f>F800-D800</f>
        <v>6.2999999999999972</v>
      </c>
      <c r="H800" s="5"/>
      <c r="I800" s="5"/>
      <c r="J800" s="5"/>
    </row>
    <row r="801" spans="2:10">
      <c r="B801" s="282"/>
      <c r="C801" s="277"/>
      <c r="D801" s="13">
        <v>92</v>
      </c>
      <c r="E801" s="1"/>
      <c r="F801" s="1">
        <v>98.3</v>
      </c>
      <c r="G801" s="1">
        <f t="shared" ref="G801:G803" si="79">F801-D801</f>
        <v>6.2999999999999972</v>
      </c>
      <c r="H801" s="5"/>
      <c r="I801" s="5"/>
      <c r="J801" s="5"/>
    </row>
    <row r="802" spans="2:10">
      <c r="B802" s="282"/>
      <c r="C802" s="277"/>
      <c r="D802" s="13">
        <v>92</v>
      </c>
      <c r="E802" s="1"/>
      <c r="F802" s="1">
        <v>98.3</v>
      </c>
      <c r="G802" s="1">
        <f t="shared" si="79"/>
        <v>6.2999999999999972</v>
      </c>
      <c r="H802" s="5"/>
      <c r="I802" s="5"/>
      <c r="J802" s="5"/>
    </row>
    <row r="803" spans="2:10">
      <c r="B803" s="282"/>
      <c r="C803" s="269"/>
      <c r="D803" s="13">
        <v>92</v>
      </c>
      <c r="E803" s="1"/>
      <c r="F803" s="1">
        <v>98.3</v>
      </c>
      <c r="G803" s="1">
        <f t="shared" si="79"/>
        <v>6.2999999999999972</v>
      </c>
      <c r="H803" s="5"/>
      <c r="I803" s="5">
        <f>G779+G781+G783+G785+G787+G789+G791+G792+G793+G794+G795+G796+G797+G798+G799+G800+G801+G802+G803</f>
        <v>56.399999999999977</v>
      </c>
      <c r="J803" s="5">
        <f>I803*75</f>
        <v>4229.9999999999982</v>
      </c>
    </row>
    <row r="804" spans="2:10">
      <c r="B804" s="267" t="s">
        <v>574</v>
      </c>
      <c r="C804" s="268" t="s">
        <v>576</v>
      </c>
      <c r="D804" s="13">
        <v>145</v>
      </c>
      <c r="E804" s="1"/>
      <c r="F804" s="1">
        <v>139</v>
      </c>
      <c r="G804" s="1">
        <f>F804-D804</f>
        <v>-6</v>
      </c>
      <c r="H804" s="5"/>
      <c r="I804" s="5"/>
      <c r="J804" s="5"/>
    </row>
    <row r="805" spans="2:10">
      <c r="B805" s="267"/>
      <c r="C805" s="269"/>
      <c r="D805" s="13">
        <v>145</v>
      </c>
      <c r="E805" s="1"/>
      <c r="F805" s="1">
        <v>139</v>
      </c>
      <c r="G805" s="1">
        <f t="shared" ref="G805:G813" si="80">F805-D805</f>
        <v>-6</v>
      </c>
      <c r="H805" s="5"/>
      <c r="I805" s="5"/>
      <c r="J805" s="5"/>
    </row>
    <row r="806" spans="2:10">
      <c r="B806" s="267"/>
      <c r="C806" s="268" t="s">
        <v>577</v>
      </c>
      <c r="D806" s="13">
        <v>103</v>
      </c>
      <c r="E806" s="1"/>
      <c r="F806" s="1">
        <v>97</v>
      </c>
      <c r="G806" s="1">
        <f t="shared" si="80"/>
        <v>-6</v>
      </c>
      <c r="H806" s="5"/>
      <c r="I806" s="5"/>
      <c r="J806" s="5"/>
    </row>
    <row r="807" spans="2:10">
      <c r="B807" s="267"/>
      <c r="C807" s="269"/>
      <c r="D807" s="13">
        <v>103</v>
      </c>
      <c r="E807" s="1"/>
      <c r="F807" s="1">
        <v>97</v>
      </c>
      <c r="G807" s="1">
        <f t="shared" si="80"/>
        <v>-6</v>
      </c>
      <c r="H807" s="5"/>
      <c r="I807" s="5">
        <f>G804+G805+G806+G807</f>
        <v>-24</v>
      </c>
      <c r="J807" s="5">
        <f>I807*75</f>
        <v>-1800</v>
      </c>
    </row>
    <row r="808" spans="2:10">
      <c r="B808" s="268" t="s">
        <v>578</v>
      </c>
      <c r="C808" s="268" t="s">
        <v>579</v>
      </c>
      <c r="D808" s="13">
        <v>113.5</v>
      </c>
      <c r="E808" s="1"/>
      <c r="F808" s="1">
        <v>121</v>
      </c>
      <c r="G808" s="1">
        <f t="shared" si="80"/>
        <v>7.5</v>
      </c>
      <c r="H808" s="5"/>
      <c r="I808" s="5"/>
      <c r="J808" s="5"/>
    </row>
    <row r="809" spans="2:10">
      <c r="B809" s="277"/>
      <c r="C809" s="277"/>
      <c r="D809" s="13">
        <v>113.5</v>
      </c>
      <c r="E809" s="1"/>
      <c r="F809" s="1">
        <v>123.5</v>
      </c>
      <c r="G809" s="1">
        <f t="shared" si="80"/>
        <v>10</v>
      </c>
      <c r="H809" s="5"/>
      <c r="I809" s="5"/>
      <c r="J809" s="5"/>
    </row>
    <row r="810" spans="2:10">
      <c r="B810" s="277"/>
      <c r="C810" s="277"/>
      <c r="D810" s="13">
        <v>113.5</v>
      </c>
      <c r="E810" s="1"/>
      <c r="F810" s="1">
        <v>123.5</v>
      </c>
      <c r="G810" s="1">
        <f t="shared" si="80"/>
        <v>10</v>
      </c>
      <c r="H810" s="5"/>
      <c r="I810" s="5"/>
      <c r="J810" s="5"/>
    </row>
    <row r="811" spans="2:10">
      <c r="B811" s="277"/>
      <c r="C811" s="277"/>
      <c r="D811" s="13">
        <v>113.5</v>
      </c>
      <c r="E811" s="1"/>
      <c r="F811" s="1">
        <v>124.7</v>
      </c>
      <c r="G811" s="1">
        <f t="shared" si="80"/>
        <v>11.200000000000003</v>
      </c>
      <c r="H811" s="5"/>
      <c r="I811" s="5"/>
      <c r="J811" s="5"/>
    </row>
    <row r="812" spans="2:10">
      <c r="B812" s="277"/>
      <c r="C812" s="277"/>
      <c r="D812" s="13">
        <v>112</v>
      </c>
      <c r="E812" s="1"/>
      <c r="F812" s="1">
        <v>126</v>
      </c>
      <c r="G812" s="1">
        <f t="shared" si="80"/>
        <v>14</v>
      </c>
      <c r="H812" s="5"/>
      <c r="I812" s="5"/>
      <c r="J812" s="5"/>
    </row>
    <row r="813" spans="2:10">
      <c r="B813" s="277"/>
      <c r="C813" s="269"/>
      <c r="D813" s="13">
        <v>112</v>
      </c>
      <c r="E813" s="1"/>
      <c r="F813" s="1">
        <v>126</v>
      </c>
      <c r="G813" s="1">
        <f t="shared" si="80"/>
        <v>14</v>
      </c>
      <c r="H813" s="5"/>
      <c r="I813" s="5"/>
      <c r="J813" s="5"/>
    </row>
    <row r="814" spans="2:10">
      <c r="B814" s="277"/>
      <c r="C814" s="268" t="s">
        <v>577</v>
      </c>
      <c r="D814" s="13">
        <v>108</v>
      </c>
      <c r="E814" s="1">
        <v>102</v>
      </c>
      <c r="F814" s="1"/>
      <c r="G814" s="1">
        <f>E814-D814</f>
        <v>-6</v>
      </c>
      <c r="H814" s="5"/>
      <c r="I814" s="5"/>
      <c r="J814" s="5"/>
    </row>
    <row r="815" spans="2:10">
      <c r="B815" s="269"/>
      <c r="C815" s="269"/>
      <c r="D815" s="13">
        <v>108</v>
      </c>
      <c r="E815" s="1">
        <v>102</v>
      </c>
      <c r="F815" s="1"/>
      <c r="G815" s="1">
        <f>E815-D815</f>
        <v>-6</v>
      </c>
      <c r="H815" s="5"/>
      <c r="I815" s="5">
        <f>G808+G809+G810+G811+G812+G813+G814+G815</f>
        <v>54.7</v>
      </c>
      <c r="J815" s="5">
        <f>I815*75</f>
        <v>4102.5</v>
      </c>
    </row>
    <row r="816" spans="2:10">
      <c r="B816" s="268" t="s">
        <v>580</v>
      </c>
      <c r="C816" s="268" t="s">
        <v>581</v>
      </c>
      <c r="D816" s="13">
        <v>123</v>
      </c>
      <c r="E816" s="1"/>
      <c r="F816" s="1">
        <v>132.5</v>
      </c>
      <c r="G816" s="1">
        <f>F816-D816</f>
        <v>9.5</v>
      </c>
      <c r="H816" s="5"/>
      <c r="I816" s="5"/>
      <c r="J816" s="5"/>
    </row>
    <row r="817" spans="2:10">
      <c r="B817" s="277"/>
      <c r="C817" s="277"/>
      <c r="D817" s="13">
        <v>123</v>
      </c>
      <c r="E817" s="1"/>
      <c r="F817" s="1">
        <v>132.5</v>
      </c>
      <c r="G817" s="1">
        <f t="shared" ref="G817:G818" si="81">F817-D817</f>
        <v>9.5</v>
      </c>
      <c r="H817" s="5"/>
      <c r="I817" s="5"/>
      <c r="J817" s="5"/>
    </row>
    <row r="818" spans="2:10">
      <c r="B818" s="277"/>
      <c r="C818" s="277"/>
      <c r="D818" s="13">
        <v>123</v>
      </c>
      <c r="E818" s="1"/>
      <c r="F818" s="1">
        <v>132.5</v>
      </c>
      <c r="G818" s="1">
        <f t="shared" si="81"/>
        <v>9.5</v>
      </c>
      <c r="H818" s="5"/>
      <c r="I818" s="5"/>
      <c r="J818" s="5"/>
    </row>
    <row r="819" spans="2:10">
      <c r="B819" s="277"/>
      <c r="C819" s="277"/>
      <c r="D819" s="13">
        <v>123</v>
      </c>
      <c r="E819" s="1">
        <v>108</v>
      </c>
      <c r="F819" s="1"/>
      <c r="G819" s="1">
        <f>E819-D819</f>
        <v>-15</v>
      </c>
      <c r="H819" s="5"/>
      <c r="I819" s="5"/>
      <c r="J819" s="5"/>
    </row>
    <row r="820" spans="2:10">
      <c r="B820" s="277"/>
      <c r="C820" s="277"/>
      <c r="D820" s="13">
        <v>120</v>
      </c>
      <c r="E820" s="1"/>
      <c r="F820" s="1">
        <v>137</v>
      </c>
      <c r="G820" s="1">
        <f>F820-D820</f>
        <v>17</v>
      </c>
      <c r="H820" s="5"/>
      <c r="I820" s="5"/>
      <c r="J820" s="5"/>
    </row>
    <row r="821" spans="2:10">
      <c r="B821" s="277"/>
      <c r="C821" s="277"/>
      <c r="D821" s="13">
        <v>120</v>
      </c>
      <c r="E821" s="1"/>
      <c r="F821" s="1">
        <v>150</v>
      </c>
      <c r="G821" s="1">
        <f t="shared" ref="G821:G823" si="82">F821-D821</f>
        <v>30</v>
      </c>
      <c r="H821" s="5"/>
      <c r="I821" s="5"/>
      <c r="J821" s="5"/>
    </row>
    <row r="822" spans="2:10">
      <c r="B822" s="277"/>
      <c r="C822" s="277"/>
      <c r="D822" s="13">
        <v>120</v>
      </c>
      <c r="E822" s="1"/>
      <c r="F822" s="1">
        <v>160</v>
      </c>
      <c r="G822" s="1">
        <f t="shared" si="82"/>
        <v>40</v>
      </c>
      <c r="H822" s="5"/>
      <c r="I822" s="5"/>
      <c r="J822" s="5"/>
    </row>
    <row r="823" spans="2:10">
      <c r="B823" s="277"/>
      <c r="C823" s="269"/>
      <c r="D823" s="13">
        <v>120</v>
      </c>
      <c r="E823" s="1"/>
      <c r="F823" s="1">
        <v>160</v>
      </c>
      <c r="G823" s="1">
        <f t="shared" si="82"/>
        <v>40</v>
      </c>
      <c r="H823" s="5"/>
      <c r="I823" s="5"/>
      <c r="J823" s="5"/>
    </row>
    <row r="824" spans="2:10">
      <c r="B824" s="277"/>
      <c r="C824" s="268" t="s">
        <v>579</v>
      </c>
      <c r="D824" s="13">
        <v>116</v>
      </c>
      <c r="E824" s="1">
        <v>111</v>
      </c>
      <c r="F824" s="1"/>
      <c r="G824" s="1">
        <f>E824-D824</f>
        <v>-5</v>
      </c>
      <c r="H824" s="5"/>
      <c r="I824" s="5"/>
      <c r="J824" s="5"/>
    </row>
    <row r="825" spans="2:10">
      <c r="B825" s="277"/>
      <c r="C825" s="277"/>
      <c r="D825" s="13">
        <v>116</v>
      </c>
      <c r="E825" s="1">
        <v>111</v>
      </c>
      <c r="F825" s="1"/>
      <c r="G825" s="1">
        <f t="shared" ref="G825:G827" si="83">E825-D825</f>
        <v>-5</v>
      </c>
      <c r="H825" s="5"/>
      <c r="I825" s="5"/>
      <c r="J825" s="5"/>
    </row>
    <row r="826" spans="2:10">
      <c r="B826" s="277"/>
      <c r="C826" s="277"/>
      <c r="D826" s="13">
        <v>116</v>
      </c>
      <c r="E826" s="1">
        <v>111</v>
      </c>
      <c r="F826" s="1"/>
      <c r="G826" s="1">
        <f t="shared" si="83"/>
        <v>-5</v>
      </c>
      <c r="H826" s="5"/>
      <c r="I826" s="5"/>
      <c r="J826" s="5"/>
    </row>
    <row r="827" spans="2:10">
      <c r="B827" s="269"/>
      <c r="C827" s="269"/>
      <c r="D827" s="13">
        <v>116</v>
      </c>
      <c r="E827" s="1">
        <v>111</v>
      </c>
      <c r="F827" s="1"/>
      <c r="G827" s="1">
        <f t="shared" si="83"/>
        <v>-5</v>
      </c>
      <c r="H827" s="5"/>
      <c r="I827" s="5">
        <f>G816+G817+G818+G819+G820+G821+G822+G823+G826+G827</f>
        <v>130.5</v>
      </c>
      <c r="J827" s="5">
        <f>I827*75</f>
        <v>9787.5</v>
      </c>
    </row>
    <row r="828" spans="2:10">
      <c r="B828" s="268" t="s">
        <v>582</v>
      </c>
      <c r="C828" s="268" t="s">
        <v>450</v>
      </c>
      <c r="D828" s="13">
        <v>125</v>
      </c>
      <c r="E828" s="1"/>
      <c r="F828" s="1">
        <v>135</v>
      </c>
      <c r="G828" s="1">
        <f>F828-D828</f>
        <v>10</v>
      </c>
      <c r="H828" s="5"/>
      <c r="I828" s="5"/>
      <c r="J828" s="5"/>
    </row>
    <row r="829" spans="2:10">
      <c r="B829" s="277"/>
      <c r="C829" s="277"/>
      <c r="D829" s="13">
        <v>125</v>
      </c>
      <c r="E829" s="1"/>
      <c r="F829" s="1">
        <v>137.5</v>
      </c>
      <c r="G829" s="1">
        <f t="shared" ref="G829:G839" si="84">F829-D829</f>
        <v>12.5</v>
      </c>
      <c r="H829" s="5"/>
      <c r="I829" s="5"/>
      <c r="J829" s="5"/>
    </row>
    <row r="830" spans="2:10">
      <c r="B830" s="277"/>
      <c r="C830" s="277"/>
      <c r="D830" s="13">
        <v>125</v>
      </c>
      <c r="E830" s="1"/>
      <c r="F830" s="1">
        <v>141</v>
      </c>
      <c r="G830" s="1">
        <f t="shared" si="84"/>
        <v>16</v>
      </c>
      <c r="H830" s="5"/>
      <c r="I830" s="5"/>
      <c r="J830" s="5"/>
    </row>
    <row r="831" spans="2:10">
      <c r="B831" s="277"/>
      <c r="C831" s="277"/>
      <c r="D831" s="13">
        <v>125</v>
      </c>
      <c r="E831" s="1"/>
      <c r="F831" s="1">
        <v>145</v>
      </c>
      <c r="G831" s="1">
        <f t="shared" si="84"/>
        <v>20</v>
      </c>
      <c r="H831" s="5"/>
      <c r="I831" s="5"/>
      <c r="J831" s="5"/>
    </row>
    <row r="832" spans="2:10">
      <c r="B832" s="277"/>
      <c r="C832" s="277"/>
      <c r="D832" s="13">
        <v>144</v>
      </c>
      <c r="E832" s="1"/>
      <c r="F832" s="1">
        <v>156</v>
      </c>
      <c r="G832" s="1">
        <f t="shared" si="84"/>
        <v>12</v>
      </c>
      <c r="H832" s="5"/>
      <c r="I832" s="5"/>
      <c r="J832" s="5"/>
    </row>
    <row r="833" spans="2:10">
      <c r="B833" s="277"/>
      <c r="C833" s="277"/>
      <c r="D833" s="13">
        <v>144</v>
      </c>
      <c r="E833" s="1"/>
      <c r="F833" s="1">
        <v>156</v>
      </c>
      <c r="G833" s="1">
        <f t="shared" si="84"/>
        <v>12</v>
      </c>
      <c r="H833" s="5"/>
      <c r="I833" s="5"/>
      <c r="J833" s="5"/>
    </row>
    <row r="834" spans="2:10">
      <c r="B834" s="277"/>
      <c r="C834" s="277"/>
      <c r="D834" s="13">
        <v>144</v>
      </c>
      <c r="E834" s="1"/>
      <c r="F834" s="1">
        <v>156</v>
      </c>
      <c r="G834" s="1">
        <f t="shared" si="84"/>
        <v>12</v>
      </c>
      <c r="H834" s="5"/>
      <c r="I834" s="5"/>
      <c r="J834" s="5"/>
    </row>
    <row r="835" spans="2:10">
      <c r="B835" s="269"/>
      <c r="C835" s="269"/>
      <c r="D835" s="13">
        <v>144</v>
      </c>
      <c r="E835" s="1"/>
      <c r="F835" s="1">
        <v>156</v>
      </c>
      <c r="G835" s="1">
        <f t="shared" si="84"/>
        <v>12</v>
      </c>
      <c r="H835" s="5"/>
      <c r="I835" s="5">
        <f>G828+G829+G830+G831+G832+G833+G834+G835</f>
        <v>106.5</v>
      </c>
      <c r="J835" s="5">
        <f>I835*75</f>
        <v>7987.5</v>
      </c>
    </row>
    <row r="836" spans="2:10">
      <c r="B836" s="268" t="s">
        <v>583</v>
      </c>
      <c r="C836" s="268" t="s">
        <v>465</v>
      </c>
      <c r="D836" s="13">
        <v>117</v>
      </c>
      <c r="E836" s="1"/>
      <c r="F836" s="1">
        <v>123.5</v>
      </c>
      <c r="G836" s="1">
        <f t="shared" si="84"/>
        <v>6.5</v>
      </c>
      <c r="H836" s="5"/>
      <c r="I836" s="5"/>
      <c r="J836" s="5"/>
    </row>
    <row r="837" spans="2:10">
      <c r="B837" s="277"/>
      <c r="C837" s="277"/>
      <c r="D837" s="13">
        <v>117</v>
      </c>
      <c r="E837" s="1"/>
      <c r="F837" s="1">
        <v>123.5</v>
      </c>
      <c r="G837" s="1">
        <f t="shared" si="84"/>
        <v>6.5</v>
      </c>
      <c r="H837" s="5"/>
      <c r="I837" s="5"/>
      <c r="J837" s="5"/>
    </row>
    <row r="838" spans="2:10">
      <c r="B838" s="277"/>
      <c r="C838" s="277"/>
      <c r="D838" s="13">
        <v>117</v>
      </c>
      <c r="E838" s="1"/>
      <c r="F838" s="1">
        <v>118</v>
      </c>
      <c r="G838" s="1">
        <f t="shared" si="84"/>
        <v>1</v>
      </c>
      <c r="H838" s="5"/>
      <c r="I838" s="5"/>
      <c r="J838" s="5"/>
    </row>
    <row r="839" spans="2:10">
      <c r="B839" s="269"/>
      <c r="C839" s="269"/>
      <c r="D839" s="13">
        <v>117</v>
      </c>
      <c r="E839" s="1"/>
      <c r="F839" s="1">
        <v>118</v>
      </c>
      <c r="G839" s="1">
        <f t="shared" si="84"/>
        <v>1</v>
      </c>
      <c r="H839" s="5"/>
      <c r="I839" s="5">
        <f>G836+G837+G838+G839</f>
        <v>15</v>
      </c>
      <c r="J839" s="5">
        <f>I839*75</f>
        <v>1125</v>
      </c>
    </row>
    <row r="840" spans="2:10">
      <c r="B840" s="1"/>
      <c r="C840" s="1"/>
      <c r="D840" s="1"/>
      <c r="E840" s="1"/>
      <c r="F840" s="1"/>
      <c r="G840" s="5">
        <f>SUM(G631:G839)</f>
        <v>1546.2999999999988</v>
      </c>
      <c r="H840" s="5">
        <f>G840*75</f>
        <v>115972.49999999991</v>
      </c>
      <c r="I840" s="1"/>
      <c r="J840" s="1"/>
    </row>
    <row r="844" spans="2:10">
      <c r="B844" s="5" t="s">
        <v>88</v>
      </c>
      <c r="C844" s="5">
        <v>2018</v>
      </c>
      <c r="D844" s="13"/>
      <c r="E844" s="13"/>
      <c r="F844" s="13"/>
      <c r="G844" s="13"/>
      <c r="H844" s="13"/>
      <c r="I844" s="247" t="s">
        <v>527</v>
      </c>
      <c r="J844" s="248"/>
    </row>
    <row r="845" spans="2:10">
      <c r="B845" s="12"/>
      <c r="C845" s="12"/>
      <c r="D845" s="12"/>
      <c r="E845" s="20"/>
      <c r="F845" s="20"/>
      <c r="G845" s="20" t="s">
        <v>4</v>
      </c>
      <c r="H845" s="21" t="s">
        <v>9</v>
      </c>
      <c r="I845" s="249"/>
      <c r="J845" s="250"/>
    </row>
    <row r="846" spans="2:10">
      <c r="B846" s="2" t="s">
        <v>0</v>
      </c>
      <c r="C846" s="2" t="s">
        <v>1</v>
      </c>
      <c r="D846" s="2" t="s">
        <v>10</v>
      </c>
      <c r="E846" s="2" t="s">
        <v>7</v>
      </c>
      <c r="F846" s="2" t="s">
        <v>11</v>
      </c>
      <c r="G846" s="2" t="s">
        <v>12</v>
      </c>
      <c r="H846" s="22"/>
      <c r="I846" s="76" t="s">
        <v>525</v>
      </c>
      <c r="J846" s="77" t="s">
        <v>526</v>
      </c>
    </row>
    <row r="847" spans="2:10">
      <c r="B847" s="281" t="s">
        <v>584</v>
      </c>
      <c r="C847" s="268" t="s">
        <v>585</v>
      </c>
      <c r="D847" s="1">
        <v>113</v>
      </c>
      <c r="E847" s="1"/>
      <c r="F847" s="1">
        <v>123</v>
      </c>
      <c r="G847" s="1">
        <f>F847-D847</f>
        <v>10</v>
      </c>
      <c r="H847" s="1"/>
      <c r="I847" s="1"/>
      <c r="J847" s="1"/>
    </row>
    <row r="848" spans="2:10">
      <c r="B848" s="282"/>
      <c r="C848" s="277"/>
      <c r="D848" s="1">
        <v>113</v>
      </c>
      <c r="E848" s="1"/>
      <c r="F848" s="1">
        <v>123</v>
      </c>
      <c r="G848" s="1">
        <f t="shared" ref="G848:G857" si="85">F848-D848</f>
        <v>10</v>
      </c>
      <c r="H848" s="1"/>
      <c r="I848" s="1"/>
      <c r="J848" s="1"/>
    </row>
    <row r="849" spans="2:10">
      <c r="B849" s="282"/>
      <c r="C849" s="277"/>
      <c r="D849" s="1">
        <v>113</v>
      </c>
      <c r="E849" s="1"/>
      <c r="F849" s="1">
        <v>116</v>
      </c>
      <c r="G849" s="1">
        <f t="shared" si="85"/>
        <v>3</v>
      </c>
      <c r="H849" s="1"/>
      <c r="I849" s="1"/>
      <c r="J849" s="1"/>
    </row>
    <row r="850" spans="2:10">
      <c r="B850" s="282"/>
      <c r="C850" s="277"/>
      <c r="D850" s="1">
        <v>113</v>
      </c>
      <c r="E850" s="1"/>
      <c r="F850" s="1">
        <v>116</v>
      </c>
      <c r="G850" s="1">
        <f t="shared" si="85"/>
        <v>3</v>
      </c>
      <c r="H850" s="1"/>
      <c r="I850" s="1"/>
      <c r="J850" s="1"/>
    </row>
    <row r="851" spans="2:10">
      <c r="B851" s="282"/>
      <c r="C851" s="277"/>
      <c r="D851" s="1">
        <v>120</v>
      </c>
      <c r="E851" s="1"/>
      <c r="F851" s="1">
        <v>128</v>
      </c>
      <c r="G851" s="1">
        <f t="shared" si="85"/>
        <v>8</v>
      </c>
      <c r="H851" s="1"/>
      <c r="I851" s="1"/>
      <c r="J851" s="1"/>
    </row>
    <row r="852" spans="2:10">
      <c r="B852" s="282"/>
      <c r="C852" s="277"/>
      <c r="D852" s="1">
        <v>120</v>
      </c>
      <c r="E852" s="1"/>
      <c r="F852" s="1">
        <v>132</v>
      </c>
      <c r="G852" s="1">
        <f t="shared" si="85"/>
        <v>12</v>
      </c>
      <c r="H852" s="1"/>
      <c r="I852" s="1"/>
      <c r="J852" s="1"/>
    </row>
    <row r="853" spans="2:10">
      <c r="B853" s="282"/>
      <c r="C853" s="277"/>
      <c r="D853" s="1">
        <v>120</v>
      </c>
      <c r="E853" s="1"/>
      <c r="F853" s="1">
        <v>135</v>
      </c>
      <c r="G853" s="1">
        <f t="shared" si="85"/>
        <v>15</v>
      </c>
      <c r="H853" s="1"/>
      <c r="I853" s="1"/>
      <c r="J853" s="1"/>
    </row>
    <row r="854" spans="2:10">
      <c r="B854" s="282"/>
      <c r="C854" s="269"/>
      <c r="D854" s="1">
        <v>120</v>
      </c>
      <c r="E854" s="1"/>
      <c r="F854" s="1">
        <v>135</v>
      </c>
      <c r="G854" s="1">
        <f t="shared" si="85"/>
        <v>15</v>
      </c>
      <c r="H854" s="1"/>
      <c r="I854" s="1"/>
      <c r="J854" s="1"/>
    </row>
    <row r="855" spans="2:10">
      <c r="B855" s="282"/>
      <c r="C855" s="281" t="s">
        <v>465</v>
      </c>
      <c r="D855" s="1">
        <v>96</v>
      </c>
      <c r="E855" s="1"/>
      <c r="F855" s="1">
        <v>104</v>
      </c>
      <c r="G855" s="1">
        <f t="shared" si="85"/>
        <v>8</v>
      </c>
      <c r="H855" s="1"/>
      <c r="I855" s="1"/>
      <c r="J855" s="1"/>
    </row>
    <row r="856" spans="2:10">
      <c r="B856" s="282"/>
      <c r="C856" s="282"/>
      <c r="D856" s="1">
        <v>96</v>
      </c>
      <c r="E856" s="1"/>
      <c r="F856" s="1">
        <v>107.6</v>
      </c>
      <c r="G856" s="1">
        <f t="shared" si="85"/>
        <v>11.599999999999994</v>
      </c>
      <c r="H856" s="1"/>
      <c r="I856" s="1"/>
      <c r="J856" s="1"/>
    </row>
    <row r="857" spans="2:10">
      <c r="B857" s="282"/>
      <c r="C857" s="282"/>
      <c r="D857" s="1">
        <v>96</v>
      </c>
      <c r="E857" s="1"/>
      <c r="F857" s="1">
        <v>110</v>
      </c>
      <c r="G857" s="1">
        <f t="shared" si="85"/>
        <v>14</v>
      </c>
      <c r="H857" s="1"/>
      <c r="I857" s="1"/>
      <c r="J857" s="1"/>
    </row>
    <row r="858" spans="2:10">
      <c r="B858" s="283"/>
      <c r="C858" s="283"/>
      <c r="D858" s="13">
        <v>96</v>
      </c>
      <c r="E858" s="1"/>
      <c r="F858" s="1"/>
      <c r="G858" s="1"/>
      <c r="H858" s="13" t="s">
        <v>13</v>
      </c>
      <c r="I858" s="5">
        <f>G847+G848+G849+G850+G851+G852+G853+G854+G855+G856+G857</f>
        <v>109.6</v>
      </c>
      <c r="J858" s="5">
        <f>I858*75</f>
        <v>8220</v>
      </c>
    </row>
    <row r="859" spans="2:10">
      <c r="B859" s="281" t="s">
        <v>586</v>
      </c>
      <c r="C859" s="281" t="s">
        <v>465</v>
      </c>
      <c r="D859" s="5"/>
      <c r="E859" s="1"/>
      <c r="F859" s="1">
        <v>96</v>
      </c>
      <c r="G859" s="1">
        <f>F859-D858</f>
        <v>0</v>
      </c>
      <c r="H859" s="5"/>
      <c r="I859" s="5"/>
      <c r="J859" s="5"/>
    </row>
    <row r="860" spans="2:10">
      <c r="B860" s="282"/>
      <c r="C860" s="282"/>
      <c r="D860" s="13">
        <v>86</v>
      </c>
      <c r="E860" s="1">
        <v>82</v>
      </c>
      <c r="F860" s="1"/>
      <c r="G860" s="1">
        <f>E860-D860</f>
        <v>-4</v>
      </c>
      <c r="H860" s="5"/>
      <c r="I860" s="5"/>
      <c r="J860" s="5"/>
    </row>
    <row r="861" spans="2:10">
      <c r="B861" s="282"/>
      <c r="C861" s="282"/>
      <c r="D861" s="13">
        <v>86</v>
      </c>
      <c r="E861" s="1">
        <v>82</v>
      </c>
      <c r="F861" s="1"/>
      <c r="G861" s="1">
        <f>E861-D861</f>
        <v>-4</v>
      </c>
      <c r="H861" s="5"/>
      <c r="I861" s="5"/>
      <c r="J861" s="5"/>
    </row>
    <row r="862" spans="2:10">
      <c r="B862" s="282"/>
      <c r="C862" s="282"/>
      <c r="D862" s="13">
        <v>88</v>
      </c>
      <c r="E862" s="1"/>
      <c r="F862" s="1">
        <v>94.2</v>
      </c>
      <c r="G862" s="1">
        <f>F862-D862</f>
        <v>6.2000000000000028</v>
      </c>
      <c r="H862" s="5"/>
      <c r="I862" s="5"/>
      <c r="J862" s="5"/>
    </row>
    <row r="863" spans="2:10">
      <c r="B863" s="282"/>
      <c r="C863" s="282"/>
      <c r="D863" s="13">
        <v>88</v>
      </c>
      <c r="E863" s="1"/>
      <c r="F863" s="1">
        <v>96</v>
      </c>
      <c r="G863" s="1">
        <f t="shared" ref="G863:G864" si="86">F863-D863</f>
        <v>8</v>
      </c>
      <c r="H863" s="5"/>
      <c r="I863" s="5"/>
      <c r="J863" s="5"/>
    </row>
    <row r="864" spans="2:10">
      <c r="B864" s="282"/>
      <c r="C864" s="282"/>
      <c r="D864" s="13">
        <v>88</v>
      </c>
      <c r="E864" s="1"/>
      <c r="F864" s="1">
        <v>96</v>
      </c>
      <c r="G864" s="1">
        <f t="shared" si="86"/>
        <v>8</v>
      </c>
      <c r="H864" s="5"/>
      <c r="I864" s="5"/>
      <c r="J864" s="5"/>
    </row>
    <row r="865" spans="2:10">
      <c r="B865" s="282"/>
      <c r="C865" s="281" t="s">
        <v>585</v>
      </c>
      <c r="D865" s="13">
        <v>141</v>
      </c>
      <c r="E865" s="1"/>
      <c r="F865" s="1">
        <v>148</v>
      </c>
      <c r="G865" s="1">
        <f>F865-D865</f>
        <v>7</v>
      </c>
      <c r="H865" s="5"/>
      <c r="I865" s="5"/>
      <c r="J865" s="5"/>
    </row>
    <row r="866" spans="2:10">
      <c r="B866" s="282"/>
      <c r="C866" s="282"/>
      <c r="D866" s="13">
        <v>141</v>
      </c>
      <c r="E866" s="1"/>
      <c r="F866" s="1">
        <v>149</v>
      </c>
      <c r="G866" s="1">
        <f t="shared" ref="G866:G875" si="87">F866-D866</f>
        <v>8</v>
      </c>
      <c r="H866" s="5"/>
      <c r="I866" s="5"/>
      <c r="J866" s="5"/>
    </row>
    <row r="867" spans="2:10">
      <c r="B867" s="283"/>
      <c r="C867" s="283"/>
      <c r="D867" s="13">
        <v>141</v>
      </c>
      <c r="E867" s="1"/>
      <c r="F867" s="1">
        <v>150</v>
      </c>
      <c r="G867" s="1">
        <f t="shared" si="87"/>
        <v>9</v>
      </c>
      <c r="H867" s="5"/>
      <c r="I867" s="5">
        <f>G860+G861+G862+G863+G864+G865+G866+G867</f>
        <v>38.200000000000003</v>
      </c>
      <c r="J867" s="5">
        <f>I867*75</f>
        <v>2865</v>
      </c>
    </row>
    <row r="868" spans="2:10">
      <c r="B868" s="281" t="s">
        <v>587</v>
      </c>
      <c r="C868" s="281" t="s">
        <v>440</v>
      </c>
      <c r="D868" s="13">
        <v>103</v>
      </c>
      <c r="E868" s="1"/>
      <c r="F868" s="1">
        <v>111</v>
      </c>
      <c r="G868" s="1">
        <f t="shared" si="87"/>
        <v>8</v>
      </c>
      <c r="H868" s="5"/>
      <c r="I868" s="5"/>
      <c r="J868" s="5"/>
    </row>
    <row r="869" spans="2:10">
      <c r="B869" s="282"/>
      <c r="C869" s="282"/>
      <c r="D869" s="13">
        <v>103</v>
      </c>
      <c r="E869" s="1"/>
      <c r="F869" s="1">
        <v>111</v>
      </c>
      <c r="G869" s="1">
        <f t="shared" si="87"/>
        <v>8</v>
      </c>
      <c r="H869" s="5"/>
      <c r="I869" s="5"/>
      <c r="J869" s="5"/>
    </row>
    <row r="870" spans="2:10">
      <c r="B870" s="282"/>
      <c r="C870" s="282"/>
      <c r="D870" s="13">
        <v>103</v>
      </c>
      <c r="E870" s="1"/>
      <c r="F870" s="1">
        <v>113</v>
      </c>
      <c r="G870" s="1">
        <f t="shared" si="87"/>
        <v>10</v>
      </c>
      <c r="H870" s="5"/>
      <c r="I870" s="5"/>
      <c r="J870" s="5"/>
    </row>
    <row r="871" spans="2:10">
      <c r="B871" s="282"/>
      <c r="C871" s="282"/>
      <c r="D871" s="13">
        <v>103</v>
      </c>
      <c r="E871" s="1"/>
      <c r="F871" s="1">
        <v>116.5</v>
      </c>
      <c r="G871" s="1">
        <f t="shared" si="87"/>
        <v>13.5</v>
      </c>
      <c r="H871" s="5"/>
      <c r="I871" s="5"/>
      <c r="J871" s="5"/>
    </row>
    <row r="872" spans="2:10">
      <c r="B872" s="282"/>
      <c r="C872" s="282"/>
      <c r="D872" s="13">
        <v>109</v>
      </c>
      <c r="E872" s="1"/>
      <c r="F872" s="1">
        <v>119</v>
      </c>
      <c r="G872" s="1">
        <f t="shared" si="87"/>
        <v>10</v>
      </c>
      <c r="H872" s="5"/>
      <c r="I872" s="5"/>
      <c r="J872" s="5"/>
    </row>
    <row r="873" spans="2:10">
      <c r="B873" s="282"/>
      <c r="C873" s="282"/>
      <c r="D873" s="13">
        <v>109</v>
      </c>
      <c r="E873" s="1"/>
      <c r="F873" s="1">
        <v>119</v>
      </c>
      <c r="G873" s="1">
        <f t="shared" si="87"/>
        <v>10</v>
      </c>
      <c r="H873" s="5"/>
      <c r="I873" s="5"/>
      <c r="J873" s="5"/>
    </row>
    <row r="874" spans="2:10">
      <c r="B874" s="282"/>
      <c r="C874" s="282"/>
      <c r="D874" s="13">
        <v>109</v>
      </c>
      <c r="E874" s="1"/>
      <c r="F874" s="1">
        <v>123</v>
      </c>
      <c r="G874" s="1">
        <f t="shared" si="87"/>
        <v>14</v>
      </c>
      <c r="H874" s="5"/>
      <c r="I874" s="5"/>
      <c r="J874" s="5"/>
    </row>
    <row r="875" spans="2:10">
      <c r="B875" s="282"/>
      <c r="C875" s="282"/>
      <c r="D875" s="13">
        <v>109</v>
      </c>
      <c r="E875" s="1"/>
      <c r="F875" s="1">
        <v>119</v>
      </c>
      <c r="G875" s="1">
        <f t="shared" si="87"/>
        <v>10</v>
      </c>
      <c r="H875" s="5"/>
      <c r="I875" s="5"/>
      <c r="J875" s="5"/>
    </row>
    <row r="876" spans="2:10">
      <c r="B876" s="283"/>
      <c r="C876" s="282"/>
      <c r="D876" s="13">
        <v>114.7</v>
      </c>
      <c r="E876" s="1"/>
      <c r="F876" s="1"/>
      <c r="G876" s="1"/>
      <c r="H876" s="13" t="s">
        <v>13</v>
      </c>
      <c r="I876" s="5">
        <f>G868+G869+G870+G871+G872+G873+G874+G875</f>
        <v>83.5</v>
      </c>
      <c r="J876" s="5">
        <f>I876*75</f>
        <v>6262.5</v>
      </c>
    </row>
    <row r="877" spans="2:10">
      <c r="B877" s="281" t="s">
        <v>588</v>
      </c>
      <c r="C877" s="283"/>
      <c r="D877" s="5"/>
      <c r="E877" s="1">
        <v>100</v>
      </c>
      <c r="F877" s="1"/>
      <c r="G877" s="1">
        <f>E877-D876</f>
        <v>-14.700000000000003</v>
      </c>
      <c r="H877" s="5"/>
      <c r="I877" s="5"/>
      <c r="J877" s="5"/>
    </row>
    <row r="878" spans="2:10">
      <c r="B878" s="282"/>
      <c r="C878" s="281" t="s">
        <v>465</v>
      </c>
      <c r="D878" s="13">
        <v>80</v>
      </c>
      <c r="E878" s="1"/>
      <c r="F878" s="1">
        <v>90</v>
      </c>
      <c r="G878" s="1">
        <f>F878-D878</f>
        <v>10</v>
      </c>
      <c r="H878" s="5"/>
      <c r="I878" s="5"/>
      <c r="J878" s="5"/>
    </row>
    <row r="879" spans="2:10">
      <c r="B879" s="282"/>
      <c r="C879" s="282"/>
      <c r="D879" s="13">
        <v>80</v>
      </c>
      <c r="E879" s="1"/>
      <c r="F879" s="1">
        <v>93</v>
      </c>
      <c r="G879" s="1">
        <f t="shared" ref="G879:G883" si="88">F879-D879</f>
        <v>13</v>
      </c>
      <c r="H879" s="5"/>
      <c r="I879" s="5"/>
      <c r="J879" s="5"/>
    </row>
    <row r="880" spans="2:10">
      <c r="B880" s="282"/>
      <c r="C880" s="282"/>
      <c r="D880" s="13">
        <v>80</v>
      </c>
      <c r="E880" s="1"/>
      <c r="F880" s="1">
        <v>95.2</v>
      </c>
      <c r="G880" s="1">
        <f t="shared" si="88"/>
        <v>15.200000000000003</v>
      </c>
      <c r="H880" s="5"/>
      <c r="I880" s="5"/>
      <c r="J880" s="5"/>
    </row>
    <row r="881" spans="2:10">
      <c r="B881" s="282"/>
      <c r="C881" s="282"/>
      <c r="D881" s="13">
        <v>80</v>
      </c>
      <c r="E881" s="1"/>
      <c r="F881" s="1">
        <v>100.4</v>
      </c>
      <c r="G881" s="1">
        <f t="shared" si="88"/>
        <v>20.400000000000006</v>
      </c>
      <c r="H881" s="5"/>
      <c r="I881" s="5"/>
      <c r="J881" s="5"/>
    </row>
    <row r="882" spans="2:10">
      <c r="B882" s="282"/>
      <c r="C882" s="282"/>
      <c r="D882" s="13">
        <v>92</v>
      </c>
      <c r="E882" s="1"/>
      <c r="F882" s="1">
        <v>102</v>
      </c>
      <c r="G882" s="1">
        <f t="shared" si="88"/>
        <v>10</v>
      </c>
      <c r="H882" s="5"/>
      <c r="I882" s="5"/>
      <c r="J882" s="5"/>
    </row>
    <row r="883" spans="2:10">
      <c r="B883" s="282"/>
      <c r="C883" s="282"/>
      <c r="D883" s="13">
        <v>92</v>
      </c>
      <c r="E883" s="1"/>
      <c r="F883" s="1">
        <v>102</v>
      </c>
      <c r="G883" s="1">
        <f t="shared" si="88"/>
        <v>10</v>
      </c>
      <c r="H883" s="5"/>
      <c r="I883" s="5"/>
      <c r="J883" s="5"/>
    </row>
    <row r="884" spans="2:10">
      <c r="B884" s="282"/>
      <c r="C884" s="282"/>
      <c r="D884" s="13">
        <v>99</v>
      </c>
      <c r="E884" s="1"/>
      <c r="F884" s="1"/>
      <c r="G884" s="1"/>
      <c r="H884" s="13" t="s">
        <v>13</v>
      </c>
      <c r="I884" s="5"/>
      <c r="J884" s="5"/>
    </row>
    <row r="885" spans="2:10">
      <c r="B885" s="28" t="s">
        <v>589</v>
      </c>
      <c r="C885" s="282"/>
      <c r="D885" s="5"/>
      <c r="E885" s="1"/>
      <c r="F885" s="1">
        <v>111</v>
      </c>
      <c r="G885" s="1">
        <f>F885-D884</f>
        <v>12</v>
      </c>
      <c r="H885" s="13"/>
      <c r="I885" s="5"/>
      <c r="J885" s="5"/>
    </row>
    <row r="886" spans="2:10">
      <c r="B886" s="92" t="s">
        <v>588</v>
      </c>
      <c r="C886" s="282"/>
      <c r="D886" s="13">
        <v>99</v>
      </c>
      <c r="E886" s="1"/>
      <c r="F886" s="1"/>
      <c r="G886" s="1"/>
      <c r="H886" s="13" t="s">
        <v>13</v>
      </c>
      <c r="I886" s="5">
        <f>G877+G878+G879+G880+G881+G882+G883</f>
        <v>63.900000000000006</v>
      </c>
      <c r="J886" s="5">
        <f>I886*75</f>
        <v>4792.5</v>
      </c>
    </row>
    <row r="887" spans="2:10">
      <c r="B887" s="282" t="s">
        <v>589</v>
      </c>
      <c r="C887" s="282"/>
      <c r="D887" s="5"/>
      <c r="E887" s="1"/>
      <c r="F887" s="1">
        <v>102</v>
      </c>
      <c r="G887" s="1">
        <f>F887-D886</f>
        <v>3</v>
      </c>
      <c r="H887" s="13"/>
      <c r="I887" s="5"/>
      <c r="J887" s="5"/>
    </row>
    <row r="888" spans="2:10">
      <c r="B888" s="282"/>
      <c r="C888" s="282"/>
      <c r="D888" s="13">
        <v>108</v>
      </c>
      <c r="E888" s="1">
        <v>105</v>
      </c>
      <c r="F888" s="1"/>
      <c r="G888" s="1">
        <f>E888-D888</f>
        <v>-3</v>
      </c>
      <c r="H888" s="13"/>
      <c r="I888" s="5"/>
      <c r="J888" s="5"/>
    </row>
    <row r="889" spans="2:10">
      <c r="B889" s="282"/>
      <c r="C889" s="283"/>
      <c r="D889" s="13">
        <v>108</v>
      </c>
      <c r="E889" s="1">
        <v>105</v>
      </c>
      <c r="F889" s="1"/>
      <c r="G889" s="1">
        <f>E889-D889</f>
        <v>-3</v>
      </c>
      <c r="H889" s="13"/>
      <c r="I889" s="5"/>
      <c r="J889" s="5"/>
    </row>
    <row r="890" spans="2:10">
      <c r="B890" s="282"/>
      <c r="C890" s="281" t="s">
        <v>440</v>
      </c>
      <c r="D890" s="13">
        <v>92</v>
      </c>
      <c r="E890" s="1"/>
      <c r="F890" s="1">
        <v>95</v>
      </c>
      <c r="G890" s="1">
        <f>F890-D890</f>
        <v>3</v>
      </c>
      <c r="H890" s="13"/>
      <c r="I890" s="5"/>
      <c r="J890" s="5"/>
    </row>
    <row r="891" spans="2:10">
      <c r="B891" s="283"/>
      <c r="C891" s="283"/>
      <c r="D891" s="13">
        <v>92</v>
      </c>
      <c r="E891" s="1"/>
      <c r="F891" s="1">
        <v>95</v>
      </c>
      <c r="G891" s="1">
        <f>F891-D891</f>
        <v>3</v>
      </c>
      <c r="H891" s="13"/>
      <c r="I891" s="5">
        <f>G885+G887+G888+G889+G890+G891</f>
        <v>15</v>
      </c>
      <c r="J891" s="5">
        <f>I891*75</f>
        <v>1125</v>
      </c>
    </row>
    <row r="892" spans="2:10">
      <c r="B892" s="268" t="s">
        <v>590</v>
      </c>
      <c r="C892" s="268" t="s">
        <v>465</v>
      </c>
      <c r="D892" s="13">
        <v>106</v>
      </c>
      <c r="E892" s="1"/>
      <c r="F892" s="1">
        <v>112</v>
      </c>
      <c r="G892" s="1">
        <f>F892-D892</f>
        <v>6</v>
      </c>
      <c r="H892" s="13"/>
      <c r="I892" s="5"/>
      <c r="J892" s="5"/>
    </row>
    <row r="893" spans="2:10">
      <c r="B893" s="277"/>
      <c r="C893" s="277"/>
      <c r="D893" s="13">
        <v>106</v>
      </c>
      <c r="E893" s="1"/>
      <c r="F893" s="1">
        <v>116</v>
      </c>
      <c r="G893" s="1">
        <f t="shared" ref="G893:G896" si="89">F893-D893</f>
        <v>10</v>
      </c>
      <c r="H893" s="13"/>
      <c r="I893" s="5"/>
      <c r="J893" s="5"/>
    </row>
    <row r="894" spans="2:10">
      <c r="B894" s="277"/>
      <c r="C894" s="277"/>
      <c r="D894" s="13">
        <v>106</v>
      </c>
      <c r="E894" s="1"/>
      <c r="F894" s="1">
        <v>122.4</v>
      </c>
      <c r="G894" s="1">
        <f t="shared" si="89"/>
        <v>16.400000000000006</v>
      </c>
      <c r="H894" s="13"/>
      <c r="I894" s="5"/>
      <c r="J894" s="5"/>
    </row>
    <row r="895" spans="2:10">
      <c r="B895" s="277"/>
      <c r="C895" s="277"/>
      <c r="D895" s="13">
        <v>106</v>
      </c>
      <c r="E895" s="1"/>
      <c r="F895" s="1">
        <v>125.1</v>
      </c>
      <c r="G895" s="1">
        <f t="shared" si="89"/>
        <v>19.099999999999994</v>
      </c>
      <c r="H895" s="13"/>
      <c r="I895" s="5"/>
      <c r="J895" s="5"/>
    </row>
    <row r="896" spans="2:10">
      <c r="B896" s="277"/>
      <c r="C896" s="277"/>
      <c r="D896" s="13">
        <v>106</v>
      </c>
      <c r="E896" s="1"/>
      <c r="F896" s="1">
        <v>128</v>
      </c>
      <c r="G896" s="1">
        <f t="shared" si="89"/>
        <v>22</v>
      </c>
      <c r="H896" s="13"/>
      <c r="I896" s="5"/>
      <c r="J896" s="5"/>
    </row>
    <row r="897" spans="2:10">
      <c r="B897" s="277"/>
      <c r="C897" s="277"/>
      <c r="D897" s="13">
        <v>125.8</v>
      </c>
      <c r="E897" s="1">
        <v>119</v>
      </c>
      <c r="F897" s="1"/>
      <c r="G897" s="1">
        <f>E897-D897</f>
        <v>-6.7999999999999972</v>
      </c>
      <c r="H897" s="13"/>
      <c r="I897" s="5"/>
      <c r="J897" s="5"/>
    </row>
    <row r="898" spans="2:10">
      <c r="B898" s="269"/>
      <c r="C898" s="269"/>
      <c r="D898" s="13">
        <v>123.4</v>
      </c>
      <c r="E898" s="1">
        <v>119</v>
      </c>
      <c r="F898" s="1"/>
      <c r="G898" s="1">
        <f>E898-D898</f>
        <v>-4.4000000000000057</v>
      </c>
      <c r="H898" s="13"/>
      <c r="I898" s="5">
        <f>G892+G893+G894+G895+G896+G897+G898</f>
        <v>62.3</v>
      </c>
      <c r="J898" s="5">
        <f>I898*75</f>
        <v>4672.5</v>
      </c>
    </row>
    <row r="899" spans="2:10">
      <c r="B899" s="268" t="s">
        <v>591</v>
      </c>
      <c r="C899" s="268" t="s">
        <v>465</v>
      </c>
      <c r="D899" s="13">
        <v>130</v>
      </c>
      <c r="E899" s="1">
        <v>121</v>
      </c>
      <c r="F899" s="1"/>
      <c r="G899" s="1">
        <f>E899-D899</f>
        <v>-9</v>
      </c>
      <c r="H899" s="13"/>
      <c r="I899" s="5"/>
      <c r="J899" s="5"/>
    </row>
    <row r="900" spans="2:10">
      <c r="B900" s="277"/>
      <c r="C900" s="269"/>
      <c r="D900" s="13">
        <v>130</v>
      </c>
      <c r="E900" s="1">
        <v>121</v>
      </c>
      <c r="F900" s="1"/>
      <c r="G900" s="1">
        <f>E900-D900</f>
        <v>-9</v>
      </c>
      <c r="H900" s="13"/>
      <c r="I900" s="5"/>
      <c r="J900" s="5"/>
    </row>
    <row r="901" spans="2:10">
      <c r="B901" s="277"/>
      <c r="C901" s="268" t="s">
        <v>440</v>
      </c>
      <c r="D901" s="13">
        <v>85</v>
      </c>
      <c r="E901" s="1"/>
      <c r="F901" s="1">
        <v>91.5</v>
      </c>
      <c r="G901" s="1">
        <f>F901-D901</f>
        <v>6.5</v>
      </c>
      <c r="H901" s="13"/>
      <c r="I901" s="5"/>
      <c r="J901" s="5"/>
    </row>
    <row r="902" spans="2:10">
      <c r="B902" s="277"/>
      <c r="C902" s="277"/>
      <c r="D902" s="13">
        <v>85</v>
      </c>
      <c r="E902" s="1"/>
      <c r="F902" s="1">
        <v>93</v>
      </c>
      <c r="G902" s="1">
        <f t="shared" ref="G902:G904" si="90">F902-D902</f>
        <v>8</v>
      </c>
      <c r="H902" s="13"/>
      <c r="I902" s="5"/>
      <c r="J902" s="5"/>
    </row>
    <row r="903" spans="2:10">
      <c r="B903" s="277"/>
      <c r="C903" s="277"/>
      <c r="D903" s="13">
        <v>88</v>
      </c>
      <c r="E903" s="1"/>
      <c r="F903" s="1">
        <v>96.4</v>
      </c>
      <c r="G903" s="1">
        <f t="shared" si="90"/>
        <v>8.4000000000000057</v>
      </c>
      <c r="H903" s="13"/>
      <c r="I903" s="5"/>
      <c r="J903" s="5"/>
    </row>
    <row r="904" spans="2:10">
      <c r="B904" s="277"/>
      <c r="C904" s="269"/>
      <c r="D904" s="13">
        <v>88</v>
      </c>
      <c r="E904" s="1"/>
      <c r="F904" s="1">
        <v>99</v>
      </c>
      <c r="G904" s="1">
        <f t="shared" si="90"/>
        <v>11</v>
      </c>
      <c r="H904" s="13"/>
      <c r="I904" s="5"/>
      <c r="J904" s="5"/>
    </row>
    <row r="905" spans="2:10">
      <c r="B905" s="277"/>
      <c r="C905" s="268" t="s">
        <v>465</v>
      </c>
      <c r="D905" s="13">
        <v>113</v>
      </c>
      <c r="E905" s="1">
        <v>109</v>
      </c>
      <c r="F905" s="1"/>
      <c r="G905" s="1">
        <f>E905-D905</f>
        <v>-4</v>
      </c>
      <c r="H905" s="13"/>
      <c r="I905" s="5"/>
      <c r="J905" s="5"/>
    </row>
    <row r="906" spans="2:10">
      <c r="B906" s="277"/>
      <c r="C906" s="277"/>
      <c r="D906" s="13">
        <v>112</v>
      </c>
      <c r="E906" s="1">
        <v>109</v>
      </c>
      <c r="F906" s="1"/>
      <c r="G906" s="1">
        <f>E906-D906</f>
        <v>-3</v>
      </c>
      <c r="H906" s="13"/>
      <c r="I906" s="5"/>
      <c r="J906" s="5"/>
    </row>
    <row r="907" spans="2:10">
      <c r="B907" s="277"/>
      <c r="C907" s="277"/>
      <c r="D907" s="13">
        <v>110</v>
      </c>
      <c r="E907" s="1"/>
      <c r="F907" s="1">
        <v>116</v>
      </c>
      <c r="G907" s="1">
        <f>F907-D907</f>
        <v>6</v>
      </c>
      <c r="H907" s="13"/>
      <c r="I907" s="5"/>
      <c r="J907" s="5"/>
    </row>
    <row r="908" spans="2:10">
      <c r="B908" s="277"/>
      <c r="C908" s="269"/>
      <c r="D908" s="13">
        <v>110</v>
      </c>
      <c r="E908" s="1"/>
      <c r="F908" s="1">
        <v>117.5</v>
      </c>
      <c r="G908" s="1">
        <f>F908-D908</f>
        <v>7.5</v>
      </c>
      <c r="H908" s="13"/>
      <c r="I908" s="5"/>
      <c r="J908" s="5"/>
    </row>
    <row r="909" spans="2:10">
      <c r="B909" s="277"/>
      <c r="C909" s="268" t="s">
        <v>440</v>
      </c>
      <c r="D909" s="13">
        <v>94.5</v>
      </c>
      <c r="E909" s="1">
        <v>90</v>
      </c>
      <c r="F909" s="1"/>
      <c r="G909" s="1">
        <f>E909-D909</f>
        <v>-4.5</v>
      </c>
      <c r="H909" s="13"/>
      <c r="I909" s="5"/>
      <c r="J909" s="5"/>
    </row>
    <row r="910" spans="2:10">
      <c r="B910" s="277"/>
      <c r="C910" s="269"/>
      <c r="D910" s="13">
        <v>94.5</v>
      </c>
      <c r="E910" s="1">
        <v>90</v>
      </c>
      <c r="F910" s="1"/>
      <c r="G910" s="1">
        <f t="shared" ref="G910:G916" si="91">E910-D910</f>
        <v>-4.5</v>
      </c>
      <c r="H910" s="13"/>
      <c r="I910" s="5"/>
      <c r="J910" s="5"/>
    </row>
    <row r="911" spans="2:10">
      <c r="B911" s="277"/>
      <c r="C911" s="268" t="s">
        <v>465</v>
      </c>
      <c r="D911" s="13">
        <v>106</v>
      </c>
      <c r="E911" s="1">
        <v>102</v>
      </c>
      <c r="F911" s="1"/>
      <c r="G911" s="1">
        <f t="shared" si="91"/>
        <v>-4</v>
      </c>
      <c r="H911" s="13"/>
      <c r="I911" s="5"/>
      <c r="J911" s="5"/>
    </row>
    <row r="912" spans="2:10">
      <c r="B912" s="269"/>
      <c r="C912" s="269"/>
      <c r="D912" s="13">
        <v>106</v>
      </c>
      <c r="E912" s="1">
        <v>102</v>
      </c>
      <c r="F912" s="1"/>
      <c r="G912" s="1">
        <f t="shared" si="91"/>
        <v>-4</v>
      </c>
      <c r="H912" s="13"/>
      <c r="I912" s="5">
        <f>G899+G900+G901+G902+G903+G904+G905+G906+G907+G908+G909+G910+G911+G912</f>
        <v>5.4000000000000057</v>
      </c>
      <c r="J912" s="5">
        <f>I912*75</f>
        <v>405.00000000000045</v>
      </c>
    </row>
    <row r="913" spans="2:10">
      <c r="B913" s="268" t="s">
        <v>592</v>
      </c>
      <c r="C913" s="268" t="s">
        <v>465</v>
      </c>
      <c r="D913" s="13">
        <v>113</v>
      </c>
      <c r="E913" s="1">
        <v>107</v>
      </c>
      <c r="F913" s="1"/>
      <c r="G913" s="1">
        <f t="shared" si="91"/>
        <v>-6</v>
      </c>
      <c r="H913" s="13"/>
      <c r="I913" s="5"/>
      <c r="J913" s="5"/>
    </row>
    <row r="914" spans="2:10">
      <c r="B914" s="277"/>
      <c r="C914" s="269"/>
      <c r="D914" s="13">
        <v>113</v>
      </c>
      <c r="E914" s="1">
        <v>107</v>
      </c>
      <c r="F914" s="1"/>
      <c r="G914" s="1">
        <f t="shared" si="91"/>
        <v>-6</v>
      </c>
      <c r="H914" s="13"/>
      <c r="I914" s="5"/>
      <c r="J914" s="5"/>
    </row>
    <row r="915" spans="2:10">
      <c r="B915" s="277"/>
      <c r="C915" s="268" t="s">
        <v>440</v>
      </c>
      <c r="D915" s="13">
        <v>87</v>
      </c>
      <c r="E915" s="1">
        <v>82</v>
      </c>
      <c r="F915" s="1"/>
      <c r="G915" s="1">
        <f t="shared" si="91"/>
        <v>-5</v>
      </c>
      <c r="H915" s="13"/>
      <c r="I915" s="5"/>
      <c r="J915" s="5"/>
    </row>
    <row r="916" spans="2:10">
      <c r="B916" s="277"/>
      <c r="C916" s="269"/>
      <c r="D916" s="13">
        <v>87</v>
      </c>
      <c r="E916" s="1">
        <v>82</v>
      </c>
      <c r="F916" s="1"/>
      <c r="G916" s="1">
        <f t="shared" si="91"/>
        <v>-5</v>
      </c>
      <c r="H916" s="13"/>
      <c r="I916" s="5"/>
      <c r="J916" s="5"/>
    </row>
    <row r="917" spans="2:10">
      <c r="B917" s="277"/>
      <c r="C917" s="268" t="s">
        <v>465</v>
      </c>
      <c r="D917" s="13">
        <v>113</v>
      </c>
      <c r="E917" s="1"/>
      <c r="F917" s="1">
        <v>121</v>
      </c>
      <c r="G917" s="1">
        <f>F917-D917</f>
        <v>8</v>
      </c>
      <c r="H917" s="13"/>
      <c r="I917" s="5"/>
      <c r="J917" s="5"/>
    </row>
    <row r="918" spans="2:10">
      <c r="B918" s="277"/>
      <c r="C918" s="277"/>
      <c r="D918" s="13">
        <v>113</v>
      </c>
      <c r="E918" s="1"/>
      <c r="F918" s="1">
        <v>124</v>
      </c>
      <c r="G918" s="1">
        <f t="shared" ref="G918:G926" si="92">F918-D918</f>
        <v>11</v>
      </c>
      <c r="H918" s="13"/>
      <c r="I918" s="5"/>
      <c r="J918" s="5"/>
    </row>
    <row r="919" spans="2:10">
      <c r="B919" s="277"/>
      <c r="C919" s="277"/>
      <c r="D919" s="13">
        <v>113</v>
      </c>
      <c r="E919" s="1"/>
      <c r="F919" s="1">
        <v>126</v>
      </c>
      <c r="G919" s="1">
        <f t="shared" si="92"/>
        <v>13</v>
      </c>
      <c r="H919" s="13"/>
      <c r="I919" s="5"/>
      <c r="J919" s="5"/>
    </row>
    <row r="920" spans="2:10">
      <c r="B920" s="277"/>
      <c r="C920" s="277"/>
      <c r="D920" s="13">
        <v>113</v>
      </c>
      <c r="E920" s="1"/>
      <c r="F920" s="1">
        <v>129</v>
      </c>
      <c r="G920" s="1">
        <f t="shared" si="92"/>
        <v>16</v>
      </c>
      <c r="H920" s="13"/>
      <c r="I920" s="5"/>
      <c r="J920" s="5"/>
    </row>
    <row r="921" spans="2:10">
      <c r="B921" s="277"/>
      <c r="C921" s="277"/>
      <c r="D921" s="13">
        <v>120</v>
      </c>
      <c r="E921" s="1"/>
      <c r="F921" s="1">
        <v>134</v>
      </c>
      <c r="G921" s="1">
        <f t="shared" si="92"/>
        <v>14</v>
      </c>
      <c r="H921" s="13"/>
      <c r="I921" s="5"/>
      <c r="J921" s="5"/>
    </row>
    <row r="922" spans="2:10">
      <c r="B922" s="269"/>
      <c r="C922" s="269"/>
      <c r="D922" s="13">
        <v>120</v>
      </c>
      <c r="E922" s="1"/>
      <c r="F922" s="1">
        <v>134</v>
      </c>
      <c r="G922" s="1">
        <f t="shared" si="92"/>
        <v>14</v>
      </c>
      <c r="H922" s="13"/>
      <c r="I922" s="5">
        <f>G913+G914+G915+G916+G917+G918+G919+G920+G921+G922</f>
        <v>54</v>
      </c>
      <c r="J922" s="5">
        <f>I922*75</f>
        <v>4050</v>
      </c>
    </row>
    <row r="923" spans="2:10">
      <c r="B923" s="268" t="s">
        <v>593</v>
      </c>
      <c r="C923" s="268" t="s">
        <v>465</v>
      </c>
      <c r="D923" s="13">
        <v>135</v>
      </c>
      <c r="E923" s="1"/>
      <c r="F923" s="1">
        <v>144</v>
      </c>
      <c r="G923" s="1">
        <f t="shared" si="92"/>
        <v>9</v>
      </c>
      <c r="H923" s="13"/>
      <c r="I923" s="5"/>
      <c r="J923" s="5"/>
    </row>
    <row r="924" spans="2:10">
      <c r="B924" s="277"/>
      <c r="C924" s="277"/>
      <c r="D924" s="13">
        <v>135</v>
      </c>
      <c r="E924" s="1"/>
      <c r="F924" s="1">
        <v>149</v>
      </c>
      <c r="G924" s="1">
        <f t="shared" si="92"/>
        <v>14</v>
      </c>
      <c r="H924" s="13"/>
      <c r="I924" s="5"/>
      <c r="J924" s="5"/>
    </row>
    <row r="925" spans="2:10">
      <c r="B925" s="277"/>
      <c r="C925" s="277"/>
      <c r="D925" s="13">
        <v>135</v>
      </c>
      <c r="E925" s="1"/>
      <c r="F925" s="1">
        <v>140</v>
      </c>
      <c r="G925" s="1">
        <f t="shared" si="92"/>
        <v>5</v>
      </c>
      <c r="H925" s="13"/>
      <c r="I925" s="5"/>
      <c r="J925" s="5"/>
    </row>
    <row r="926" spans="2:10">
      <c r="B926" s="277"/>
      <c r="C926" s="277"/>
      <c r="D926" s="13">
        <v>135</v>
      </c>
      <c r="E926" s="1"/>
      <c r="F926" s="1">
        <v>140</v>
      </c>
      <c r="G926" s="1">
        <f t="shared" si="92"/>
        <v>5</v>
      </c>
      <c r="H926" s="13"/>
      <c r="I926" s="5"/>
      <c r="J926" s="5"/>
    </row>
    <row r="927" spans="2:10">
      <c r="B927" s="277"/>
      <c r="C927" s="277"/>
      <c r="D927" s="13">
        <v>130</v>
      </c>
      <c r="E927" s="1">
        <v>124</v>
      </c>
      <c r="F927" s="1"/>
      <c r="G927" s="1">
        <f>E927-D927</f>
        <v>-6</v>
      </c>
      <c r="H927" s="13"/>
      <c r="I927" s="5"/>
      <c r="J927" s="5"/>
    </row>
    <row r="928" spans="2:10">
      <c r="B928" s="277"/>
      <c r="C928" s="277"/>
      <c r="D928" s="13">
        <v>130</v>
      </c>
      <c r="E928" s="1">
        <v>124</v>
      </c>
      <c r="F928" s="1"/>
      <c r="G928" s="1">
        <f t="shared" ref="G928:G930" si="93">E928-D928</f>
        <v>-6</v>
      </c>
      <c r="H928" s="13"/>
      <c r="I928" s="5"/>
      <c r="J928" s="5"/>
    </row>
    <row r="929" spans="2:10">
      <c r="B929" s="277"/>
      <c r="C929" s="277"/>
      <c r="D929" s="13">
        <v>130</v>
      </c>
      <c r="E929" s="1">
        <v>124</v>
      </c>
      <c r="F929" s="1"/>
      <c r="G929" s="1">
        <f t="shared" si="93"/>
        <v>-6</v>
      </c>
      <c r="H929" s="13"/>
      <c r="I929" s="5"/>
      <c r="J929" s="5"/>
    </row>
    <row r="930" spans="2:10">
      <c r="B930" s="277"/>
      <c r="C930" s="277"/>
      <c r="D930" s="13">
        <v>130</v>
      </c>
      <c r="E930" s="1">
        <v>124</v>
      </c>
      <c r="F930" s="1"/>
      <c r="G930" s="1">
        <f t="shared" si="93"/>
        <v>-6</v>
      </c>
      <c r="H930" s="13"/>
      <c r="I930" s="5"/>
      <c r="J930" s="5"/>
    </row>
    <row r="931" spans="2:10">
      <c r="B931" s="277"/>
      <c r="C931" s="277"/>
      <c r="D931" s="13">
        <v>117.5</v>
      </c>
      <c r="E931" s="1"/>
      <c r="F931" s="1">
        <v>125.1</v>
      </c>
      <c r="G931" s="1">
        <f>F931-D931</f>
        <v>7.5999999999999943</v>
      </c>
      <c r="H931" s="13"/>
      <c r="I931" s="5"/>
      <c r="J931" s="5"/>
    </row>
    <row r="932" spans="2:10">
      <c r="B932" s="277"/>
      <c r="C932" s="277"/>
      <c r="D932" s="13">
        <v>117.5</v>
      </c>
      <c r="E932" s="1"/>
      <c r="F932" s="1">
        <v>130.4</v>
      </c>
      <c r="G932" s="1">
        <f t="shared" ref="G932:G948" si="94">F932-D932</f>
        <v>12.900000000000006</v>
      </c>
      <c r="H932" s="13"/>
      <c r="I932" s="5"/>
      <c r="J932" s="5"/>
    </row>
    <row r="933" spans="2:10">
      <c r="B933" s="277"/>
      <c r="C933" s="277"/>
      <c r="D933" s="13">
        <v>117.5</v>
      </c>
      <c r="E933" s="1"/>
      <c r="F933" s="1">
        <v>132</v>
      </c>
      <c r="G933" s="1">
        <f t="shared" si="94"/>
        <v>14.5</v>
      </c>
      <c r="H933" s="13"/>
      <c r="I933" s="5"/>
      <c r="J933" s="5"/>
    </row>
    <row r="934" spans="2:10">
      <c r="B934" s="269"/>
      <c r="C934" s="269"/>
      <c r="D934" s="13">
        <v>117.5</v>
      </c>
      <c r="E934" s="1"/>
      <c r="F934" s="1">
        <v>134</v>
      </c>
      <c r="G934" s="1">
        <f t="shared" si="94"/>
        <v>16.5</v>
      </c>
      <c r="H934" s="13"/>
      <c r="I934" s="5">
        <f>G923+G924+G925+G926+G927+G928+G929+G930+G931+G932+G933+G934</f>
        <v>60.5</v>
      </c>
      <c r="J934" s="5">
        <f>I934*75</f>
        <v>4537.5</v>
      </c>
    </row>
    <row r="935" spans="2:10">
      <c r="B935" s="268" t="s">
        <v>594</v>
      </c>
      <c r="C935" s="268" t="s">
        <v>465</v>
      </c>
      <c r="D935" s="13">
        <v>115</v>
      </c>
      <c r="E935" s="1"/>
      <c r="F935" s="1">
        <v>129</v>
      </c>
      <c r="G935" s="1">
        <f t="shared" si="94"/>
        <v>14</v>
      </c>
      <c r="H935" s="13"/>
      <c r="I935" s="5"/>
      <c r="J935" s="5"/>
    </row>
    <row r="936" spans="2:10">
      <c r="B936" s="277"/>
      <c r="C936" s="277"/>
      <c r="D936" s="13">
        <v>115</v>
      </c>
      <c r="E936" s="1"/>
      <c r="F936" s="1">
        <v>141</v>
      </c>
      <c r="G936" s="1">
        <f t="shared" si="94"/>
        <v>26</v>
      </c>
      <c r="H936" s="13"/>
      <c r="I936" s="5"/>
      <c r="J936" s="5"/>
    </row>
    <row r="937" spans="2:10">
      <c r="B937" s="277"/>
      <c r="C937" s="277"/>
      <c r="D937" s="13">
        <v>115</v>
      </c>
      <c r="E937" s="1"/>
      <c r="F937" s="1">
        <v>148</v>
      </c>
      <c r="G937" s="1">
        <f t="shared" si="94"/>
        <v>33</v>
      </c>
      <c r="H937" s="13"/>
      <c r="I937" s="5"/>
      <c r="J937" s="5"/>
    </row>
    <row r="938" spans="2:10">
      <c r="B938" s="277"/>
      <c r="C938" s="277"/>
      <c r="D938" s="13">
        <v>147</v>
      </c>
      <c r="E938" s="1"/>
      <c r="F938" s="1">
        <v>160.69999999999999</v>
      </c>
      <c r="G938" s="1">
        <f t="shared" si="94"/>
        <v>13.699999999999989</v>
      </c>
      <c r="H938" s="13"/>
      <c r="I938" s="5"/>
      <c r="J938" s="5"/>
    </row>
    <row r="939" spans="2:10">
      <c r="B939" s="277"/>
      <c r="C939" s="277"/>
      <c r="D939" s="13">
        <v>147</v>
      </c>
      <c r="E939" s="1"/>
      <c r="F939" s="1">
        <v>155</v>
      </c>
      <c r="G939" s="1">
        <f t="shared" si="94"/>
        <v>8</v>
      </c>
      <c r="H939" s="13"/>
      <c r="I939" s="5"/>
      <c r="J939" s="5"/>
    </row>
    <row r="940" spans="2:10">
      <c r="B940" s="277"/>
      <c r="C940" s="277"/>
      <c r="D940" s="13">
        <v>143</v>
      </c>
      <c r="E940" s="1"/>
      <c r="F940" s="1">
        <v>151</v>
      </c>
      <c r="G940" s="1">
        <f t="shared" si="94"/>
        <v>8</v>
      </c>
      <c r="H940" s="13"/>
      <c r="I940" s="5"/>
      <c r="J940" s="5"/>
    </row>
    <row r="941" spans="2:10">
      <c r="B941" s="277"/>
      <c r="C941" s="269"/>
      <c r="D941" s="13">
        <v>134</v>
      </c>
      <c r="E941" s="1"/>
      <c r="F941" s="1">
        <v>146</v>
      </c>
      <c r="G941" s="1">
        <f t="shared" si="94"/>
        <v>12</v>
      </c>
      <c r="H941" s="13"/>
      <c r="I941" s="5"/>
      <c r="J941" s="5"/>
    </row>
    <row r="942" spans="2:10">
      <c r="B942" s="277"/>
      <c r="C942" s="268" t="s">
        <v>471</v>
      </c>
      <c r="D942" s="13">
        <v>34</v>
      </c>
      <c r="E942" s="1"/>
      <c r="F942" s="1">
        <v>68</v>
      </c>
      <c r="G942" s="1">
        <f t="shared" si="94"/>
        <v>34</v>
      </c>
      <c r="H942" s="13"/>
      <c r="I942" s="5"/>
      <c r="J942" s="5"/>
    </row>
    <row r="943" spans="2:10">
      <c r="B943" s="277"/>
      <c r="C943" s="277"/>
      <c r="D943" s="13">
        <v>34</v>
      </c>
      <c r="E943" s="1"/>
      <c r="F943" s="1">
        <v>68</v>
      </c>
      <c r="G943" s="1">
        <f t="shared" si="94"/>
        <v>34</v>
      </c>
      <c r="H943" s="13"/>
      <c r="I943" s="5"/>
      <c r="J943" s="5"/>
    </row>
    <row r="944" spans="2:10">
      <c r="B944" s="277"/>
      <c r="C944" s="277"/>
      <c r="D944" s="13">
        <v>34</v>
      </c>
      <c r="E944" s="1"/>
      <c r="F944" s="1">
        <v>68</v>
      </c>
      <c r="G944" s="1">
        <f t="shared" si="94"/>
        <v>34</v>
      </c>
      <c r="H944" s="13"/>
      <c r="I944" s="5"/>
      <c r="J944" s="5"/>
    </row>
    <row r="945" spans="2:10">
      <c r="B945" s="277"/>
      <c r="C945" s="277"/>
      <c r="D945" s="13">
        <v>34</v>
      </c>
      <c r="E945" s="1"/>
      <c r="F945" s="1">
        <v>68</v>
      </c>
      <c r="G945" s="1">
        <f t="shared" si="94"/>
        <v>34</v>
      </c>
      <c r="H945" s="13"/>
      <c r="I945" s="5"/>
      <c r="J945" s="5"/>
    </row>
    <row r="946" spans="2:10">
      <c r="B946" s="277"/>
      <c r="C946" s="277"/>
      <c r="D946" s="13">
        <v>34</v>
      </c>
      <c r="E946" s="1"/>
      <c r="F946" s="1">
        <v>68</v>
      </c>
      <c r="G946" s="1">
        <f t="shared" si="94"/>
        <v>34</v>
      </c>
      <c r="H946" s="13"/>
      <c r="I946" s="5"/>
      <c r="J946" s="5"/>
    </row>
    <row r="947" spans="2:10">
      <c r="B947" s="277"/>
      <c r="C947" s="269"/>
      <c r="D947" s="13">
        <v>34</v>
      </c>
      <c r="E947" s="1"/>
      <c r="F947" s="1">
        <v>68</v>
      </c>
      <c r="G947" s="1">
        <f t="shared" si="94"/>
        <v>34</v>
      </c>
      <c r="H947" s="13"/>
      <c r="I947" s="5"/>
      <c r="J947" s="5"/>
    </row>
    <row r="948" spans="2:10">
      <c r="B948" s="277"/>
      <c r="C948" s="268" t="s">
        <v>465</v>
      </c>
      <c r="D948" s="13">
        <v>150</v>
      </c>
      <c r="E948" s="1"/>
      <c r="F948" s="1">
        <v>158</v>
      </c>
      <c r="G948" s="1">
        <f t="shared" si="94"/>
        <v>8</v>
      </c>
      <c r="H948" s="13"/>
      <c r="I948" s="5"/>
      <c r="J948" s="5"/>
    </row>
    <row r="949" spans="2:10">
      <c r="B949" s="277"/>
      <c r="C949" s="277"/>
      <c r="D949" s="13">
        <v>150</v>
      </c>
      <c r="E949" s="1">
        <v>142</v>
      </c>
      <c r="F949" s="1"/>
      <c r="G949" s="1">
        <f>E949-D949</f>
        <v>-8</v>
      </c>
      <c r="H949" s="13"/>
      <c r="I949" s="5"/>
      <c r="J949" s="5"/>
    </row>
    <row r="950" spans="2:10">
      <c r="B950" s="277"/>
      <c r="C950" s="277"/>
      <c r="D950" s="13">
        <v>150</v>
      </c>
      <c r="E950" s="1">
        <v>142</v>
      </c>
      <c r="F950" s="1"/>
      <c r="G950" s="1">
        <f t="shared" ref="G950:G952" si="95">E950-D950</f>
        <v>-8</v>
      </c>
      <c r="H950" s="13"/>
      <c r="I950" s="5"/>
      <c r="J950" s="5"/>
    </row>
    <row r="951" spans="2:10">
      <c r="B951" s="277"/>
      <c r="C951" s="277"/>
      <c r="D951" s="13">
        <v>112</v>
      </c>
      <c r="E951" s="1">
        <v>107</v>
      </c>
      <c r="F951" s="1"/>
      <c r="G951" s="1">
        <f t="shared" si="95"/>
        <v>-5</v>
      </c>
      <c r="H951" s="13"/>
      <c r="I951" s="5"/>
      <c r="J951" s="5"/>
    </row>
    <row r="952" spans="2:10">
      <c r="B952" s="269"/>
      <c r="C952" s="269"/>
      <c r="D952" s="13">
        <v>112</v>
      </c>
      <c r="E952" s="1">
        <v>107</v>
      </c>
      <c r="F952" s="1"/>
      <c r="G952" s="1">
        <f t="shared" si="95"/>
        <v>-5</v>
      </c>
      <c r="H952" s="13"/>
      <c r="I952" s="5">
        <f>G935+G936+G937+G938+G939+G940+G941+G942+G943+G944+G945+G946+G947+G948+G949+G950+G951+G952</f>
        <v>300.7</v>
      </c>
      <c r="J952" s="5">
        <f>I952*75</f>
        <v>22552.5</v>
      </c>
    </row>
    <row r="953" spans="2:10">
      <c r="B953" s="268" t="s">
        <v>595</v>
      </c>
      <c r="C953" s="268" t="s">
        <v>440</v>
      </c>
      <c r="D953" s="13">
        <v>48.5</v>
      </c>
      <c r="E953" s="1"/>
      <c r="F953" s="1">
        <v>55</v>
      </c>
      <c r="G953" s="1">
        <f>F953-D953</f>
        <v>6.5</v>
      </c>
      <c r="H953" s="13"/>
      <c r="I953" s="5"/>
      <c r="J953" s="5"/>
    </row>
    <row r="954" spans="2:10">
      <c r="B954" s="277"/>
      <c r="C954" s="277"/>
      <c r="D954" s="13">
        <v>48.5</v>
      </c>
      <c r="E954" s="1"/>
      <c r="F954" s="1">
        <v>55</v>
      </c>
      <c r="G954" s="1">
        <f t="shared" ref="G954:G1004" si="96">F954-D954</f>
        <v>6.5</v>
      </c>
      <c r="H954" s="13"/>
      <c r="I954" s="5"/>
      <c r="J954" s="5"/>
    </row>
    <row r="955" spans="2:10">
      <c r="B955" s="277"/>
      <c r="C955" s="277"/>
      <c r="D955" s="13">
        <v>48.5</v>
      </c>
      <c r="E955" s="1"/>
      <c r="F955" s="1">
        <v>58</v>
      </c>
      <c r="G955" s="1">
        <f t="shared" si="96"/>
        <v>9.5</v>
      </c>
      <c r="H955" s="13"/>
      <c r="I955" s="5"/>
      <c r="J955" s="5"/>
    </row>
    <row r="956" spans="2:10">
      <c r="B956" s="277"/>
      <c r="C956" s="269"/>
      <c r="D956" s="13">
        <v>48.5</v>
      </c>
      <c r="E956" s="1"/>
      <c r="F956" s="1">
        <v>58</v>
      </c>
      <c r="G956" s="1">
        <f t="shared" si="96"/>
        <v>9.5</v>
      </c>
      <c r="H956" s="13"/>
      <c r="I956" s="5"/>
      <c r="J956" s="5"/>
    </row>
    <row r="957" spans="2:10">
      <c r="B957" s="277"/>
      <c r="C957" s="268" t="s">
        <v>476</v>
      </c>
      <c r="D957" s="13">
        <v>115</v>
      </c>
      <c r="E957" s="1"/>
      <c r="F957" s="1">
        <v>125</v>
      </c>
      <c r="G957" s="1">
        <f t="shared" si="96"/>
        <v>10</v>
      </c>
      <c r="H957" s="13"/>
      <c r="I957" s="5"/>
      <c r="J957" s="5"/>
    </row>
    <row r="958" spans="2:10">
      <c r="B958" s="277"/>
      <c r="C958" s="277"/>
      <c r="D958" s="13">
        <v>115</v>
      </c>
      <c r="E958" s="1"/>
      <c r="F958" s="1">
        <v>125</v>
      </c>
      <c r="G958" s="1">
        <f t="shared" si="96"/>
        <v>10</v>
      </c>
      <c r="H958" s="13"/>
      <c r="I958" s="5"/>
      <c r="J958" s="5"/>
    </row>
    <row r="959" spans="2:10">
      <c r="B959" s="277"/>
      <c r="C959" s="277"/>
      <c r="D959" s="13">
        <v>115</v>
      </c>
      <c r="E959" s="1"/>
      <c r="F959" s="1">
        <v>132</v>
      </c>
      <c r="G959" s="1">
        <f t="shared" si="96"/>
        <v>17</v>
      </c>
      <c r="H959" s="13"/>
      <c r="I959" s="5"/>
      <c r="J959" s="5"/>
    </row>
    <row r="960" spans="2:10">
      <c r="B960" s="277"/>
      <c r="C960" s="277"/>
      <c r="D960" s="13">
        <v>115</v>
      </c>
      <c r="E960" s="1"/>
      <c r="F960" s="1">
        <v>132</v>
      </c>
      <c r="G960" s="1">
        <f t="shared" si="96"/>
        <v>17</v>
      </c>
      <c r="H960" s="13"/>
      <c r="I960" s="5"/>
      <c r="J960" s="5"/>
    </row>
    <row r="961" spans="2:10">
      <c r="B961" s="277"/>
      <c r="C961" s="277"/>
      <c r="D961" s="13">
        <v>133</v>
      </c>
      <c r="E961" s="1"/>
      <c r="F961" s="1">
        <v>141</v>
      </c>
      <c r="G961" s="1">
        <f t="shared" si="96"/>
        <v>8</v>
      </c>
      <c r="H961" s="13"/>
      <c r="I961" s="5"/>
      <c r="J961" s="5"/>
    </row>
    <row r="962" spans="2:10">
      <c r="B962" s="277"/>
      <c r="C962" s="277"/>
      <c r="D962" s="13">
        <v>133</v>
      </c>
      <c r="E962" s="1"/>
      <c r="F962" s="1">
        <v>141</v>
      </c>
      <c r="G962" s="1">
        <f t="shared" si="96"/>
        <v>8</v>
      </c>
      <c r="H962" s="13"/>
      <c r="I962" s="5"/>
      <c r="J962" s="5"/>
    </row>
    <row r="963" spans="2:10">
      <c r="B963" s="277"/>
      <c r="C963" s="277"/>
      <c r="D963" s="13">
        <v>133</v>
      </c>
      <c r="E963" s="1"/>
      <c r="F963" s="1">
        <v>130</v>
      </c>
      <c r="G963" s="1">
        <f t="shared" si="96"/>
        <v>-3</v>
      </c>
      <c r="H963" s="13"/>
      <c r="I963" s="5"/>
      <c r="J963" s="5"/>
    </row>
    <row r="964" spans="2:10">
      <c r="B964" s="277"/>
      <c r="C964" s="269"/>
      <c r="D964" s="13">
        <v>133</v>
      </c>
      <c r="E964" s="1"/>
      <c r="F964" s="1">
        <v>130</v>
      </c>
      <c r="G964" s="1">
        <f t="shared" si="96"/>
        <v>-3</v>
      </c>
      <c r="H964" s="13"/>
      <c r="I964" s="5"/>
      <c r="J964" s="5"/>
    </row>
    <row r="965" spans="2:10">
      <c r="B965" s="277"/>
      <c r="C965" s="268" t="s">
        <v>465</v>
      </c>
      <c r="D965" s="13">
        <v>85</v>
      </c>
      <c r="E965" s="1"/>
      <c r="F965" s="1">
        <v>103</v>
      </c>
      <c r="G965" s="1">
        <f t="shared" si="96"/>
        <v>18</v>
      </c>
      <c r="H965" s="13"/>
      <c r="I965" s="5"/>
      <c r="J965" s="5"/>
    </row>
    <row r="966" spans="2:10">
      <c r="B966" s="277"/>
      <c r="C966" s="277"/>
      <c r="D966" s="13">
        <v>85</v>
      </c>
      <c r="E966" s="1"/>
      <c r="F966" s="1">
        <v>103</v>
      </c>
      <c r="G966" s="1">
        <f t="shared" si="96"/>
        <v>18</v>
      </c>
      <c r="H966" s="13"/>
      <c r="I966" s="5"/>
      <c r="J966" s="5"/>
    </row>
    <row r="967" spans="2:10">
      <c r="B967" s="277"/>
      <c r="C967" s="277"/>
      <c r="D967" s="13">
        <v>85</v>
      </c>
      <c r="E967" s="1"/>
      <c r="F967" s="1">
        <v>91</v>
      </c>
      <c r="G967" s="1">
        <f t="shared" si="96"/>
        <v>6</v>
      </c>
      <c r="H967" s="13"/>
      <c r="I967" s="5"/>
      <c r="J967" s="5"/>
    </row>
    <row r="968" spans="2:10">
      <c r="B968" s="277"/>
      <c r="C968" s="269"/>
      <c r="D968" s="13">
        <v>85</v>
      </c>
      <c r="E968" s="1"/>
      <c r="F968" s="1">
        <v>91</v>
      </c>
      <c r="G968" s="1">
        <f t="shared" si="96"/>
        <v>6</v>
      </c>
      <c r="H968" s="13"/>
      <c r="I968" s="5"/>
      <c r="J968" s="5"/>
    </row>
    <row r="969" spans="2:10">
      <c r="B969" s="277"/>
      <c r="C969" s="268" t="s">
        <v>476</v>
      </c>
      <c r="D969" s="13">
        <v>105.3</v>
      </c>
      <c r="E969" s="1"/>
      <c r="F969" s="1">
        <v>114</v>
      </c>
      <c r="G969" s="1">
        <f t="shared" si="96"/>
        <v>8.7000000000000028</v>
      </c>
      <c r="H969" s="13"/>
      <c r="I969" s="5"/>
      <c r="J969" s="5"/>
    </row>
    <row r="970" spans="2:10">
      <c r="B970" s="277"/>
      <c r="C970" s="277"/>
      <c r="D970" s="13">
        <v>105.3</v>
      </c>
      <c r="E970" s="1"/>
      <c r="F970" s="1">
        <v>114</v>
      </c>
      <c r="G970" s="1">
        <f t="shared" si="96"/>
        <v>8.7000000000000028</v>
      </c>
      <c r="H970" s="13"/>
      <c r="I970" s="5"/>
      <c r="J970" s="5"/>
    </row>
    <row r="971" spans="2:10">
      <c r="B971" s="277"/>
      <c r="C971" s="277"/>
      <c r="D971" s="13">
        <v>105.3</v>
      </c>
      <c r="E971" s="1"/>
      <c r="F971" s="1">
        <v>114</v>
      </c>
      <c r="G971" s="1">
        <f t="shared" si="96"/>
        <v>8.7000000000000028</v>
      </c>
      <c r="H971" s="13"/>
      <c r="I971" s="5"/>
      <c r="J971" s="5"/>
    </row>
    <row r="972" spans="2:10">
      <c r="B972" s="277"/>
      <c r="C972" s="277"/>
      <c r="D972" s="13">
        <v>105.3</v>
      </c>
      <c r="E972" s="1"/>
      <c r="F972" s="1">
        <v>114</v>
      </c>
      <c r="G972" s="1">
        <f t="shared" si="96"/>
        <v>8.7000000000000028</v>
      </c>
      <c r="H972" s="13"/>
      <c r="I972" s="5"/>
      <c r="J972" s="5"/>
    </row>
    <row r="973" spans="2:10">
      <c r="B973" s="277"/>
      <c r="C973" s="277"/>
      <c r="D973" s="13">
        <v>117</v>
      </c>
      <c r="E973" s="1"/>
      <c r="F973" s="1">
        <v>127</v>
      </c>
      <c r="G973" s="1">
        <f t="shared" si="96"/>
        <v>10</v>
      </c>
      <c r="H973" s="13"/>
      <c r="I973" s="5"/>
      <c r="J973" s="5"/>
    </row>
    <row r="974" spans="2:10">
      <c r="B974" s="277"/>
      <c r="C974" s="277"/>
      <c r="D974" s="13">
        <v>117</v>
      </c>
      <c r="E974" s="1"/>
      <c r="F974" s="1">
        <v>127</v>
      </c>
      <c r="G974" s="1">
        <f t="shared" si="96"/>
        <v>10</v>
      </c>
      <c r="H974" s="13"/>
      <c r="I974" s="5"/>
      <c r="J974" s="5"/>
    </row>
    <row r="975" spans="2:10">
      <c r="B975" s="277"/>
      <c r="C975" s="277"/>
      <c r="D975" s="13">
        <v>117</v>
      </c>
      <c r="E975" s="1"/>
      <c r="F975" s="1">
        <v>127</v>
      </c>
      <c r="G975" s="1">
        <f t="shared" si="96"/>
        <v>10</v>
      </c>
      <c r="H975" s="13"/>
      <c r="I975" s="5"/>
      <c r="J975" s="5"/>
    </row>
    <row r="976" spans="2:10">
      <c r="B976" s="269"/>
      <c r="C976" s="269"/>
      <c r="D976" s="13">
        <v>117</v>
      </c>
      <c r="E976" s="1"/>
      <c r="F976" s="1">
        <v>127</v>
      </c>
      <c r="G976" s="1">
        <f t="shared" si="96"/>
        <v>10</v>
      </c>
      <c r="H976" s="13"/>
      <c r="I976" s="5">
        <f>G953+G954+G955+G956+G957+G958+G959+G960+G961+G962+G963+G964+G965+G966+G967+G968+G969+G970+G971+G972+G973+G974+G975+G976</f>
        <v>218.79999999999995</v>
      </c>
      <c r="J976" s="5">
        <f>I976*75</f>
        <v>16409.999999999996</v>
      </c>
    </row>
    <row r="977" spans="2:10">
      <c r="B977" s="268" t="s">
        <v>596</v>
      </c>
      <c r="C977" s="268" t="s">
        <v>476</v>
      </c>
      <c r="D977" s="13">
        <v>118.3</v>
      </c>
      <c r="E977" s="1"/>
      <c r="F977" s="1">
        <v>126</v>
      </c>
      <c r="G977" s="1">
        <f t="shared" si="96"/>
        <v>7.7000000000000028</v>
      </c>
      <c r="H977" s="13"/>
      <c r="I977" s="5"/>
      <c r="J977" s="5"/>
    </row>
    <row r="978" spans="2:10">
      <c r="B978" s="277"/>
      <c r="C978" s="277"/>
      <c r="D978" s="13">
        <v>118.3</v>
      </c>
      <c r="E978" s="1"/>
      <c r="F978" s="1">
        <v>131</v>
      </c>
      <c r="G978" s="1">
        <f t="shared" si="96"/>
        <v>12.700000000000003</v>
      </c>
      <c r="H978" s="13"/>
      <c r="I978" s="5"/>
      <c r="J978" s="5"/>
    </row>
    <row r="979" spans="2:10">
      <c r="B979" s="277"/>
      <c r="C979" s="277"/>
      <c r="D979" s="13">
        <v>118.3</v>
      </c>
      <c r="E979" s="1"/>
      <c r="F979" s="1">
        <v>135.5</v>
      </c>
      <c r="G979" s="1">
        <f t="shared" si="96"/>
        <v>17.200000000000003</v>
      </c>
      <c r="H979" s="13"/>
      <c r="I979" s="5"/>
      <c r="J979" s="5"/>
    </row>
    <row r="980" spans="2:10">
      <c r="B980" s="277"/>
      <c r="C980" s="277"/>
      <c r="D980" s="13">
        <v>118.3</v>
      </c>
      <c r="E980" s="1"/>
      <c r="F980" s="1">
        <v>138.5</v>
      </c>
      <c r="G980" s="1">
        <f t="shared" si="96"/>
        <v>20.200000000000003</v>
      </c>
      <c r="H980" s="13"/>
      <c r="I980" s="5"/>
      <c r="J980" s="5"/>
    </row>
    <row r="981" spans="2:10">
      <c r="B981" s="277"/>
      <c r="C981" s="277"/>
      <c r="D981" s="13">
        <v>118.3</v>
      </c>
      <c r="E981" s="1"/>
      <c r="F981" s="1">
        <v>143.69999999999999</v>
      </c>
      <c r="G981" s="1">
        <f t="shared" si="96"/>
        <v>25.399999999999991</v>
      </c>
      <c r="H981" s="13"/>
      <c r="I981" s="5"/>
      <c r="J981" s="5"/>
    </row>
    <row r="982" spans="2:10">
      <c r="B982" s="277"/>
      <c r="C982" s="277"/>
      <c r="D982" s="13">
        <v>137</v>
      </c>
      <c r="E982" s="1"/>
      <c r="F982" s="1">
        <v>151</v>
      </c>
      <c r="G982" s="1">
        <f t="shared" si="96"/>
        <v>14</v>
      </c>
      <c r="H982" s="13"/>
      <c r="I982" s="5"/>
      <c r="J982" s="5"/>
    </row>
    <row r="983" spans="2:10">
      <c r="B983" s="277"/>
      <c r="C983" s="277"/>
      <c r="D983" s="13">
        <v>137</v>
      </c>
      <c r="E983" s="1"/>
      <c r="F983" s="1">
        <v>151</v>
      </c>
      <c r="G983" s="1">
        <f t="shared" si="96"/>
        <v>14</v>
      </c>
      <c r="H983" s="13"/>
      <c r="I983" s="5"/>
      <c r="J983" s="5"/>
    </row>
    <row r="984" spans="2:10">
      <c r="B984" s="277"/>
      <c r="C984" s="277"/>
      <c r="D984" s="13">
        <v>137</v>
      </c>
      <c r="E984" s="1"/>
      <c r="F984" s="1">
        <v>155</v>
      </c>
      <c r="G984" s="1">
        <f t="shared" si="96"/>
        <v>18</v>
      </c>
      <c r="H984" s="13"/>
      <c r="I984" s="5"/>
      <c r="J984" s="5"/>
    </row>
    <row r="985" spans="2:10">
      <c r="B985" s="277"/>
      <c r="C985" s="277"/>
      <c r="D985" s="13">
        <v>137</v>
      </c>
      <c r="E985" s="1"/>
      <c r="F985" s="1">
        <v>157</v>
      </c>
      <c r="G985" s="1">
        <f t="shared" si="96"/>
        <v>20</v>
      </c>
      <c r="H985" s="13"/>
      <c r="I985" s="5"/>
      <c r="J985" s="5"/>
    </row>
    <row r="986" spans="2:10">
      <c r="B986" s="269"/>
      <c r="C986" s="269"/>
      <c r="D986" s="13">
        <v>137</v>
      </c>
      <c r="E986" s="1"/>
      <c r="F986" s="1">
        <v>157</v>
      </c>
      <c r="G986" s="1">
        <f t="shared" si="96"/>
        <v>20</v>
      </c>
      <c r="H986" s="13"/>
      <c r="I986" s="5">
        <f>G977+G978+G979+G980+G981+G982+G983+G984+G985+G986</f>
        <v>169.2</v>
      </c>
      <c r="J986" s="5">
        <f>I986*75</f>
        <v>12690</v>
      </c>
    </row>
    <row r="987" spans="2:10">
      <c r="B987" s="268" t="s">
        <v>597</v>
      </c>
      <c r="C987" s="268" t="s">
        <v>476</v>
      </c>
      <c r="D987" s="13">
        <v>160</v>
      </c>
      <c r="E987" s="1"/>
      <c r="F987" s="1">
        <v>174</v>
      </c>
      <c r="G987" s="1">
        <f t="shared" si="96"/>
        <v>14</v>
      </c>
      <c r="H987" s="13"/>
      <c r="I987" s="5"/>
      <c r="J987" s="5"/>
    </row>
    <row r="988" spans="2:10">
      <c r="B988" s="277"/>
      <c r="C988" s="277"/>
      <c r="D988" s="13">
        <v>160</v>
      </c>
      <c r="E988" s="1"/>
      <c r="F988" s="1">
        <v>178</v>
      </c>
      <c r="G988" s="1">
        <f t="shared" si="96"/>
        <v>18</v>
      </c>
      <c r="H988" s="13"/>
      <c r="I988" s="5"/>
      <c r="J988" s="5"/>
    </row>
    <row r="989" spans="2:10">
      <c r="B989" s="277"/>
      <c r="C989" s="277"/>
      <c r="D989" s="13">
        <v>160</v>
      </c>
      <c r="E989" s="1"/>
      <c r="F989" s="1">
        <v>180</v>
      </c>
      <c r="G989" s="1">
        <f t="shared" si="96"/>
        <v>20</v>
      </c>
      <c r="H989" s="13"/>
      <c r="I989" s="5"/>
      <c r="J989" s="5"/>
    </row>
    <row r="990" spans="2:10">
      <c r="B990" s="277"/>
      <c r="C990" s="277"/>
      <c r="D990" s="13">
        <v>160</v>
      </c>
      <c r="E990" s="1"/>
      <c r="F990" s="1">
        <v>184</v>
      </c>
      <c r="G990" s="1">
        <f t="shared" si="96"/>
        <v>24</v>
      </c>
      <c r="H990" s="13"/>
      <c r="I990" s="5"/>
      <c r="J990" s="5"/>
    </row>
    <row r="991" spans="2:10">
      <c r="B991" s="277"/>
      <c r="C991" s="277"/>
      <c r="D991" s="13">
        <v>182</v>
      </c>
      <c r="E991" s="1"/>
      <c r="F991" s="1">
        <v>193</v>
      </c>
      <c r="G991" s="1">
        <f t="shared" si="96"/>
        <v>11</v>
      </c>
      <c r="H991" s="13"/>
      <c r="I991" s="5"/>
      <c r="J991" s="5"/>
    </row>
    <row r="992" spans="2:10">
      <c r="B992" s="277"/>
      <c r="C992" s="277"/>
      <c r="D992" s="13">
        <v>182</v>
      </c>
      <c r="E992" s="1"/>
      <c r="F992" s="1">
        <v>198</v>
      </c>
      <c r="G992" s="1">
        <f t="shared" si="96"/>
        <v>16</v>
      </c>
      <c r="H992" s="13"/>
      <c r="I992" s="5"/>
      <c r="J992" s="5"/>
    </row>
    <row r="993" spans="2:10">
      <c r="B993" s="277"/>
      <c r="C993" s="277"/>
      <c r="D993" s="13">
        <v>182</v>
      </c>
      <c r="E993" s="1"/>
      <c r="F993" s="1">
        <v>201.6</v>
      </c>
      <c r="G993" s="1">
        <f t="shared" si="96"/>
        <v>19.599999999999994</v>
      </c>
      <c r="H993" s="13"/>
      <c r="I993" s="5"/>
      <c r="J993" s="5"/>
    </row>
    <row r="994" spans="2:10">
      <c r="B994" s="269"/>
      <c r="C994" s="269"/>
      <c r="D994" s="13">
        <v>182</v>
      </c>
      <c r="E994" s="1"/>
      <c r="F994" s="1">
        <v>204.5</v>
      </c>
      <c r="G994" s="1">
        <f t="shared" si="96"/>
        <v>22.5</v>
      </c>
      <c r="H994" s="13"/>
      <c r="I994" s="5">
        <f>G987+G988+G989+G990+G991+G992+G993+G994</f>
        <v>145.1</v>
      </c>
      <c r="J994" s="5">
        <f>I994*75</f>
        <v>10882.5</v>
      </c>
    </row>
    <row r="995" spans="2:10">
      <c r="B995" s="268" t="s">
        <v>598</v>
      </c>
      <c r="C995" s="268" t="s">
        <v>440</v>
      </c>
      <c r="D995" s="13">
        <v>80</v>
      </c>
      <c r="E995" s="1"/>
      <c r="F995" s="1">
        <v>90</v>
      </c>
      <c r="G995" s="1">
        <f t="shared" si="96"/>
        <v>10</v>
      </c>
      <c r="H995" s="13"/>
      <c r="I995" s="5"/>
      <c r="J995" s="5"/>
    </row>
    <row r="996" spans="2:10">
      <c r="B996" s="277"/>
      <c r="C996" s="277"/>
      <c r="D996" s="13">
        <v>80</v>
      </c>
      <c r="E996" s="1"/>
      <c r="F996" s="1">
        <v>100</v>
      </c>
      <c r="G996" s="1">
        <f t="shared" si="96"/>
        <v>20</v>
      </c>
      <c r="H996" s="13"/>
      <c r="I996" s="5"/>
      <c r="J996" s="5"/>
    </row>
    <row r="997" spans="2:10">
      <c r="B997" s="277"/>
      <c r="C997" s="277"/>
      <c r="D997" s="13">
        <v>80</v>
      </c>
      <c r="E997" s="1"/>
      <c r="F997" s="1">
        <v>106.4</v>
      </c>
      <c r="G997" s="1">
        <f t="shared" si="96"/>
        <v>26.400000000000006</v>
      </c>
      <c r="H997" s="13"/>
      <c r="I997" s="5"/>
      <c r="J997" s="5"/>
    </row>
    <row r="998" spans="2:10">
      <c r="B998" s="277"/>
      <c r="C998" s="277"/>
      <c r="D998" s="13">
        <v>80</v>
      </c>
      <c r="E998" s="1"/>
      <c r="F998" s="1">
        <v>114</v>
      </c>
      <c r="G998" s="1">
        <f t="shared" si="96"/>
        <v>34</v>
      </c>
      <c r="H998" s="13"/>
      <c r="I998" s="5"/>
      <c r="J998" s="5"/>
    </row>
    <row r="999" spans="2:10">
      <c r="B999" s="277"/>
      <c r="C999" s="277"/>
      <c r="D999" s="13">
        <v>80</v>
      </c>
      <c r="E999" s="1"/>
      <c r="F999" s="1">
        <v>119</v>
      </c>
      <c r="G999" s="1">
        <f t="shared" si="96"/>
        <v>39</v>
      </c>
      <c r="H999" s="13"/>
      <c r="I999" s="5"/>
      <c r="J999" s="5"/>
    </row>
    <row r="1000" spans="2:10">
      <c r="B1000" s="277"/>
      <c r="C1000" s="277"/>
      <c r="D1000" s="13">
        <v>80</v>
      </c>
      <c r="E1000" s="1"/>
      <c r="F1000" s="1">
        <v>124</v>
      </c>
      <c r="G1000" s="1">
        <f t="shared" si="96"/>
        <v>44</v>
      </c>
      <c r="H1000" s="13"/>
      <c r="I1000" s="5"/>
      <c r="J1000" s="5"/>
    </row>
    <row r="1001" spans="2:10">
      <c r="B1001" s="277"/>
      <c r="C1001" s="277"/>
      <c r="D1001" s="13">
        <v>109</v>
      </c>
      <c r="E1001" s="1"/>
      <c r="F1001" s="1">
        <v>118</v>
      </c>
      <c r="G1001" s="1">
        <f t="shared" si="96"/>
        <v>9</v>
      </c>
      <c r="H1001" s="13"/>
      <c r="I1001" s="5"/>
      <c r="J1001" s="5"/>
    </row>
    <row r="1002" spans="2:10">
      <c r="B1002" s="277"/>
      <c r="C1002" s="277"/>
      <c r="D1002" s="13">
        <v>109</v>
      </c>
      <c r="E1002" s="1"/>
      <c r="F1002" s="1">
        <v>118</v>
      </c>
      <c r="G1002" s="1">
        <f t="shared" si="96"/>
        <v>9</v>
      </c>
      <c r="H1002" s="13"/>
      <c r="I1002" s="5"/>
      <c r="J1002" s="5"/>
    </row>
    <row r="1003" spans="2:10">
      <c r="B1003" s="277"/>
      <c r="C1003" s="277"/>
      <c r="D1003" s="13">
        <v>109</v>
      </c>
      <c r="E1003" s="1"/>
      <c r="F1003" s="1">
        <v>122.6</v>
      </c>
      <c r="G1003" s="1">
        <f t="shared" si="96"/>
        <v>13.599999999999994</v>
      </c>
      <c r="H1003" s="13"/>
      <c r="I1003" s="5"/>
      <c r="J1003" s="5"/>
    </row>
    <row r="1004" spans="2:10">
      <c r="B1004" s="277"/>
      <c r="C1004" s="277"/>
      <c r="D1004" s="13">
        <v>109</v>
      </c>
      <c r="E1004" s="1"/>
      <c r="F1004" s="1">
        <v>122.6</v>
      </c>
      <c r="G1004" s="1">
        <f t="shared" si="96"/>
        <v>13.599999999999994</v>
      </c>
      <c r="H1004" s="13"/>
      <c r="I1004" s="5"/>
      <c r="J1004" s="5"/>
    </row>
    <row r="1005" spans="2:10">
      <c r="B1005" s="269"/>
      <c r="C1005" s="269"/>
      <c r="D1005" s="13">
        <v>109</v>
      </c>
      <c r="E1005" s="1"/>
      <c r="F1005" s="1"/>
      <c r="G1005" s="1"/>
      <c r="H1005" s="1" t="s">
        <v>13</v>
      </c>
      <c r="I1005" s="5">
        <f>G995+G996+G997+G998+G999+G1000+G1001+G1002+G1003+G1004</f>
        <v>218.6</v>
      </c>
      <c r="J1005" s="5">
        <f>I1005*75</f>
        <v>16395</v>
      </c>
    </row>
    <row r="1006" spans="2:10">
      <c r="B1006" s="268" t="s">
        <v>599</v>
      </c>
      <c r="C1006" s="268" t="s">
        <v>440</v>
      </c>
      <c r="D1006" s="13"/>
      <c r="E1006" s="1"/>
      <c r="F1006" s="1">
        <v>132</v>
      </c>
      <c r="G1006" s="1">
        <f>F1006-D1005</f>
        <v>23</v>
      </c>
      <c r="H1006" s="1"/>
      <c r="I1006" s="5"/>
      <c r="J1006" s="5"/>
    </row>
    <row r="1007" spans="2:10">
      <c r="B1007" s="277"/>
      <c r="C1007" s="277"/>
      <c r="D1007" s="13">
        <v>114</v>
      </c>
      <c r="E1007" s="1"/>
      <c r="F1007" s="1">
        <v>123</v>
      </c>
      <c r="G1007" s="1">
        <f>F1007-D1007</f>
        <v>9</v>
      </c>
      <c r="H1007" s="1"/>
      <c r="I1007" s="5"/>
      <c r="J1007" s="5"/>
    </row>
    <row r="1008" spans="2:10">
      <c r="B1008" s="277"/>
      <c r="C1008" s="277"/>
      <c r="D1008" s="13">
        <v>114</v>
      </c>
      <c r="E1008" s="1"/>
      <c r="F1008" s="1">
        <v>123</v>
      </c>
      <c r="G1008" s="1">
        <f t="shared" ref="G1008:G1010" si="97">F1008-D1008</f>
        <v>9</v>
      </c>
      <c r="H1008" s="1"/>
      <c r="I1008" s="5"/>
      <c r="J1008" s="5"/>
    </row>
    <row r="1009" spans="2:10">
      <c r="B1009" s="277"/>
      <c r="C1009" s="277"/>
      <c r="D1009" s="13">
        <v>114</v>
      </c>
      <c r="E1009" s="1"/>
      <c r="F1009" s="1">
        <v>132</v>
      </c>
      <c r="G1009" s="1">
        <f t="shared" si="97"/>
        <v>18</v>
      </c>
      <c r="H1009" s="1"/>
      <c r="I1009" s="5"/>
      <c r="J1009" s="5"/>
    </row>
    <row r="1010" spans="2:10">
      <c r="B1010" s="277"/>
      <c r="C1010" s="269"/>
      <c r="D1010" s="13">
        <v>114</v>
      </c>
      <c r="E1010" s="1"/>
      <c r="F1010" s="1">
        <v>132</v>
      </c>
      <c r="G1010" s="1">
        <f t="shared" si="97"/>
        <v>18</v>
      </c>
      <c r="H1010" s="1"/>
      <c r="I1010" s="5"/>
      <c r="J1010" s="5"/>
    </row>
    <row r="1011" spans="2:10">
      <c r="B1011" s="277"/>
      <c r="C1011" s="268" t="s">
        <v>453</v>
      </c>
      <c r="D1011" s="13">
        <v>111</v>
      </c>
      <c r="E1011" s="1">
        <v>104</v>
      </c>
      <c r="F1011" s="1"/>
      <c r="G1011" s="1">
        <f>E1011-D1011</f>
        <v>-7</v>
      </c>
      <c r="H1011" s="1"/>
      <c r="I1011" s="5"/>
      <c r="J1011" s="5"/>
    </row>
    <row r="1012" spans="2:10">
      <c r="B1012" s="277"/>
      <c r="C1012" s="277"/>
      <c r="D1012" s="13">
        <v>111</v>
      </c>
      <c r="E1012" s="1">
        <v>104</v>
      </c>
      <c r="F1012" s="1"/>
      <c r="G1012" s="1">
        <f t="shared" ref="G1012:G1014" si="98">E1012-D1012</f>
        <v>-7</v>
      </c>
      <c r="H1012" s="1"/>
      <c r="I1012" s="5"/>
      <c r="J1012" s="5"/>
    </row>
    <row r="1013" spans="2:10">
      <c r="B1013" s="277"/>
      <c r="C1013" s="277"/>
      <c r="D1013" s="13">
        <v>111</v>
      </c>
      <c r="E1013" s="1">
        <v>104</v>
      </c>
      <c r="F1013" s="1"/>
      <c r="G1013" s="1">
        <f t="shared" si="98"/>
        <v>-7</v>
      </c>
      <c r="H1013" s="1"/>
      <c r="I1013" s="5"/>
      <c r="J1013" s="5"/>
    </row>
    <row r="1014" spans="2:10">
      <c r="B1014" s="277"/>
      <c r="C1014" s="269"/>
      <c r="D1014" s="13">
        <v>111</v>
      </c>
      <c r="E1014" s="1">
        <v>104</v>
      </c>
      <c r="F1014" s="1"/>
      <c r="G1014" s="1">
        <f t="shared" si="98"/>
        <v>-7</v>
      </c>
      <c r="H1014" s="1"/>
      <c r="I1014" s="5"/>
      <c r="J1014" s="5"/>
    </row>
    <row r="1015" spans="2:10">
      <c r="B1015" s="277"/>
      <c r="C1015" s="268" t="s">
        <v>440</v>
      </c>
      <c r="D1015" s="13">
        <v>109</v>
      </c>
      <c r="E1015" s="1"/>
      <c r="F1015" s="1">
        <v>120.5</v>
      </c>
      <c r="G1015" s="1">
        <f>F1015-D1015</f>
        <v>11.5</v>
      </c>
      <c r="H1015" s="1"/>
      <c r="I1015" s="5"/>
      <c r="J1015" s="5"/>
    </row>
    <row r="1016" spans="2:10">
      <c r="B1016" s="277"/>
      <c r="C1016" s="277"/>
      <c r="D1016" s="13">
        <v>109</v>
      </c>
      <c r="E1016" s="1"/>
      <c r="F1016" s="1">
        <v>120.5</v>
      </c>
      <c r="G1016" s="1">
        <f t="shared" ref="G1016:G1018" si="99">F1016-D1016</f>
        <v>11.5</v>
      </c>
      <c r="H1016" s="1"/>
      <c r="I1016" s="5"/>
      <c r="J1016" s="5"/>
    </row>
    <row r="1017" spans="2:10">
      <c r="B1017" s="277"/>
      <c r="C1017" s="277"/>
      <c r="D1017" s="13">
        <v>109</v>
      </c>
      <c r="E1017" s="1"/>
      <c r="F1017" s="1">
        <v>120.5</v>
      </c>
      <c r="G1017" s="1">
        <f t="shared" si="99"/>
        <v>11.5</v>
      </c>
      <c r="H1017" s="1"/>
      <c r="I1017" s="5"/>
      <c r="J1017" s="5"/>
    </row>
    <row r="1018" spans="2:10">
      <c r="B1018" s="277"/>
      <c r="C1018" s="277"/>
      <c r="D1018" s="13">
        <v>109</v>
      </c>
      <c r="E1018" s="1"/>
      <c r="F1018" s="1">
        <v>120.5</v>
      </c>
      <c r="G1018" s="1">
        <f t="shared" si="99"/>
        <v>11.5</v>
      </c>
      <c r="H1018" s="1"/>
      <c r="I1018" s="5"/>
      <c r="J1018" s="5"/>
    </row>
    <row r="1019" spans="2:10">
      <c r="B1019" s="277"/>
      <c r="C1019" s="277"/>
      <c r="D1019" s="13">
        <v>108</v>
      </c>
      <c r="E1019" s="1">
        <v>100</v>
      </c>
      <c r="F1019" s="1"/>
      <c r="G1019" s="1">
        <f>E1019-D1019</f>
        <v>-8</v>
      </c>
      <c r="H1019" s="1"/>
      <c r="I1019" s="5"/>
      <c r="J1019" s="5"/>
    </row>
    <row r="1020" spans="2:10">
      <c r="B1020" s="277"/>
      <c r="C1020" s="277"/>
      <c r="D1020" s="13">
        <v>108</v>
      </c>
      <c r="E1020" s="1">
        <v>100</v>
      </c>
      <c r="F1020" s="1"/>
      <c r="G1020" s="1">
        <f t="shared" ref="G1020:G1021" si="100">E1020-D1020</f>
        <v>-8</v>
      </c>
      <c r="H1020" s="1"/>
      <c r="I1020" s="5"/>
      <c r="J1020" s="5"/>
    </row>
    <row r="1021" spans="2:10">
      <c r="B1021" s="269"/>
      <c r="C1021" s="269"/>
      <c r="D1021" s="13">
        <v>108</v>
      </c>
      <c r="E1021" s="1">
        <v>100</v>
      </c>
      <c r="F1021" s="1"/>
      <c r="G1021" s="1">
        <f t="shared" si="100"/>
        <v>-8</v>
      </c>
      <c r="H1021" s="1"/>
      <c r="I1021" s="5">
        <f>G1006+G1007+G1008+G1009+G1010+G1011+G1012+G1013+G1014+G1015+G1016+G1018+G1019+G1020+G1021</f>
        <v>59.5</v>
      </c>
      <c r="J1021" s="5">
        <f>I1021*75</f>
        <v>4462.5</v>
      </c>
    </row>
    <row r="1022" spans="2:10">
      <c r="B1022" s="268" t="s">
        <v>600</v>
      </c>
      <c r="C1022" s="268" t="s">
        <v>440</v>
      </c>
      <c r="D1022" s="13">
        <v>115</v>
      </c>
      <c r="E1022" s="1"/>
      <c r="F1022" s="1">
        <v>122</v>
      </c>
      <c r="G1022" s="1">
        <f>F1022-D1022</f>
        <v>7</v>
      </c>
      <c r="H1022" s="1"/>
      <c r="I1022" s="5"/>
      <c r="J1022" s="5"/>
    </row>
    <row r="1023" spans="2:10">
      <c r="B1023" s="277"/>
      <c r="C1023" s="277"/>
      <c r="D1023" s="13">
        <v>115</v>
      </c>
      <c r="E1023" s="1"/>
      <c r="F1023" s="1">
        <v>126</v>
      </c>
      <c r="G1023" s="1">
        <f t="shared" ref="G1023:G1025" si="101">F1023-D1023</f>
        <v>11</v>
      </c>
      <c r="H1023" s="1"/>
      <c r="I1023" s="5"/>
      <c r="J1023" s="5"/>
    </row>
    <row r="1024" spans="2:10">
      <c r="B1024" s="277"/>
      <c r="C1024" s="277"/>
      <c r="D1024" s="13">
        <v>115</v>
      </c>
      <c r="E1024" s="1"/>
      <c r="F1024" s="1">
        <v>129</v>
      </c>
      <c r="G1024" s="1">
        <f t="shared" si="101"/>
        <v>14</v>
      </c>
      <c r="H1024" s="1"/>
      <c r="I1024" s="5"/>
      <c r="J1024" s="5"/>
    </row>
    <row r="1025" spans="2:10">
      <c r="B1025" s="277"/>
      <c r="C1025" s="277"/>
      <c r="D1025" s="13">
        <v>115</v>
      </c>
      <c r="E1025" s="1"/>
      <c r="F1025" s="1">
        <v>131</v>
      </c>
      <c r="G1025" s="1">
        <f t="shared" si="101"/>
        <v>16</v>
      </c>
      <c r="H1025" s="1"/>
      <c r="I1025" s="5"/>
      <c r="J1025" s="5"/>
    </row>
    <row r="1026" spans="2:10">
      <c r="B1026" s="277"/>
      <c r="C1026" s="277"/>
      <c r="D1026" s="13">
        <v>134</v>
      </c>
      <c r="E1026" s="1">
        <v>127</v>
      </c>
      <c r="F1026" s="1"/>
      <c r="G1026" s="1">
        <f>E1026-D1026</f>
        <v>-7</v>
      </c>
      <c r="H1026" s="1"/>
      <c r="I1026" s="5"/>
      <c r="J1026" s="5"/>
    </row>
    <row r="1027" spans="2:10">
      <c r="B1027" s="277"/>
      <c r="C1027" s="269"/>
      <c r="D1027" s="13">
        <v>134</v>
      </c>
      <c r="E1027" s="1">
        <v>127</v>
      </c>
      <c r="F1027" s="1"/>
      <c r="G1027" s="1">
        <f>E1027-D1027</f>
        <v>-7</v>
      </c>
      <c r="H1027" s="1"/>
      <c r="I1027" s="5"/>
      <c r="J1027" s="5"/>
    </row>
    <row r="1028" spans="2:10">
      <c r="B1028" s="277"/>
      <c r="C1028" s="268" t="s">
        <v>453</v>
      </c>
      <c r="D1028" s="13">
        <v>70</v>
      </c>
      <c r="E1028" s="1">
        <v>63</v>
      </c>
      <c r="F1028" s="1"/>
      <c r="G1028" s="1">
        <f>E1028-D1028</f>
        <v>-7</v>
      </c>
      <c r="H1028" s="1"/>
      <c r="I1028" s="5"/>
      <c r="J1028" s="5"/>
    </row>
    <row r="1029" spans="2:10">
      <c r="B1029" s="277"/>
      <c r="C1029" s="269"/>
      <c r="D1029" s="13">
        <v>70</v>
      </c>
      <c r="E1029" s="1">
        <v>63</v>
      </c>
      <c r="F1029" s="1"/>
      <c r="G1029" s="1">
        <f>E1029-D1029</f>
        <v>-7</v>
      </c>
      <c r="H1029" s="1"/>
      <c r="I1029" s="5"/>
      <c r="J1029" s="5"/>
    </row>
    <row r="1030" spans="2:10">
      <c r="B1030" s="277"/>
      <c r="C1030" s="268" t="s">
        <v>440</v>
      </c>
      <c r="D1030" s="13">
        <v>148</v>
      </c>
      <c r="E1030" s="1"/>
      <c r="F1030" s="1">
        <v>162</v>
      </c>
      <c r="G1030" s="1">
        <f>F1030-D1030</f>
        <v>14</v>
      </c>
      <c r="H1030" s="1"/>
      <c r="I1030" s="5"/>
      <c r="J1030" s="5"/>
    </row>
    <row r="1031" spans="2:10">
      <c r="B1031" s="277"/>
      <c r="C1031" s="277"/>
      <c r="D1031" s="13">
        <v>148</v>
      </c>
      <c r="E1031" s="1"/>
      <c r="F1031" s="1">
        <v>166</v>
      </c>
      <c r="G1031" s="1">
        <f t="shared" ref="G1031:G1042" si="102">F1031-D1031</f>
        <v>18</v>
      </c>
      <c r="H1031" s="1"/>
      <c r="I1031" s="5"/>
      <c r="J1031" s="5"/>
    </row>
    <row r="1032" spans="2:10">
      <c r="B1032" s="277"/>
      <c r="C1032" s="277"/>
      <c r="D1032" s="13">
        <v>148</v>
      </c>
      <c r="E1032" s="1"/>
      <c r="F1032" s="1">
        <v>168</v>
      </c>
      <c r="G1032" s="1">
        <f t="shared" si="102"/>
        <v>20</v>
      </c>
      <c r="H1032" s="1"/>
      <c r="I1032" s="5"/>
      <c r="J1032" s="5"/>
    </row>
    <row r="1033" spans="2:10">
      <c r="B1033" s="269"/>
      <c r="C1033" s="269"/>
      <c r="D1033" s="13">
        <v>148</v>
      </c>
      <c r="E1033" s="1"/>
      <c r="F1033" s="1">
        <v>168</v>
      </c>
      <c r="G1033" s="1">
        <f t="shared" si="102"/>
        <v>20</v>
      </c>
      <c r="H1033" s="1"/>
      <c r="I1033" s="5">
        <f>G1022+G1023+G1024+G1025+G1026+G1027+G1028+G1029+G1030+G1031+G1032+G1033</f>
        <v>92</v>
      </c>
      <c r="J1033" s="5">
        <f>I1033*75</f>
        <v>6900</v>
      </c>
    </row>
    <row r="1034" spans="2:10">
      <c r="B1034" s="268" t="s">
        <v>601</v>
      </c>
      <c r="C1034" s="268" t="s">
        <v>491</v>
      </c>
      <c r="D1034" s="13">
        <v>96</v>
      </c>
      <c r="E1034" s="1"/>
      <c r="F1034" s="1">
        <v>107</v>
      </c>
      <c r="G1034" s="1">
        <f t="shared" si="102"/>
        <v>11</v>
      </c>
      <c r="H1034" s="1"/>
      <c r="I1034" s="5"/>
      <c r="J1034" s="5"/>
    </row>
    <row r="1035" spans="2:10">
      <c r="B1035" s="277"/>
      <c r="C1035" s="277"/>
      <c r="D1035" s="13">
        <v>96</v>
      </c>
      <c r="E1035" s="1"/>
      <c r="F1035" s="1">
        <v>113.3</v>
      </c>
      <c r="G1035" s="1">
        <f t="shared" si="102"/>
        <v>17.299999999999997</v>
      </c>
      <c r="H1035" s="1"/>
      <c r="I1035" s="5"/>
      <c r="J1035" s="5"/>
    </row>
    <row r="1036" spans="2:10">
      <c r="B1036" s="277"/>
      <c r="C1036" s="277"/>
      <c r="D1036" s="13">
        <v>96</v>
      </c>
      <c r="E1036" s="1"/>
      <c r="F1036" s="1">
        <v>117</v>
      </c>
      <c r="G1036" s="1">
        <f t="shared" si="102"/>
        <v>21</v>
      </c>
      <c r="H1036" s="1"/>
      <c r="I1036" s="5"/>
      <c r="J1036" s="5"/>
    </row>
    <row r="1037" spans="2:10">
      <c r="B1037" s="277"/>
      <c r="C1037" s="277"/>
      <c r="D1037" s="13">
        <v>96</v>
      </c>
      <c r="E1037" s="1"/>
      <c r="F1037" s="1">
        <v>119</v>
      </c>
      <c r="G1037" s="1">
        <f t="shared" si="102"/>
        <v>23</v>
      </c>
      <c r="H1037" s="1"/>
      <c r="I1037" s="5"/>
      <c r="J1037" s="5"/>
    </row>
    <row r="1038" spans="2:10">
      <c r="B1038" s="277"/>
      <c r="C1038" s="269"/>
      <c r="D1038" s="13">
        <v>96</v>
      </c>
      <c r="E1038" s="1"/>
      <c r="F1038" s="1">
        <v>107</v>
      </c>
      <c r="G1038" s="1">
        <f t="shared" si="102"/>
        <v>11</v>
      </c>
      <c r="H1038" s="1"/>
      <c r="I1038" s="5"/>
      <c r="J1038" s="5"/>
    </row>
    <row r="1039" spans="2:10">
      <c r="B1039" s="277"/>
      <c r="C1039" s="268" t="s">
        <v>425</v>
      </c>
      <c r="D1039" s="13">
        <v>89.3</v>
      </c>
      <c r="E1039" s="1"/>
      <c r="F1039" s="1">
        <v>98</v>
      </c>
      <c r="G1039" s="1">
        <f t="shared" si="102"/>
        <v>8.7000000000000028</v>
      </c>
      <c r="H1039" s="1"/>
      <c r="I1039" s="5"/>
      <c r="J1039" s="5"/>
    </row>
    <row r="1040" spans="2:10">
      <c r="B1040" s="277"/>
      <c r="C1040" s="277"/>
      <c r="D1040" s="13">
        <v>89.3</v>
      </c>
      <c r="E1040" s="1"/>
      <c r="F1040" s="1">
        <v>98</v>
      </c>
      <c r="G1040" s="1">
        <f t="shared" si="102"/>
        <v>8.7000000000000028</v>
      </c>
      <c r="H1040" s="1"/>
      <c r="I1040" s="5"/>
      <c r="J1040" s="5"/>
    </row>
    <row r="1041" spans="2:10">
      <c r="B1041" s="277"/>
      <c r="C1041" s="277"/>
      <c r="D1041" s="13">
        <v>89.3</v>
      </c>
      <c r="E1041" s="1"/>
      <c r="F1041" s="1">
        <v>125</v>
      </c>
      <c r="G1041" s="1">
        <f t="shared" si="102"/>
        <v>35.700000000000003</v>
      </c>
      <c r="H1041" s="1"/>
      <c r="I1041" s="5"/>
      <c r="J1041" s="5"/>
    </row>
    <row r="1042" spans="2:10">
      <c r="B1042" s="277"/>
      <c r="C1042" s="269"/>
      <c r="D1042" s="13">
        <v>89.3</v>
      </c>
      <c r="E1042" s="1"/>
      <c r="F1042" s="1">
        <v>125</v>
      </c>
      <c r="G1042" s="1">
        <f t="shared" si="102"/>
        <v>35.700000000000003</v>
      </c>
      <c r="H1042" s="1"/>
      <c r="I1042" s="5"/>
      <c r="J1042" s="5"/>
    </row>
    <row r="1043" spans="2:10">
      <c r="B1043" s="277"/>
      <c r="C1043" s="268" t="s">
        <v>491</v>
      </c>
      <c r="D1043" s="13">
        <v>93.3</v>
      </c>
      <c r="E1043" s="1">
        <v>84</v>
      </c>
      <c r="F1043" s="1"/>
      <c r="G1043" s="1">
        <f>E1043-D1043</f>
        <v>-9.2999999999999972</v>
      </c>
      <c r="H1043" s="1"/>
      <c r="I1043" s="5"/>
      <c r="J1043" s="5"/>
    </row>
    <row r="1044" spans="2:10">
      <c r="B1044" s="277"/>
      <c r="C1044" s="277"/>
      <c r="D1044" s="13">
        <v>93.3</v>
      </c>
      <c r="E1044" s="1">
        <v>84</v>
      </c>
      <c r="F1044" s="1"/>
      <c r="G1044" s="1">
        <f t="shared" ref="G1044:G1046" si="103">E1044-D1044</f>
        <v>-9.2999999999999972</v>
      </c>
      <c r="H1044" s="1"/>
      <c r="I1044" s="5"/>
      <c r="J1044" s="5"/>
    </row>
    <row r="1045" spans="2:10">
      <c r="B1045" s="277"/>
      <c r="C1045" s="277"/>
      <c r="D1045" s="13">
        <v>93.3</v>
      </c>
      <c r="E1045" s="1">
        <v>84</v>
      </c>
      <c r="F1045" s="1"/>
      <c r="G1045" s="1">
        <f t="shared" si="103"/>
        <v>-9.2999999999999972</v>
      </c>
      <c r="H1045" s="1"/>
      <c r="I1045" s="5"/>
      <c r="J1045" s="5"/>
    </row>
    <row r="1046" spans="2:10">
      <c r="B1046" s="269"/>
      <c r="C1046" s="269"/>
      <c r="D1046" s="13">
        <v>93.3</v>
      </c>
      <c r="E1046" s="1">
        <v>84</v>
      </c>
      <c r="F1046" s="1"/>
      <c r="G1046" s="1">
        <f t="shared" si="103"/>
        <v>-9.2999999999999972</v>
      </c>
      <c r="H1046" s="1"/>
      <c r="I1046" s="5">
        <f>G1034+G1035+G1036+G1037+G1038+G1039+G1040+G1041+G1042+G1043+G1044+G1045+G1046</f>
        <v>134.89999999999998</v>
      </c>
      <c r="J1046" s="5">
        <f>I1046*75</f>
        <v>10117.499999999998</v>
      </c>
    </row>
    <row r="1047" spans="2:10">
      <c r="B1047" s="268" t="s">
        <v>602</v>
      </c>
      <c r="C1047" s="268" t="s">
        <v>453</v>
      </c>
      <c r="D1047" s="13">
        <v>81</v>
      </c>
      <c r="E1047" s="1"/>
      <c r="F1047" s="1">
        <v>93</v>
      </c>
      <c r="G1047" s="1">
        <f>F1047-D1047</f>
        <v>12</v>
      </c>
      <c r="H1047" s="1"/>
      <c r="I1047" s="5"/>
      <c r="J1047" s="5"/>
    </row>
    <row r="1048" spans="2:10">
      <c r="B1048" s="277"/>
      <c r="C1048" s="277"/>
      <c r="D1048" s="13">
        <v>81</v>
      </c>
      <c r="E1048" s="1"/>
      <c r="F1048" s="1">
        <v>99</v>
      </c>
      <c r="G1048" s="1">
        <f t="shared" ref="G1048:G1050" si="104">F1048-D1048</f>
        <v>18</v>
      </c>
      <c r="H1048" s="1"/>
      <c r="I1048" s="5"/>
      <c r="J1048" s="5"/>
    </row>
    <row r="1049" spans="2:10">
      <c r="B1049" s="277"/>
      <c r="C1049" s="277"/>
      <c r="D1049" s="13">
        <v>81</v>
      </c>
      <c r="E1049" s="1"/>
      <c r="F1049" s="1">
        <v>102</v>
      </c>
      <c r="G1049" s="1">
        <f t="shared" si="104"/>
        <v>21</v>
      </c>
      <c r="H1049" s="1"/>
      <c r="I1049" s="5"/>
      <c r="J1049" s="5"/>
    </row>
    <row r="1050" spans="2:10">
      <c r="B1050" s="277"/>
      <c r="C1050" s="269"/>
      <c r="D1050" s="13">
        <v>81</v>
      </c>
      <c r="E1050" s="1"/>
      <c r="F1050" s="1">
        <v>102</v>
      </c>
      <c r="G1050" s="1">
        <f t="shared" si="104"/>
        <v>21</v>
      </c>
      <c r="H1050" s="1"/>
      <c r="I1050" s="5"/>
      <c r="J1050" s="5"/>
    </row>
    <row r="1051" spans="2:10">
      <c r="B1051" s="277"/>
      <c r="C1051" s="268" t="s">
        <v>440</v>
      </c>
      <c r="D1051" s="13">
        <v>74</v>
      </c>
      <c r="E1051" s="1">
        <v>67</v>
      </c>
      <c r="F1051" s="1"/>
      <c r="G1051" s="1">
        <f>E1051-D1051</f>
        <v>-7</v>
      </c>
      <c r="H1051" s="1"/>
      <c r="I1051" s="5"/>
      <c r="J1051" s="5"/>
    </row>
    <row r="1052" spans="2:10">
      <c r="B1052" s="277"/>
      <c r="C1052" s="277"/>
      <c r="D1052" s="13">
        <v>74</v>
      </c>
      <c r="E1052" s="1">
        <v>67</v>
      </c>
      <c r="F1052" s="1"/>
      <c r="G1052" s="1">
        <f t="shared" ref="G1052:G1054" si="105">E1052-D1052</f>
        <v>-7</v>
      </c>
      <c r="H1052" s="1"/>
      <c r="I1052" s="5"/>
      <c r="J1052" s="5"/>
    </row>
    <row r="1053" spans="2:10">
      <c r="B1053" s="277"/>
      <c r="C1053" s="277"/>
      <c r="D1053" s="13">
        <v>74</v>
      </c>
      <c r="E1053" s="1">
        <v>67</v>
      </c>
      <c r="F1053" s="1"/>
      <c r="G1053" s="1">
        <f t="shared" si="105"/>
        <v>-7</v>
      </c>
      <c r="H1053" s="1"/>
      <c r="I1053" s="5"/>
      <c r="J1053" s="5"/>
    </row>
    <row r="1054" spans="2:10">
      <c r="B1054" s="269"/>
      <c r="C1054" s="269"/>
      <c r="D1054" s="13">
        <v>74</v>
      </c>
      <c r="E1054" s="1">
        <v>67</v>
      </c>
      <c r="F1054" s="1"/>
      <c r="G1054" s="1">
        <f t="shared" si="105"/>
        <v>-7</v>
      </c>
      <c r="H1054" s="1"/>
      <c r="I1054" s="5">
        <f>G1047+G1048+G1049+G1050+G1051+G1052+G1053+G1054</f>
        <v>44</v>
      </c>
      <c r="J1054" s="5">
        <f>I1054*75</f>
        <v>3300</v>
      </c>
    </row>
    <row r="1055" spans="2:10">
      <c r="B1055" s="268" t="s">
        <v>603</v>
      </c>
      <c r="C1055" s="268" t="s">
        <v>453</v>
      </c>
      <c r="D1055" s="13">
        <v>149</v>
      </c>
      <c r="E1055" s="1"/>
      <c r="F1055" s="1">
        <v>164</v>
      </c>
      <c r="G1055" s="1">
        <f>F1055-D1055</f>
        <v>15</v>
      </c>
      <c r="H1055" s="1"/>
      <c r="I1055" s="5"/>
      <c r="J1055" s="5"/>
    </row>
    <row r="1056" spans="2:10">
      <c r="B1056" s="277"/>
      <c r="C1056" s="277"/>
      <c r="D1056" s="13">
        <v>149</v>
      </c>
      <c r="E1056" s="1"/>
      <c r="F1056" s="1">
        <v>170</v>
      </c>
      <c r="G1056" s="1">
        <f t="shared" ref="G1056:G1059" si="106">F1056-D1056</f>
        <v>21</v>
      </c>
      <c r="H1056" s="1"/>
      <c r="I1056" s="5"/>
      <c r="J1056" s="5"/>
    </row>
    <row r="1057" spans="2:10">
      <c r="B1057" s="277"/>
      <c r="C1057" s="277"/>
      <c r="D1057" s="13">
        <v>149</v>
      </c>
      <c r="E1057" s="1"/>
      <c r="F1057" s="1">
        <v>176</v>
      </c>
      <c r="G1057" s="1">
        <f t="shared" si="106"/>
        <v>27</v>
      </c>
      <c r="H1057" s="1"/>
      <c r="I1057" s="5"/>
      <c r="J1057" s="5"/>
    </row>
    <row r="1058" spans="2:10">
      <c r="B1058" s="277"/>
      <c r="C1058" s="277"/>
      <c r="D1058" s="13">
        <v>149</v>
      </c>
      <c r="E1058" s="1"/>
      <c r="F1058" s="1">
        <v>179</v>
      </c>
      <c r="G1058" s="1">
        <f t="shared" si="106"/>
        <v>30</v>
      </c>
      <c r="H1058" s="1"/>
      <c r="I1058" s="5"/>
      <c r="J1058" s="5"/>
    </row>
    <row r="1059" spans="2:10">
      <c r="B1059" s="277"/>
      <c r="C1059" s="269"/>
      <c r="D1059" s="13">
        <v>149</v>
      </c>
      <c r="E1059" s="1"/>
      <c r="F1059" s="1">
        <v>188</v>
      </c>
      <c r="G1059" s="1">
        <f t="shared" si="106"/>
        <v>39</v>
      </c>
      <c r="H1059" s="1"/>
      <c r="I1059" s="5"/>
      <c r="J1059" s="5"/>
    </row>
    <row r="1060" spans="2:10">
      <c r="B1060" s="277"/>
      <c r="C1060" s="268" t="s">
        <v>566</v>
      </c>
      <c r="D1060" s="13">
        <v>63</v>
      </c>
      <c r="E1060" s="1"/>
      <c r="F1060" s="1"/>
      <c r="G1060" s="1"/>
      <c r="H1060" s="1" t="s">
        <v>13</v>
      </c>
      <c r="I1060" s="5"/>
      <c r="J1060" s="5"/>
    </row>
    <row r="1061" spans="2:10">
      <c r="B1061" s="269"/>
      <c r="C1061" s="269"/>
      <c r="D1061" s="13">
        <v>63</v>
      </c>
      <c r="E1061" s="1"/>
      <c r="F1061" s="1"/>
      <c r="G1061" s="1"/>
      <c r="H1061" s="1" t="s">
        <v>13</v>
      </c>
      <c r="I1061" s="5">
        <f>G1055+G1056+G1057+G1058+G1059</f>
        <v>132</v>
      </c>
      <c r="J1061" s="5">
        <f>I1061*75</f>
        <v>9900</v>
      </c>
    </row>
    <row r="1062" spans="2:10">
      <c r="B1062" s="268" t="s">
        <v>604</v>
      </c>
      <c r="C1062" s="268" t="s">
        <v>566</v>
      </c>
      <c r="D1062" s="13"/>
      <c r="E1062" s="1">
        <v>42</v>
      </c>
      <c r="F1062" s="1"/>
      <c r="G1062" s="1">
        <f>E1062-D1060</f>
        <v>-21</v>
      </c>
      <c r="H1062" s="1"/>
      <c r="I1062" s="5"/>
      <c r="J1062" s="5"/>
    </row>
    <row r="1063" spans="2:10">
      <c r="B1063" s="277"/>
      <c r="C1063" s="269"/>
      <c r="D1063" s="13"/>
      <c r="E1063" s="1">
        <v>42</v>
      </c>
      <c r="F1063" s="1"/>
      <c r="G1063" s="1">
        <f>E1063-D1061</f>
        <v>-21</v>
      </c>
      <c r="H1063" s="1"/>
      <c r="I1063" s="5"/>
      <c r="J1063" s="5"/>
    </row>
    <row r="1064" spans="2:10">
      <c r="B1064" s="277"/>
      <c r="C1064" s="268" t="s">
        <v>585</v>
      </c>
      <c r="D1064" s="13">
        <v>65</v>
      </c>
      <c r="E1064" s="1">
        <v>57</v>
      </c>
      <c r="F1064" s="1"/>
      <c r="G1064" s="1">
        <f>E1064-D1064</f>
        <v>-8</v>
      </c>
      <c r="H1064" s="1"/>
      <c r="I1064" s="5"/>
      <c r="J1064" s="5"/>
    </row>
    <row r="1065" spans="2:10">
      <c r="B1065" s="277"/>
      <c r="C1065" s="269"/>
      <c r="D1065" s="13">
        <v>65</v>
      </c>
      <c r="E1065" s="1">
        <v>57</v>
      </c>
      <c r="F1065" s="1"/>
      <c r="G1065" s="1">
        <f t="shared" ref="G1065:G1067" si="107">E1065-D1065</f>
        <v>-8</v>
      </c>
      <c r="H1065" s="1"/>
      <c r="I1065" s="5"/>
      <c r="J1065" s="5"/>
    </row>
    <row r="1066" spans="2:10">
      <c r="B1066" s="277"/>
      <c r="C1066" s="268" t="s">
        <v>566</v>
      </c>
      <c r="D1066" s="13">
        <v>50</v>
      </c>
      <c r="E1066" s="1">
        <v>40</v>
      </c>
      <c r="F1066" s="1"/>
      <c r="G1066" s="1">
        <f t="shared" si="107"/>
        <v>-10</v>
      </c>
      <c r="H1066" s="1"/>
      <c r="I1066" s="5"/>
      <c r="J1066" s="5"/>
    </row>
    <row r="1067" spans="2:10">
      <c r="B1067" s="277"/>
      <c r="C1067" s="269"/>
      <c r="D1067" s="13">
        <v>50</v>
      </c>
      <c r="E1067" s="1">
        <v>40</v>
      </c>
      <c r="F1067" s="1"/>
      <c r="G1067" s="1">
        <f t="shared" si="107"/>
        <v>-10</v>
      </c>
      <c r="H1067" s="1"/>
      <c r="I1067" s="5"/>
      <c r="J1067" s="5"/>
    </row>
    <row r="1068" spans="2:10">
      <c r="B1068" s="277"/>
      <c r="C1068" s="268" t="s">
        <v>585</v>
      </c>
      <c r="D1068" s="13">
        <v>71</v>
      </c>
      <c r="E1068" s="1"/>
      <c r="F1068" s="1">
        <v>100</v>
      </c>
      <c r="G1068" s="1">
        <f>F1068-D1068</f>
        <v>29</v>
      </c>
      <c r="H1068" s="1"/>
      <c r="I1068" s="5"/>
      <c r="J1068" s="5"/>
    </row>
    <row r="1069" spans="2:10">
      <c r="B1069" s="277"/>
      <c r="C1069" s="277"/>
      <c r="D1069" s="13">
        <v>71</v>
      </c>
      <c r="E1069" s="1"/>
      <c r="F1069" s="1">
        <v>100</v>
      </c>
      <c r="G1069" s="1">
        <f t="shared" ref="G1069:G1071" si="108">F1069-D1069</f>
        <v>29</v>
      </c>
      <c r="H1069" s="1"/>
      <c r="I1069" s="5"/>
      <c r="J1069" s="5"/>
    </row>
    <row r="1070" spans="2:10">
      <c r="B1070" s="277"/>
      <c r="C1070" s="277"/>
      <c r="D1070" s="13">
        <v>71</v>
      </c>
      <c r="E1070" s="1"/>
      <c r="F1070" s="1">
        <v>107</v>
      </c>
      <c r="G1070" s="1">
        <f t="shared" si="108"/>
        <v>36</v>
      </c>
      <c r="H1070" s="1"/>
      <c r="I1070" s="5"/>
      <c r="J1070" s="5"/>
    </row>
    <row r="1071" spans="2:10">
      <c r="B1071" s="277"/>
      <c r="C1071" s="269"/>
      <c r="D1071" s="13">
        <v>71</v>
      </c>
      <c r="E1071" s="1"/>
      <c r="F1071" s="1">
        <v>107</v>
      </c>
      <c r="G1071" s="1">
        <f t="shared" si="108"/>
        <v>36</v>
      </c>
      <c r="H1071" s="1"/>
      <c r="I1071" s="5"/>
      <c r="J1071" s="5"/>
    </row>
    <row r="1072" spans="2:10">
      <c r="B1072" s="277"/>
      <c r="C1072" s="268" t="s">
        <v>566</v>
      </c>
      <c r="D1072" s="13">
        <v>24</v>
      </c>
      <c r="E1072" s="1"/>
      <c r="F1072" s="1"/>
      <c r="G1072" s="1"/>
      <c r="H1072" s="1" t="s">
        <v>13</v>
      </c>
      <c r="I1072" s="5"/>
      <c r="J1072" s="5"/>
    </row>
    <row r="1073" spans="2:10">
      <c r="B1073" s="269"/>
      <c r="C1073" s="269"/>
      <c r="D1073" s="13">
        <v>24</v>
      </c>
      <c r="E1073" s="1"/>
      <c r="F1073" s="1"/>
      <c r="G1073" s="1"/>
      <c r="H1073" s="1" t="s">
        <v>13</v>
      </c>
      <c r="I1073" s="5">
        <f>G1062+G1063+G1064+G1065+G1066+G1067+G1068+G1069+G1070+G1071</f>
        <v>52</v>
      </c>
      <c r="J1073" s="5">
        <f>I1073*75</f>
        <v>3900</v>
      </c>
    </row>
    <row r="1074" spans="2:10">
      <c r="B1074" s="268" t="s">
        <v>606</v>
      </c>
      <c r="C1074" s="268" t="s">
        <v>566</v>
      </c>
      <c r="D1074" s="13"/>
      <c r="E1074" s="1">
        <v>8</v>
      </c>
      <c r="F1074" s="1"/>
      <c r="G1074" s="1">
        <f>E1074-D1072</f>
        <v>-16</v>
      </c>
      <c r="H1074" s="1"/>
      <c r="I1074" s="5"/>
      <c r="J1074" s="5"/>
    </row>
    <row r="1075" spans="2:10">
      <c r="B1075" s="277"/>
      <c r="C1075" s="269"/>
      <c r="D1075" s="13"/>
      <c r="E1075" s="1">
        <v>8</v>
      </c>
      <c r="F1075" s="1"/>
      <c r="G1075" s="1">
        <f>E1075-D1073</f>
        <v>-16</v>
      </c>
      <c r="H1075" s="1"/>
      <c r="I1075" s="5"/>
      <c r="J1075" s="5"/>
    </row>
    <row r="1076" spans="2:10">
      <c r="B1076" s="277"/>
      <c r="C1076" s="268" t="s">
        <v>585</v>
      </c>
      <c r="D1076" s="13">
        <v>147</v>
      </c>
      <c r="E1076" s="1">
        <v>124</v>
      </c>
      <c r="F1076" s="1"/>
      <c r="G1076" s="1">
        <f>E1076-D1076</f>
        <v>-23</v>
      </c>
      <c r="H1076" s="1"/>
      <c r="I1076" s="5"/>
      <c r="J1076" s="5"/>
    </row>
    <row r="1077" spans="2:10">
      <c r="B1077" s="277"/>
      <c r="C1077" s="277"/>
      <c r="D1077" s="13">
        <v>147</v>
      </c>
      <c r="E1077" s="1">
        <v>124</v>
      </c>
      <c r="F1077" s="1"/>
      <c r="G1077" s="1">
        <f t="shared" ref="G1077:G1086" si="109">E1077-D1077</f>
        <v>-23</v>
      </c>
      <c r="H1077" s="1"/>
      <c r="I1077" s="5"/>
      <c r="J1077" s="5"/>
    </row>
    <row r="1078" spans="2:10">
      <c r="B1078" s="269"/>
      <c r="C1078" s="269"/>
      <c r="D1078" s="13">
        <v>130</v>
      </c>
      <c r="E1078" s="1">
        <v>124</v>
      </c>
      <c r="F1078" s="1"/>
      <c r="G1078" s="1">
        <f t="shared" si="109"/>
        <v>-6</v>
      </c>
      <c r="H1078" s="1"/>
      <c r="I1078" s="5">
        <f>G1074+G1075+G1076+G1077+G1078</f>
        <v>-84</v>
      </c>
      <c r="J1078" s="5">
        <f>I1078*75</f>
        <v>-6300</v>
      </c>
    </row>
    <row r="1079" spans="2:10">
      <c r="B1079" s="268" t="s">
        <v>607</v>
      </c>
      <c r="C1079" s="268" t="s">
        <v>453</v>
      </c>
      <c r="D1079" s="13">
        <v>148</v>
      </c>
      <c r="E1079" s="1">
        <v>140</v>
      </c>
      <c r="F1079" s="1"/>
      <c r="G1079" s="1">
        <f t="shared" si="109"/>
        <v>-8</v>
      </c>
      <c r="H1079" s="1"/>
      <c r="I1079" s="5"/>
      <c r="J1079" s="5"/>
    </row>
    <row r="1080" spans="2:10">
      <c r="B1080" s="277"/>
      <c r="C1080" s="277"/>
      <c r="D1080" s="13">
        <v>148</v>
      </c>
      <c r="E1080" s="1">
        <v>140</v>
      </c>
      <c r="F1080" s="1"/>
      <c r="G1080" s="1">
        <f t="shared" si="109"/>
        <v>-8</v>
      </c>
      <c r="H1080" s="1"/>
      <c r="I1080" s="5"/>
      <c r="J1080" s="5"/>
    </row>
    <row r="1081" spans="2:10">
      <c r="B1081" s="277"/>
      <c r="C1081" s="277"/>
      <c r="D1081" s="13">
        <v>148</v>
      </c>
      <c r="E1081" s="1">
        <v>140</v>
      </c>
      <c r="F1081" s="1"/>
      <c r="G1081" s="1">
        <f t="shared" si="109"/>
        <v>-8</v>
      </c>
      <c r="H1081" s="1"/>
      <c r="I1081" s="5"/>
      <c r="J1081" s="5"/>
    </row>
    <row r="1082" spans="2:10">
      <c r="B1082" s="277"/>
      <c r="C1082" s="269"/>
      <c r="D1082" s="13">
        <v>148</v>
      </c>
      <c r="E1082" s="1">
        <v>140</v>
      </c>
      <c r="F1082" s="1"/>
      <c r="G1082" s="1">
        <f t="shared" si="109"/>
        <v>-8</v>
      </c>
      <c r="H1082" s="1"/>
      <c r="I1082" s="5"/>
      <c r="J1082" s="5"/>
    </row>
    <row r="1083" spans="2:10">
      <c r="B1083" s="277"/>
      <c r="C1083" s="268" t="s">
        <v>610</v>
      </c>
      <c r="D1083" s="13">
        <v>86</v>
      </c>
      <c r="E1083" s="1"/>
      <c r="F1083" s="1">
        <v>92</v>
      </c>
      <c r="G1083" s="1">
        <f>F1083-D1083</f>
        <v>6</v>
      </c>
      <c r="H1083" s="1"/>
      <c r="I1083" s="5"/>
      <c r="J1083" s="5"/>
    </row>
    <row r="1084" spans="2:10">
      <c r="B1084" s="277"/>
      <c r="C1084" s="277"/>
      <c r="D1084" s="13">
        <v>86</v>
      </c>
      <c r="E1084" s="1"/>
      <c r="F1084" s="1">
        <v>92</v>
      </c>
      <c r="G1084" s="1">
        <f>F1084-D1084</f>
        <v>6</v>
      </c>
      <c r="H1084" s="1"/>
      <c r="I1084" s="5"/>
      <c r="J1084" s="5"/>
    </row>
    <row r="1085" spans="2:10">
      <c r="B1085" s="277"/>
      <c r="C1085" s="277"/>
      <c r="D1085" s="13">
        <v>86</v>
      </c>
      <c r="E1085" s="1">
        <v>78</v>
      </c>
      <c r="F1085" s="1"/>
      <c r="G1085" s="1">
        <f t="shared" si="109"/>
        <v>-8</v>
      </c>
      <c r="H1085" s="1"/>
      <c r="I1085" s="5"/>
      <c r="J1085" s="5"/>
    </row>
    <row r="1086" spans="2:10">
      <c r="B1086" s="277"/>
      <c r="C1086" s="269"/>
      <c r="D1086" s="13">
        <v>86</v>
      </c>
      <c r="E1086" s="1">
        <v>78</v>
      </c>
      <c r="F1086" s="1"/>
      <c r="G1086" s="1">
        <f t="shared" si="109"/>
        <v>-8</v>
      </c>
      <c r="H1086" s="1"/>
      <c r="I1086" s="5"/>
      <c r="J1086" s="5"/>
    </row>
    <row r="1087" spans="2:10">
      <c r="B1087" s="277"/>
      <c r="C1087" s="268" t="s">
        <v>611</v>
      </c>
      <c r="D1087" s="13">
        <v>63</v>
      </c>
      <c r="E1087" s="1"/>
      <c r="F1087" s="1">
        <v>73</v>
      </c>
      <c r="G1087" s="1">
        <f>F1087-D1087</f>
        <v>10</v>
      </c>
      <c r="H1087" s="1"/>
      <c r="I1087" s="5"/>
      <c r="J1087" s="5"/>
    </row>
    <row r="1088" spans="2:10">
      <c r="B1088" s="277"/>
      <c r="C1088" s="277"/>
      <c r="D1088" s="13">
        <v>63</v>
      </c>
      <c r="E1088" s="1"/>
      <c r="F1088" s="1">
        <v>79</v>
      </c>
      <c r="G1088" s="1">
        <f t="shared" ref="G1088:G1094" si="110">F1088-D1088</f>
        <v>16</v>
      </c>
      <c r="H1088" s="1"/>
      <c r="I1088" s="5"/>
      <c r="J1088" s="5"/>
    </row>
    <row r="1089" spans="2:10">
      <c r="B1089" s="277"/>
      <c r="C1089" s="277"/>
      <c r="D1089" s="13">
        <v>63</v>
      </c>
      <c r="E1089" s="1"/>
      <c r="F1089" s="1">
        <v>68</v>
      </c>
      <c r="G1089" s="1">
        <f t="shared" si="110"/>
        <v>5</v>
      </c>
      <c r="H1089" s="1"/>
      <c r="I1089" s="5"/>
      <c r="J1089" s="5"/>
    </row>
    <row r="1090" spans="2:10">
      <c r="B1090" s="277"/>
      <c r="C1090" s="269"/>
      <c r="D1090" s="13">
        <v>63</v>
      </c>
      <c r="E1090" s="1"/>
      <c r="F1090" s="1">
        <v>68</v>
      </c>
      <c r="G1090" s="1">
        <f t="shared" si="110"/>
        <v>5</v>
      </c>
      <c r="H1090" s="1"/>
      <c r="I1090" s="5"/>
      <c r="J1090" s="5"/>
    </row>
    <row r="1091" spans="2:10">
      <c r="B1091" s="277"/>
      <c r="C1091" s="268" t="s">
        <v>612</v>
      </c>
      <c r="D1091" s="13">
        <v>69</v>
      </c>
      <c r="E1091" s="1"/>
      <c r="F1091" s="1">
        <v>102</v>
      </c>
      <c r="G1091" s="1">
        <f t="shared" si="110"/>
        <v>33</v>
      </c>
      <c r="H1091" s="1"/>
      <c r="I1091" s="5"/>
      <c r="J1091" s="5"/>
    </row>
    <row r="1092" spans="2:10">
      <c r="B1092" s="277"/>
      <c r="C1092" s="277"/>
      <c r="D1092" s="13">
        <v>69</v>
      </c>
      <c r="E1092" s="1"/>
      <c r="F1092" s="1">
        <v>102</v>
      </c>
      <c r="G1092" s="1">
        <f t="shared" si="110"/>
        <v>33</v>
      </c>
      <c r="H1092" s="1"/>
      <c r="I1092" s="5"/>
      <c r="J1092" s="5"/>
    </row>
    <row r="1093" spans="2:10">
      <c r="B1093" s="277"/>
      <c r="C1093" s="277"/>
      <c r="D1093" s="13">
        <v>69</v>
      </c>
      <c r="E1093" s="1"/>
      <c r="F1093" s="1">
        <v>111</v>
      </c>
      <c r="G1093" s="1">
        <f t="shared" si="110"/>
        <v>42</v>
      </c>
      <c r="H1093" s="1"/>
      <c r="I1093" s="5"/>
      <c r="J1093" s="5"/>
    </row>
    <row r="1094" spans="2:10">
      <c r="B1094" s="269"/>
      <c r="C1094" s="269"/>
      <c r="D1094" s="13">
        <v>69</v>
      </c>
      <c r="E1094" s="1"/>
      <c r="F1094" s="1">
        <v>111</v>
      </c>
      <c r="G1094" s="1">
        <f t="shared" si="110"/>
        <v>42</v>
      </c>
      <c r="H1094" s="1"/>
      <c r="I1094" s="5">
        <f>G1079+G1080+G1081+G1082+G1083+G1084+G1085+G1086+G1087+G1088+G1089+G1090+G1091+G1092+G1093+G1094</f>
        <v>150</v>
      </c>
      <c r="J1094" s="5">
        <f>I1094*75</f>
        <v>11250</v>
      </c>
    </row>
    <row r="1095" spans="2:10">
      <c r="B1095" s="1"/>
      <c r="C1095" s="1"/>
      <c r="D1095" s="1"/>
      <c r="E1095" s="1"/>
      <c r="F1095" s="1"/>
      <c r="G1095" s="5">
        <f>SUM(G847:G1094)</f>
        <v>2136.7000000000007</v>
      </c>
      <c r="H1095" s="5">
        <f>G1095*75</f>
        <v>160252.50000000006</v>
      </c>
      <c r="I1095" s="1"/>
      <c r="J1095" s="1"/>
    </row>
    <row r="1098" spans="2:10">
      <c r="B1098" s="5" t="s">
        <v>113</v>
      </c>
      <c r="C1098" s="5">
        <v>2018</v>
      </c>
      <c r="D1098" s="13"/>
      <c r="E1098" s="13"/>
      <c r="F1098" s="13"/>
      <c r="G1098" s="13"/>
      <c r="H1098" s="13"/>
      <c r="I1098" s="247" t="s">
        <v>527</v>
      </c>
      <c r="J1098" s="248"/>
    </row>
    <row r="1099" spans="2:10">
      <c r="B1099" s="12"/>
      <c r="C1099" s="12"/>
      <c r="D1099" s="12"/>
      <c r="E1099" s="20"/>
      <c r="F1099" s="20"/>
      <c r="G1099" s="20" t="s">
        <v>4</v>
      </c>
      <c r="H1099" s="21" t="s">
        <v>9</v>
      </c>
      <c r="I1099" s="249"/>
      <c r="J1099" s="250"/>
    </row>
    <row r="1100" spans="2:10">
      <c r="B1100" s="2" t="s">
        <v>0</v>
      </c>
      <c r="C1100" s="2" t="s">
        <v>1</v>
      </c>
      <c r="D1100" s="2" t="s">
        <v>10</v>
      </c>
      <c r="E1100" s="2" t="s">
        <v>7</v>
      </c>
      <c r="F1100" s="2" t="s">
        <v>11</v>
      </c>
      <c r="G1100" s="2" t="s">
        <v>12</v>
      </c>
      <c r="H1100" s="22"/>
      <c r="I1100" s="76" t="s">
        <v>525</v>
      </c>
      <c r="J1100" s="77" t="s">
        <v>526</v>
      </c>
    </row>
    <row r="1101" spans="2:10">
      <c r="B1101" s="268" t="s">
        <v>625</v>
      </c>
      <c r="C1101" s="268" t="s">
        <v>465</v>
      </c>
      <c r="D1101" s="1">
        <v>106</v>
      </c>
      <c r="E1101" s="1"/>
      <c r="F1101" s="1">
        <v>115</v>
      </c>
      <c r="G1101" s="1">
        <f>F1101-D1101</f>
        <v>9</v>
      </c>
      <c r="H1101" s="1"/>
      <c r="I1101" s="1"/>
      <c r="J1101" s="1"/>
    </row>
    <row r="1102" spans="2:10">
      <c r="B1102" s="277"/>
      <c r="C1102" s="277"/>
      <c r="D1102" s="1">
        <v>106</v>
      </c>
      <c r="E1102" s="1"/>
      <c r="F1102" s="1">
        <v>115</v>
      </c>
      <c r="G1102" s="1">
        <f>F1102-D1102</f>
        <v>9</v>
      </c>
      <c r="H1102" s="1"/>
      <c r="I1102" s="1"/>
      <c r="J1102" s="1"/>
    </row>
    <row r="1103" spans="2:10">
      <c r="B1103" s="277"/>
      <c r="C1103" s="277"/>
      <c r="D1103" s="1">
        <v>106</v>
      </c>
      <c r="E1103" s="1">
        <v>98</v>
      </c>
      <c r="F1103" s="1"/>
      <c r="G1103" s="1">
        <f>E1103-D1103</f>
        <v>-8</v>
      </c>
      <c r="H1103" s="1"/>
      <c r="I1103" s="1"/>
      <c r="J1103" s="1"/>
    </row>
    <row r="1104" spans="2:10">
      <c r="B1104" s="277"/>
      <c r="C1104" s="269"/>
      <c r="D1104" s="1">
        <v>106</v>
      </c>
      <c r="E1104" s="1">
        <v>98</v>
      </c>
      <c r="F1104" s="1"/>
      <c r="G1104" s="1">
        <f>E1104-D1104</f>
        <v>-8</v>
      </c>
      <c r="H1104" s="1"/>
      <c r="I1104" s="1"/>
      <c r="J1104" s="1"/>
    </row>
    <row r="1105" spans="2:10">
      <c r="B1105" s="277"/>
      <c r="C1105" s="268" t="s">
        <v>491</v>
      </c>
      <c r="D1105" s="1">
        <v>93.5</v>
      </c>
      <c r="E1105" s="1"/>
      <c r="F1105" s="1">
        <v>110</v>
      </c>
      <c r="G1105" s="1">
        <f>F1105-D1105</f>
        <v>16.5</v>
      </c>
      <c r="H1105" s="1"/>
      <c r="I1105" s="1"/>
      <c r="J1105" s="1"/>
    </row>
    <row r="1106" spans="2:10">
      <c r="B1106" s="277"/>
      <c r="C1106" s="277"/>
      <c r="D1106" s="1">
        <v>93.5</v>
      </c>
      <c r="E1106" s="1"/>
      <c r="F1106" s="1">
        <v>110</v>
      </c>
      <c r="G1106" s="1">
        <f t="shared" ref="G1106:G1122" si="111">F1106-D1106</f>
        <v>16.5</v>
      </c>
      <c r="H1106" s="1"/>
      <c r="I1106" s="1"/>
      <c r="J1106" s="1"/>
    </row>
    <row r="1107" spans="2:10">
      <c r="B1107" s="277"/>
      <c r="C1107" s="277"/>
      <c r="D1107" s="1">
        <v>93.5</v>
      </c>
      <c r="E1107" s="1"/>
      <c r="F1107" s="1">
        <v>113</v>
      </c>
      <c r="G1107" s="1">
        <f t="shared" si="111"/>
        <v>19.5</v>
      </c>
      <c r="H1107" s="1"/>
      <c r="I1107" s="1"/>
      <c r="J1107" s="1"/>
    </row>
    <row r="1108" spans="2:10">
      <c r="B1108" s="269"/>
      <c r="C1108" s="269"/>
      <c r="D1108" s="1">
        <v>93.5</v>
      </c>
      <c r="E1108" s="1"/>
      <c r="F1108" s="1">
        <v>113</v>
      </c>
      <c r="G1108" s="1">
        <f t="shared" si="111"/>
        <v>19.5</v>
      </c>
      <c r="H1108" s="1"/>
      <c r="I1108" s="5">
        <f>G1101+G1102+G1103+G1104+G1105+G1106+G1107+G1108</f>
        <v>74</v>
      </c>
      <c r="J1108" s="5">
        <f>I1108*75</f>
        <v>5550</v>
      </c>
    </row>
    <row r="1109" spans="2:10">
      <c r="B1109" s="268" t="s">
        <v>627</v>
      </c>
      <c r="C1109" s="268" t="s">
        <v>491</v>
      </c>
      <c r="D1109" s="1">
        <v>104</v>
      </c>
      <c r="E1109" s="1"/>
      <c r="F1109" s="1">
        <v>112</v>
      </c>
      <c r="G1109" s="1">
        <f t="shared" si="111"/>
        <v>8</v>
      </c>
      <c r="H1109" s="1"/>
      <c r="I1109" s="1"/>
      <c r="J1109" s="1"/>
    </row>
    <row r="1110" spans="2:10">
      <c r="B1110" s="277"/>
      <c r="C1110" s="277"/>
      <c r="D1110" s="1">
        <v>104</v>
      </c>
      <c r="E1110" s="1"/>
      <c r="F1110" s="1">
        <v>120</v>
      </c>
      <c r="G1110" s="1">
        <f t="shared" si="111"/>
        <v>16</v>
      </c>
      <c r="H1110" s="1"/>
      <c r="I1110" s="1"/>
      <c r="J1110" s="1"/>
    </row>
    <row r="1111" spans="2:10">
      <c r="B1111" s="277"/>
      <c r="C1111" s="277"/>
      <c r="D1111" s="1">
        <v>104</v>
      </c>
      <c r="E1111" s="1"/>
      <c r="F1111" s="1">
        <v>134</v>
      </c>
      <c r="G1111" s="1">
        <f t="shared" si="111"/>
        <v>30</v>
      </c>
      <c r="H1111" s="1"/>
      <c r="I1111" s="1"/>
      <c r="J1111" s="1"/>
    </row>
    <row r="1112" spans="2:10">
      <c r="B1112" s="277"/>
      <c r="C1112" s="277"/>
      <c r="D1112" s="1">
        <v>104</v>
      </c>
      <c r="E1112" s="1"/>
      <c r="F1112" s="1">
        <v>134</v>
      </c>
      <c r="G1112" s="1">
        <f t="shared" si="111"/>
        <v>30</v>
      </c>
      <c r="H1112" s="1"/>
      <c r="I1112" s="1"/>
      <c r="J1112" s="1"/>
    </row>
    <row r="1113" spans="2:10">
      <c r="B1113" s="277"/>
      <c r="C1113" s="277"/>
      <c r="D1113" s="1">
        <v>123</v>
      </c>
      <c r="E1113" s="1"/>
      <c r="F1113" s="1">
        <v>131</v>
      </c>
      <c r="G1113" s="1">
        <f t="shared" si="111"/>
        <v>8</v>
      </c>
      <c r="H1113" s="1"/>
      <c r="I1113" s="1"/>
      <c r="J1113" s="1"/>
    </row>
    <row r="1114" spans="2:10">
      <c r="B1114" s="277"/>
      <c r="C1114" s="277"/>
      <c r="D1114" s="1">
        <v>123</v>
      </c>
      <c r="E1114" s="1"/>
      <c r="F1114" s="1">
        <v>131</v>
      </c>
      <c r="G1114" s="1">
        <f t="shared" si="111"/>
        <v>8</v>
      </c>
      <c r="H1114" s="1"/>
      <c r="I1114" s="1"/>
      <c r="J1114" s="1"/>
    </row>
    <row r="1115" spans="2:10">
      <c r="B1115" s="277"/>
      <c r="C1115" s="277"/>
      <c r="D1115" s="1">
        <v>123</v>
      </c>
      <c r="E1115" s="1"/>
      <c r="F1115" s="1">
        <v>139</v>
      </c>
      <c r="G1115" s="1">
        <f t="shared" si="111"/>
        <v>16</v>
      </c>
      <c r="H1115" s="1"/>
      <c r="I1115" s="1"/>
      <c r="J1115" s="1"/>
    </row>
    <row r="1116" spans="2:10">
      <c r="B1116" s="277"/>
      <c r="C1116" s="277"/>
      <c r="D1116" s="1">
        <v>123</v>
      </c>
      <c r="E1116" s="1"/>
      <c r="F1116" s="1">
        <v>139</v>
      </c>
      <c r="G1116" s="1">
        <f t="shared" si="111"/>
        <v>16</v>
      </c>
      <c r="H1116" s="1"/>
      <c r="I1116" s="1"/>
      <c r="J1116" s="1"/>
    </row>
    <row r="1117" spans="2:10">
      <c r="B1117" s="277"/>
      <c r="C1117" s="277"/>
      <c r="D1117" s="1">
        <v>133</v>
      </c>
      <c r="E1117" s="1"/>
      <c r="F1117" s="1">
        <v>144</v>
      </c>
      <c r="G1117" s="1">
        <f t="shared" si="111"/>
        <v>11</v>
      </c>
      <c r="H1117" s="1"/>
      <c r="I1117" s="1"/>
      <c r="J1117" s="1"/>
    </row>
    <row r="1118" spans="2:10">
      <c r="B1118" s="277"/>
      <c r="C1118" s="277"/>
      <c r="D1118" s="1">
        <v>133</v>
      </c>
      <c r="E1118" s="1"/>
      <c r="F1118" s="1">
        <v>146</v>
      </c>
      <c r="G1118" s="1">
        <f t="shared" si="111"/>
        <v>13</v>
      </c>
      <c r="H1118" s="1"/>
      <c r="I1118" s="1"/>
      <c r="J1118" s="1"/>
    </row>
    <row r="1119" spans="2:10">
      <c r="B1119" s="277"/>
      <c r="C1119" s="277"/>
      <c r="D1119" s="1">
        <v>133</v>
      </c>
      <c r="E1119" s="1"/>
      <c r="F1119" s="1">
        <v>149</v>
      </c>
      <c r="G1119" s="1">
        <f t="shared" si="111"/>
        <v>16</v>
      </c>
      <c r="H1119" s="1"/>
      <c r="I1119" s="1"/>
      <c r="J1119" s="1"/>
    </row>
    <row r="1120" spans="2:10">
      <c r="B1120" s="269"/>
      <c r="C1120" s="269"/>
      <c r="D1120" s="1">
        <v>133</v>
      </c>
      <c r="E1120" s="1"/>
      <c r="F1120" s="1">
        <v>149</v>
      </c>
      <c r="G1120" s="1">
        <f t="shared" si="111"/>
        <v>16</v>
      </c>
      <c r="H1120" s="1"/>
      <c r="I1120" s="5">
        <f>G1109+G1110+G1111+G1112+G1113+G1114+G1115+G1116+G1117+G1118+G1119+G1120</f>
        <v>188</v>
      </c>
      <c r="J1120" s="5">
        <f>I1120*75</f>
        <v>14100</v>
      </c>
    </row>
    <row r="1121" spans="2:10">
      <c r="B1121" s="268" t="s">
        <v>628</v>
      </c>
      <c r="C1121" s="268" t="s">
        <v>491</v>
      </c>
      <c r="D1121" s="1">
        <v>104</v>
      </c>
      <c r="E1121" s="1"/>
      <c r="F1121" s="1">
        <v>111</v>
      </c>
      <c r="G1121" s="1">
        <f t="shared" si="111"/>
        <v>7</v>
      </c>
      <c r="H1121" s="1"/>
      <c r="I1121" s="1"/>
      <c r="J1121" s="1"/>
    </row>
    <row r="1122" spans="2:10">
      <c r="B1122" s="277"/>
      <c r="C1122" s="277"/>
      <c r="D1122" s="1">
        <v>104</v>
      </c>
      <c r="E1122" s="1"/>
      <c r="F1122" s="1">
        <v>111</v>
      </c>
      <c r="G1122" s="1">
        <f t="shared" si="111"/>
        <v>7</v>
      </c>
      <c r="H1122" s="1"/>
      <c r="I1122" s="1"/>
      <c r="J1122" s="1"/>
    </row>
    <row r="1123" spans="2:10">
      <c r="B1123" s="277"/>
      <c r="C1123" s="277"/>
      <c r="D1123" s="1">
        <v>104</v>
      </c>
      <c r="E1123" s="1">
        <v>89</v>
      </c>
      <c r="F1123" s="1"/>
      <c r="G1123" s="1">
        <f>E1123-D1123</f>
        <v>-15</v>
      </c>
      <c r="H1123" s="1"/>
      <c r="I1123" s="1"/>
      <c r="J1123" s="1"/>
    </row>
    <row r="1124" spans="2:10">
      <c r="B1124" s="277"/>
      <c r="C1124" s="277"/>
      <c r="D1124" s="1">
        <v>104</v>
      </c>
      <c r="E1124" s="1">
        <v>89</v>
      </c>
      <c r="F1124" s="1"/>
      <c r="G1124" s="1">
        <f>E1124-D1124</f>
        <v>-15</v>
      </c>
      <c r="H1124" s="1"/>
      <c r="I1124" s="1"/>
      <c r="J1124" s="1"/>
    </row>
    <row r="1125" spans="2:10">
      <c r="B1125" s="277"/>
      <c r="C1125" s="277"/>
      <c r="D1125" s="1">
        <v>96</v>
      </c>
      <c r="E1125" s="1"/>
      <c r="F1125" s="1">
        <v>104</v>
      </c>
      <c r="G1125" s="1">
        <f>F1125-D1125</f>
        <v>8</v>
      </c>
      <c r="H1125" s="1"/>
      <c r="I1125" s="1"/>
      <c r="J1125" s="1"/>
    </row>
    <row r="1126" spans="2:10">
      <c r="B1126" s="277"/>
      <c r="C1126" s="277"/>
      <c r="D1126" s="1">
        <v>96</v>
      </c>
      <c r="E1126" s="1"/>
      <c r="F1126" s="1">
        <v>109.4</v>
      </c>
      <c r="G1126" s="1">
        <f t="shared" ref="G1126:G1128" si="112">F1126-D1126</f>
        <v>13.400000000000006</v>
      </c>
      <c r="H1126" s="1"/>
      <c r="I1126" s="1"/>
      <c r="J1126" s="1"/>
    </row>
    <row r="1127" spans="2:10">
      <c r="B1127" s="277"/>
      <c r="C1127" s="277"/>
      <c r="D1127" s="1">
        <v>96</v>
      </c>
      <c r="E1127" s="1"/>
      <c r="F1127" s="1">
        <v>112</v>
      </c>
      <c r="G1127" s="1">
        <f t="shared" si="112"/>
        <v>16</v>
      </c>
      <c r="H1127" s="1"/>
      <c r="I1127" s="1"/>
      <c r="J1127" s="1"/>
    </row>
    <row r="1128" spans="2:10">
      <c r="B1128" s="277"/>
      <c r="C1128" s="277"/>
      <c r="D1128" s="1">
        <v>96</v>
      </c>
      <c r="E1128" s="1"/>
      <c r="F1128" s="1">
        <v>112</v>
      </c>
      <c r="G1128" s="1">
        <f t="shared" si="112"/>
        <v>16</v>
      </c>
      <c r="H1128" s="1"/>
      <c r="I1128" s="1"/>
      <c r="J1128" s="1"/>
    </row>
    <row r="1129" spans="2:10">
      <c r="B1129" s="277"/>
      <c r="C1129" s="277"/>
      <c r="D1129" s="1">
        <v>108</v>
      </c>
      <c r="E1129" s="1">
        <v>103</v>
      </c>
      <c r="F1129" s="1"/>
      <c r="G1129" s="1">
        <f>E1129-D1129</f>
        <v>-5</v>
      </c>
      <c r="H1129" s="1"/>
      <c r="I1129" s="1"/>
      <c r="J1129" s="1"/>
    </row>
    <row r="1130" spans="2:10">
      <c r="B1130" s="277"/>
      <c r="C1130" s="277"/>
      <c r="D1130" s="1">
        <v>108</v>
      </c>
      <c r="E1130" s="1">
        <v>103</v>
      </c>
      <c r="F1130" s="1"/>
      <c r="G1130" s="1">
        <f t="shared" ref="G1130:G1140" si="113">E1130-D1130</f>
        <v>-5</v>
      </c>
      <c r="H1130" s="1"/>
      <c r="I1130" s="1"/>
      <c r="J1130" s="1"/>
    </row>
    <row r="1131" spans="2:10">
      <c r="B1131" s="277"/>
      <c r="C1131" s="277"/>
      <c r="D1131" s="1">
        <v>108</v>
      </c>
      <c r="E1131" s="1">
        <v>103</v>
      </c>
      <c r="F1131" s="1"/>
      <c r="G1131" s="1">
        <f t="shared" si="113"/>
        <v>-5</v>
      </c>
      <c r="H1131" s="1"/>
      <c r="I1131" s="1"/>
      <c r="J1131" s="1"/>
    </row>
    <row r="1132" spans="2:10">
      <c r="B1132" s="269"/>
      <c r="C1132" s="269"/>
      <c r="D1132" s="1">
        <v>108</v>
      </c>
      <c r="E1132" s="1">
        <v>103</v>
      </c>
      <c r="F1132" s="1"/>
      <c r="G1132" s="1">
        <f t="shared" si="113"/>
        <v>-5</v>
      </c>
      <c r="H1132" s="1"/>
      <c r="I1132" s="5">
        <f>G1121+G1122+G1123+G1124+G1125+G1126+G1127+G1128+G1129+G1130+G1131+G1132</f>
        <v>17.400000000000006</v>
      </c>
      <c r="J1132" s="5">
        <f>I1132*75</f>
        <v>1305.0000000000005</v>
      </c>
    </row>
    <row r="1133" spans="2:10">
      <c r="B1133" s="268" t="s">
        <v>630</v>
      </c>
      <c r="C1133" s="268" t="s">
        <v>491</v>
      </c>
      <c r="D1133" s="1">
        <v>79</v>
      </c>
      <c r="E1133" s="1">
        <v>75</v>
      </c>
      <c r="F1133" s="1"/>
      <c r="G1133" s="1">
        <f t="shared" si="113"/>
        <v>-4</v>
      </c>
      <c r="H1133" s="1"/>
      <c r="I1133" s="1"/>
      <c r="J1133" s="1"/>
    </row>
    <row r="1134" spans="2:10">
      <c r="B1134" s="277"/>
      <c r="C1134" s="277"/>
      <c r="D1134" s="1">
        <v>79</v>
      </c>
      <c r="E1134" s="1">
        <v>75</v>
      </c>
      <c r="F1134" s="1"/>
      <c r="G1134" s="1">
        <f t="shared" si="113"/>
        <v>-4</v>
      </c>
      <c r="H1134" s="1"/>
      <c r="I1134" s="1"/>
      <c r="J1134" s="1"/>
    </row>
    <row r="1135" spans="2:10">
      <c r="B1135" s="277"/>
      <c r="C1135" s="277"/>
      <c r="D1135" s="1">
        <v>79</v>
      </c>
      <c r="E1135" s="1">
        <v>75</v>
      </c>
      <c r="F1135" s="1"/>
      <c r="G1135" s="1">
        <f t="shared" si="113"/>
        <v>-4</v>
      </c>
      <c r="H1135" s="1"/>
      <c r="I1135" s="1"/>
      <c r="J1135" s="1"/>
    </row>
    <row r="1136" spans="2:10">
      <c r="B1136" s="277"/>
      <c r="C1136" s="269"/>
      <c r="D1136" s="1">
        <v>79</v>
      </c>
      <c r="E1136" s="1">
        <v>75</v>
      </c>
      <c r="F1136" s="1"/>
      <c r="G1136" s="1">
        <f t="shared" si="113"/>
        <v>-4</v>
      </c>
      <c r="H1136" s="1"/>
      <c r="I1136" s="1"/>
      <c r="J1136" s="1"/>
    </row>
    <row r="1137" spans="2:10">
      <c r="B1137" s="277"/>
      <c r="C1137" s="268" t="s">
        <v>450</v>
      </c>
      <c r="D1137" s="1">
        <v>95</v>
      </c>
      <c r="E1137" s="1">
        <v>88</v>
      </c>
      <c r="F1137" s="1"/>
      <c r="G1137" s="1">
        <f t="shared" si="113"/>
        <v>-7</v>
      </c>
      <c r="H1137" s="1"/>
      <c r="I1137" s="1"/>
      <c r="J1137" s="1"/>
    </row>
    <row r="1138" spans="2:10">
      <c r="B1138" s="277"/>
      <c r="C1138" s="277"/>
      <c r="D1138" s="1">
        <v>95</v>
      </c>
      <c r="E1138" s="1">
        <v>88</v>
      </c>
      <c r="F1138" s="1"/>
      <c r="G1138" s="1">
        <f t="shared" si="113"/>
        <v>-7</v>
      </c>
      <c r="H1138" s="1"/>
      <c r="I1138" s="1"/>
      <c r="J1138" s="1"/>
    </row>
    <row r="1139" spans="2:10">
      <c r="B1139" s="277"/>
      <c r="C1139" s="277"/>
      <c r="D1139" s="1">
        <v>95</v>
      </c>
      <c r="E1139" s="1">
        <v>88</v>
      </c>
      <c r="F1139" s="1"/>
      <c r="G1139" s="1">
        <f t="shared" si="113"/>
        <v>-7</v>
      </c>
      <c r="H1139" s="1"/>
      <c r="I1139" s="1"/>
      <c r="J1139" s="1"/>
    </row>
    <row r="1140" spans="2:10">
      <c r="B1140" s="277"/>
      <c r="C1140" s="277"/>
      <c r="D1140" s="1">
        <v>95</v>
      </c>
      <c r="E1140" s="1">
        <v>88</v>
      </c>
      <c r="F1140" s="1"/>
      <c r="G1140" s="1">
        <f t="shared" si="113"/>
        <v>-7</v>
      </c>
      <c r="H1140" s="1"/>
      <c r="I1140" s="1"/>
      <c r="J1140" s="1"/>
    </row>
    <row r="1141" spans="2:10">
      <c r="B1141" s="277"/>
      <c r="C1141" s="277"/>
      <c r="D1141" s="1">
        <v>99</v>
      </c>
      <c r="E1141" s="1"/>
      <c r="F1141" s="1">
        <v>110</v>
      </c>
      <c r="G1141" s="1">
        <f>F1141-D1141</f>
        <v>11</v>
      </c>
      <c r="H1141" s="1"/>
      <c r="I1141" s="1"/>
      <c r="J1141" s="1"/>
    </row>
    <row r="1142" spans="2:10">
      <c r="B1142" s="277"/>
      <c r="C1142" s="277"/>
      <c r="D1142" s="1">
        <v>99</v>
      </c>
      <c r="E1142" s="1"/>
      <c r="F1142" s="1">
        <v>110</v>
      </c>
      <c r="G1142" s="1">
        <f t="shared" ref="G1142:G1148" si="114">F1142-D1142</f>
        <v>11</v>
      </c>
      <c r="H1142" s="1"/>
      <c r="I1142" s="1"/>
      <c r="J1142" s="1"/>
    </row>
    <row r="1143" spans="2:10">
      <c r="B1143" s="277"/>
      <c r="C1143" s="277"/>
      <c r="D1143" s="1">
        <v>99</v>
      </c>
      <c r="E1143" s="1"/>
      <c r="F1143" s="1">
        <v>115</v>
      </c>
      <c r="G1143" s="1">
        <f t="shared" si="114"/>
        <v>16</v>
      </c>
      <c r="H1143" s="1"/>
      <c r="I1143" s="1"/>
      <c r="J1143" s="1"/>
    </row>
    <row r="1144" spans="2:10">
      <c r="B1144" s="269"/>
      <c r="C1144" s="269"/>
      <c r="D1144" s="1">
        <v>99</v>
      </c>
      <c r="E1144" s="1"/>
      <c r="F1144" s="1">
        <v>115</v>
      </c>
      <c r="G1144" s="1">
        <f t="shared" si="114"/>
        <v>16</v>
      </c>
      <c r="H1144" s="1"/>
      <c r="I1144" s="5">
        <f>G1133+G1134+G1135+G1136+G1137+G1138+G1139+G1140+G1141+G1142+G1143+G1144</f>
        <v>10</v>
      </c>
      <c r="J1144" s="5">
        <f>I1144*75</f>
        <v>750</v>
      </c>
    </row>
    <row r="1145" spans="2:10">
      <c r="B1145" s="268" t="s">
        <v>633</v>
      </c>
      <c r="C1145" s="268" t="s">
        <v>450</v>
      </c>
      <c r="D1145" s="1">
        <v>144</v>
      </c>
      <c r="E1145" s="1"/>
      <c r="F1145" s="1">
        <v>152</v>
      </c>
      <c r="G1145" s="1">
        <f t="shared" si="114"/>
        <v>8</v>
      </c>
      <c r="H1145" s="1"/>
      <c r="I1145" s="1"/>
      <c r="J1145" s="1"/>
    </row>
    <row r="1146" spans="2:10">
      <c r="B1146" s="277"/>
      <c r="C1146" s="277"/>
      <c r="D1146" s="1">
        <v>144</v>
      </c>
      <c r="E1146" s="1"/>
      <c r="F1146" s="1">
        <v>157</v>
      </c>
      <c r="G1146" s="1">
        <f t="shared" si="114"/>
        <v>13</v>
      </c>
      <c r="H1146" s="1"/>
      <c r="I1146" s="1"/>
      <c r="J1146" s="1"/>
    </row>
    <row r="1147" spans="2:10">
      <c r="B1147" s="277"/>
      <c r="C1147" s="277"/>
      <c r="D1147" s="1">
        <v>144</v>
      </c>
      <c r="E1147" s="1"/>
      <c r="F1147" s="1">
        <v>162</v>
      </c>
      <c r="G1147" s="1">
        <f t="shared" si="114"/>
        <v>18</v>
      </c>
      <c r="H1147" s="1"/>
      <c r="I1147" s="1"/>
      <c r="J1147" s="1"/>
    </row>
    <row r="1148" spans="2:10">
      <c r="B1148" s="277"/>
      <c r="C1148" s="269"/>
      <c r="D1148" s="1">
        <v>144</v>
      </c>
      <c r="E1148" s="1"/>
      <c r="F1148" s="1">
        <v>165</v>
      </c>
      <c r="G1148" s="1">
        <f t="shared" si="114"/>
        <v>21</v>
      </c>
      <c r="H1148" s="1"/>
      <c r="I1148" s="1"/>
      <c r="J1148" s="1"/>
    </row>
    <row r="1149" spans="2:10">
      <c r="B1149" s="277"/>
      <c r="C1149" s="268" t="s">
        <v>585</v>
      </c>
      <c r="D1149" s="1">
        <v>87</v>
      </c>
      <c r="E1149" s="1"/>
      <c r="F1149" s="1"/>
      <c r="G1149" s="1"/>
      <c r="H1149" s="1" t="s">
        <v>13</v>
      </c>
      <c r="I1149" s="1"/>
      <c r="J1149" s="1"/>
    </row>
    <row r="1150" spans="2:10">
      <c r="B1150" s="277"/>
      <c r="C1150" s="277"/>
      <c r="D1150" s="1">
        <v>87</v>
      </c>
      <c r="E1150" s="1"/>
      <c r="F1150" s="1"/>
      <c r="G1150" s="1"/>
      <c r="H1150" s="1" t="s">
        <v>13</v>
      </c>
      <c r="I1150" s="1"/>
      <c r="J1150" s="1"/>
    </row>
    <row r="1151" spans="2:10">
      <c r="B1151" s="277"/>
      <c r="C1151" s="277"/>
      <c r="D1151" s="1">
        <v>87</v>
      </c>
      <c r="E1151" s="1"/>
      <c r="F1151" s="1"/>
      <c r="G1151" s="1"/>
      <c r="H1151" s="1" t="s">
        <v>13</v>
      </c>
      <c r="I1151" s="1"/>
      <c r="J1151" s="1"/>
    </row>
    <row r="1152" spans="2:10">
      <c r="B1152" s="269"/>
      <c r="C1152" s="269"/>
      <c r="D1152" s="1">
        <v>87</v>
      </c>
      <c r="E1152" s="1"/>
      <c r="F1152" s="1"/>
      <c r="G1152" s="1"/>
      <c r="H1152" s="1" t="s">
        <v>13</v>
      </c>
      <c r="I1152" s="5">
        <f>G1145+G1146+G1147+G1148</f>
        <v>60</v>
      </c>
      <c r="J1152" s="5">
        <f>I1152*75</f>
        <v>4500</v>
      </c>
    </row>
    <row r="1153" spans="2:10">
      <c r="B1153" s="268" t="s">
        <v>636</v>
      </c>
      <c r="C1153" s="268" t="s">
        <v>585</v>
      </c>
      <c r="D1153" s="1"/>
      <c r="E1153" s="1"/>
      <c r="F1153" s="1">
        <v>110</v>
      </c>
      <c r="G1153" s="1">
        <f>F1153-D1149</f>
        <v>23</v>
      </c>
      <c r="H1153" s="1"/>
      <c r="I1153" s="1"/>
      <c r="J1153" s="1"/>
    </row>
    <row r="1154" spans="2:10">
      <c r="B1154" s="277"/>
      <c r="C1154" s="277"/>
      <c r="D1154" s="1"/>
      <c r="E1154" s="1"/>
      <c r="F1154" s="1">
        <v>110</v>
      </c>
      <c r="G1154" s="1">
        <f t="shared" ref="G1154:G1156" si="115">F1154-D1150</f>
        <v>23</v>
      </c>
      <c r="H1154" s="1"/>
      <c r="I1154" s="1"/>
      <c r="J1154" s="1"/>
    </row>
    <row r="1155" spans="2:10">
      <c r="B1155" s="277"/>
      <c r="C1155" s="277"/>
      <c r="D1155" s="1"/>
      <c r="E1155" s="1"/>
      <c r="F1155" s="1">
        <v>110</v>
      </c>
      <c r="G1155" s="1">
        <f t="shared" si="115"/>
        <v>23</v>
      </c>
      <c r="H1155" s="1"/>
      <c r="I1155" s="1"/>
      <c r="J1155" s="1"/>
    </row>
    <row r="1156" spans="2:10">
      <c r="B1156" s="277"/>
      <c r="C1156" s="277"/>
      <c r="D1156" s="1"/>
      <c r="E1156" s="1"/>
      <c r="F1156" s="1">
        <v>110</v>
      </c>
      <c r="G1156" s="1">
        <f t="shared" si="115"/>
        <v>23</v>
      </c>
      <c r="H1156" s="1"/>
      <c r="I1156" s="1"/>
      <c r="J1156" s="1"/>
    </row>
    <row r="1157" spans="2:10">
      <c r="B1157" s="277"/>
      <c r="C1157" s="277"/>
      <c r="D1157" s="1">
        <v>104</v>
      </c>
      <c r="E1157" s="1"/>
      <c r="F1157" s="1">
        <v>109</v>
      </c>
      <c r="G1157" s="1">
        <f>F1157-D1157</f>
        <v>5</v>
      </c>
      <c r="H1157" s="1"/>
      <c r="I1157" s="1"/>
      <c r="J1157" s="1"/>
    </row>
    <row r="1158" spans="2:10">
      <c r="B1158" s="277"/>
      <c r="C1158" s="277"/>
      <c r="D1158" s="1">
        <v>104</v>
      </c>
      <c r="E1158" s="1"/>
      <c r="F1158" s="1">
        <v>112</v>
      </c>
      <c r="G1158" s="1">
        <f t="shared" ref="G1158:G1162" si="116">F1158-D1158</f>
        <v>8</v>
      </c>
      <c r="H1158" s="1"/>
      <c r="I1158" s="1"/>
      <c r="J1158" s="1"/>
    </row>
    <row r="1159" spans="2:10">
      <c r="B1159" s="277"/>
      <c r="C1159" s="277"/>
      <c r="D1159" s="1">
        <v>104</v>
      </c>
      <c r="E1159" s="1"/>
      <c r="F1159" s="1">
        <v>115</v>
      </c>
      <c r="G1159" s="1">
        <f t="shared" si="116"/>
        <v>11</v>
      </c>
      <c r="H1159" s="1"/>
      <c r="I1159" s="1"/>
      <c r="J1159" s="1"/>
    </row>
    <row r="1160" spans="2:10">
      <c r="B1160" s="277"/>
      <c r="C1160" s="277"/>
      <c r="D1160" s="1">
        <v>104</v>
      </c>
      <c r="E1160" s="1"/>
      <c r="F1160" s="1">
        <v>117</v>
      </c>
      <c r="G1160" s="1">
        <f t="shared" si="116"/>
        <v>13</v>
      </c>
      <c r="H1160" s="1"/>
      <c r="I1160" s="1"/>
      <c r="J1160" s="1"/>
    </row>
    <row r="1161" spans="2:10">
      <c r="B1161" s="277"/>
      <c r="C1161" s="277"/>
      <c r="D1161" s="1">
        <v>111</v>
      </c>
      <c r="E1161" s="1"/>
      <c r="F1161" s="1">
        <v>118.3</v>
      </c>
      <c r="G1161" s="1">
        <f t="shared" si="116"/>
        <v>7.2999999999999972</v>
      </c>
      <c r="H1161" s="1"/>
      <c r="I1161" s="1"/>
      <c r="J1161" s="1"/>
    </row>
    <row r="1162" spans="2:10">
      <c r="B1162" s="277"/>
      <c r="C1162" s="277"/>
      <c r="D1162" s="1">
        <v>111</v>
      </c>
      <c r="E1162" s="1"/>
      <c r="F1162" s="1">
        <v>118.3</v>
      </c>
      <c r="G1162" s="1">
        <f t="shared" si="116"/>
        <v>7.2999999999999972</v>
      </c>
      <c r="H1162" s="1"/>
      <c r="I1162" s="1"/>
      <c r="J1162" s="1"/>
    </row>
    <row r="1163" spans="2:10">
      <c r="B1163" s="277"/>
      <c r="C1163" s="277"/>
      <c r="D1163" s="1">
        <v>111</v>
      </c>
      <c r="E1163" s="1">
        <v>107</v>
      </c>
      <c r="F1163" s="1"/>
      <c r="G1163" s="1">
        <f>E1163-D1163</f>
        <v>-4</v>
      </c>
      <c r="H1163" s="1"/>
      <c r="I1163" s="1"/>
      <c r="J1163" s="1"/>
    </row>
    <row r="1164" spans="2:10">
      <c r="B1164" s="269"/>
      <c r="C1164" s="269"/>
      <c r="D1164" s="1">
        <v>111</v>
      </c>
      <c r="E1164" s="1">
        <v>107</v>
      </c>
      <c r="F1164" s="1"/>
      <c r="G1164" s="1">
        <f>E1164-D1164</f>
        <v>-4</v>
      </c>
      <c r="H1164" s="1"/>
      <c r="I1164" s="5">
        <f>G1153+G1154+G1155+G1156+G1157+G1158+G1159+G1160+G1161+G1162+G1163+G1164</f>
        <v>135.60000000000002</v>
      </c>
      <c r="J1164" s="5">
        <f>I1164*75</f>
        <v>10170.000000000002</v>
      </c>
    </row>
    <row r="1165" spans="2:10">
      <c r="B1165" s="268" t="s">
        <v>642</v>
      </c>
      <c r="C1165" s="268" t="s">
        <v>643</v>
      </c>
      <c r="D1165" s="1">
        <v>116</v>
      </c>
      <c r="E1165" s="1"/>
      <c r="F1165" s="1">
        <v>128</v>
      </c>
      <c r="G1165" s="1">
        <f>F1165-D1165</f>
        <v>12</v>
      </c>
      <c r="H1165" s="1"/>
      <c r="I1165" s="5"/>
      <c r="J1165" s="5"/>
    </row>
    <row r="1166" spans="2:10">
      <c r="B1166" s="277"/>
      <c r="C1166" s="277"/>
      <c r="D1166" s="1">
        <v>116</v>
      </c>
      <c r="E1166" s="1"/>
      <c r="F1166" s="1">
        <v>133.80000000000001</v>
      </c>
      <c r="G1166" s="1">
        <f t="shared" ref="G1166:G1170" si="117">F1166-D1166</f>
        <v>17.800000000000011</v>
      </c>
      <c r="H1166" s="1"/>
      <c r="I1166" s="5"/>
      <c r="J1166" s="5"/>
    </row>
    <row r="1167" spans="2:10">
      <c r="B1167" s="277"/>
      <c r="C1167" s="277"/>
      <c r="D1167" s="1">
        <v>116</v>
      </c>
      <c r="E1167" s="1"/>
      <c r="F1167" s="1">
        <v>136.5</v>
      </c>
      <c r="G1167" s="1">
        <f t="shared" si="117"/>
        <v>20.5</v>
      </c>
      <c r="H1167" s="1"/>
      <c r="I1167" s="5"/>
      <c r="J1167" s="5"/>
    </row>
    <row r="1168" spans="2:10">
      <c r="B1168" s="277"/>
      <c r="C1168" s="277"/>
      <c r="D1168" s="1">
        <v>116</v>
      </c>
      <c r="E1168" s="1"/>
      <c r="F1168" s="1">
        <v>138.69999999999999</v>
      </c>
      <c r="G1168" s="1">
        <f t="shared" si="117"/>
        <v>22.699999999999989</v>
      </c>
      <c r="H1168" s="1"/>
      <c r="I1168" s="5"/>
      <c r="J1168" s="5"/>
    </row>
    <row r="1169" spans="2:10">
      <c r="B1169" s="277"/>
      <c r="C1169" s="277"/>
      <c r="D1169" s="1">
        <v>116</v>
      </c>
      <c r="E1169" s="1"/>
      <c r="F1169" s="1">
        <v>140.30000000000001</v>
      </c>
      <c r="G1169" s="1">
        <f t="shared" si="117"/>
        <v>24.300000000000011</v>
      </c>
      <c r="H1169" s="1"/>
      <c r="I1169" s="5"/>
      <c r="J1169" s="5"/>
    </row>
    <row r="1170" spans="2:10">
      <c r="B1170" s="277"/>
      <c r="C1170" s="277"/>
      <c r="D1170" s="1">
        <v>116</v>
      </c>
      <c r="E1170" s="1"/>
      <c r="F1170" s="1">
        <v>145</v>
      </c>
      <c r="G1170" s="1">
        <f t="shared" si="117"/>
        <v>29</v>
      </c>
      <c r="H1170" s="1"/>
      <c r="I1170" s="5"/>
      <c r="J1170" s="5"/>
    </row>
    <row r="1171" spans="2:10">
      <c r="B1171" s="277"/>
      <c r="C1171" s="277"/>
      <c r="D1171" s="1">
        <v>146</v>
      </c>
      <c r="E1171" s="1">
        <v>134</v>
      </c>
      <c r="F1171" s="1"/>
      <c r="G1171" s="1">
        <f>E1171-D1171</f>
        <v>-12</v>
      </c>
      <c r="H1171" s="1"/>
      <c r="I1171" s="5"/>
      <c r="J1171" s="5"/>
    </row>
    <row r="1172" spans="2:10">
      <c r="B1172" s="277"/>
      <c r="C1172" s="277"/>
      <c r="D1172" s="1">
        <v>146</v>
      </c>
      <c r="E1172" s="1">
        <v>134</v>
      </c>
      <c r="F1172" s="1"/>
      <c r="G1172" s="1">
        <f t="shared" ref="G1172:G1174" si="118">E1172-D1172</f>
        <v>-12</v>
      </c>
      <c r="H1172" s="1"/>
      <c r="I1172" s="5"/>
      <c r="J1172" s="5"/>
    </row>
    <row r="1173" spans="2:10">
      <c r="B1173" s="277"/>
      <c r="C1173" s="277"/>
      <c r="D1173" s="1">
        <v>146</v>
      </c>
      <c r="E1173" s="1">
        <v>134</v>
      </c>
      <c r="F1173" s="1"/>
      <c r="G1173" s="1">
        <f t="shared" si="118"/>
        <v>-12</v>
      </c>
      <c r="H1173" s="1"/>
      <c r="I1173" s="5"/>
      <c r="J1173" s="5"/>
    </row>
    <row r="1174" spans="2:10">
      <c r="B1174" s="269"/>
      <c r="C1174" s="269"/>
      <c r="D1174" s="1">
        <v>146</v>
      </c>
      <c r="E1174" s="1">
        <v>134</v>
      </c>
      <c r="F1174" s="1"/>
      <c r="G1174" s="1">
        <f t="shared" si="118"/>
        <v>-12</v>
      </c>
      <c r="H1174" s="1"/>
      <c r="I1174" s="5">
        <f>G1165+G1166+G1167+G1168+G1169+G1170+G1171+G1172+G1173+G1174</f>
        <v>78.300000000000011</v>
      </c>
      <c r="J1174" s="5">
        <f>I1174*75</f>
        <v>5872.5000000000009</v>
      </c>
    </row>
    <row r="1175" spans="2:10">
      <c r="B1175" s="268" t="s">
        <v>644</v>
      </c>
      <c r="C1175" s="268" t="s">
        <v>653</v>
      </c>
      <c r="D1175" s="1">
        <v>128</v>
      </c>
      <c r="E1175" s="109"/>
      <c r="F1175" s="1">
        <v>140</v>
      </c>
      <c r="G1175" s="1">
        <f>F1175-D1175</f>
        <v>12</v>
      </c>
      <c r="H1175" s="1"/>
      <c r="I1175" s="5"/>
      <c r="J1175" s="5"/>
    </row>
    <row r="1176" spans="2:10">
      <c r="B1176" s="277"/>
      <c r="C1176" s="269"/>
      <c r="D1176" s="1">
        <v>128</v>
      </c>
      <c r="E1176" s="109"/>
      <c r="F1176" s="1">
        <v>140</v>
      </c>
      <c r="G1176" s="1">
        <f t="shared" ref="G1176:G1189" si="119">F1176-D1176</f>
        <v>12</v>
      </c>
      <c r="H1176" s="1"/>
      <c r="I1176" s="5"/>
      <c r="J1176" s="5"/>
    </row>
    <row r="1177" spans="2:10">
      <c r="B1177" s="277"/>
      <c r="C1177" s="268" t="s">
        <v>488</v>
      </c>
      <c r="D1177" s="1">
        <v>126</v>
      </c>
      <c r="E1177" s="109"/>
      <c r="F1177" s="1">
        <v>136</v>
      </c>
      <c r="G1177" s="1">
        <f t="shared" si="119"/>
        <v>10</v>
      </c>
      <c r="H1177" s="1"/>
      <c r="I1177" s="5"/>
      <c r="J1177" s="5"/>
    </row>
    <row r="1178" spans="2:10">
      <c r="B1178" s="269"/>
      <c r="C1178" s="269"/>
      <c r="D1178" s="1">
        <v>126</v>
      </c>
      <c r="E1178" s="109"/>
      <c r="F1178" s="1">
        <v>136</v>
      </c>
      <c r="G1178" s="1">
        <f t="shared" si="119"/>
        <v>10</v>
      </c>
      <c r="H1178" s="1"/>
      <c r="I1178" s="5">
        <f>G1175+G1176+G1177+G1178</f>
        <v>44</v>
      </c>
      <c r="J1178" s="5">
        <f>I1178*75</f>
        <v>3300</v>
      </c>
    </row>
    <row r="1179" spans="2:10">
      <c r="B1179" s="268" t="s">
        <v>646</v>
      </c>
      <c r="C1179" s="268" t="s">
        <v>488</v>
      </c>
      <c r="D1179" s="1">
        <v>148</v>
      </c>
      <c r="E1179" s="109"/>
      <c r="F1179" s="1">
        <v>161</v>
      </c>
      <c r="G1179" s="1">
        <f t="shared" si="119"/>
        <v>13</v>
      </c>
      <c r="H1179" s="1"/>
      <c r="I1179" s="5"/>
      <c r="J1179" s="5"/>
    </row>
    <row r="1180" spans="2:10">
      <c r="B1180" s="277"/>
      <c r="C1180" s="277"/>
      <c r="D1180" s="1">
        <v>148</v>
      </c>
      <c r="E1180" s="109"/>
      <c r="F1180" s="1">
        <v>161</v>
      </c>
      <c r="G1180" s="1">
        <f t="shared" si="119"/>
        <v>13</v>
      </c>
      <c r="H1180" s="1"/>
      <c r="I1180" s="5"/>
      <c r="J1180" s="5"/>
    </row>
    <row r="1181" spans="2:10">
      <c r="B1181" s="277"/>
      <c r="C1181" s="277"/>
      <c r="D1181" s="1">
        <v>148</v>
      </c>
      <c r="E1181" s="109"/>
      <c r="F1181" s="1">
        <v>161</v>
      </c>
      <c r="G1181" s="1">
        <f t="shared" si="119"/>
        <v>13</v>
      </c>
      <c r="H1181" s="1"/>
      <c r="I1181" s="5"/>
      <c r="J1181" s="5"/>
    </row>
    <row r="1182" spans="2:10">
      <c r="B1182" s="269"/>
      <c r="C1182" s="269"/>
      <c r="D1182" s="1">
        <v>148</v>
      </c>
      <c r="E1182" s="109"/>
      <c r="F1182" s="1">
        <v>161</v>
      </c>
      <c r="G1182" s="1">
        <f t="shared" si="119"/>
        <v>13</v>
      </c>
      <c r="H1182" s="1"/>
      <c r="I1182" s="5">
        <f>G1179+G1180+G1181+G1182</f>
        <v>52</v>
      </c>
      <c r="J1182" s="5">
        <f>I1182*75</f>
        <v>3900</v>
      </c>
    </row>
    <row r="1183" spans="2:10">
      <c r="B1183" s="268" t="s">
        <v>649</v>
      </c>
      <c r="C1183" s="268" t="s">
        <v>488</v>
      </c>
      <c r="D1183" s="1">
        <v>145</v>
      </c>
      <c r="E1183" s="109"/>
      <c r="F1183" s="1">
        <v>158</v>
      </c>
      <c r="G1183" s="1">
        <f t="shared" si="119"/>
        <v>13</v>
      </c>
      <c r="H1183" s="1"/>
      <c r="I1183" s="5"/>
      <c r="J1183" s="5"/>
    </row>
    <row r="1184" spans="2:10">
      <c r="B1184" s="277"/>
      <c r="C1184" s="277"/>
      <c r="D1184" s="1">
        <v>145</v>
      </c>
      <c r="E1184" s="109"/>
      <c r="F1184" s="1">
        <v>170</v>
      </c>
      <c r="G1184" s="1">
        <f t="shared" si="119"/>
        <v>25</v>
      </c>
      <c r="H1184" s="1"/>
      <c r="I1184" s="5"/>
      <c r="J1184" s="5"/>
    </row>
    <row r="1185" spans="2:10">
      <c r="B1185" s="277"/>
      <c r="C1185" s="277"/>
      <c r="D1185" s="1">
        <v>129</v>
      </c>
      <c r="E1185" s="109"/>
      <c r="F1185" s="1">
        <v>190</v>
      </c>
      <c r="G1185" s="1">
        <f t="shared" si="119"/>
        <v>61</v>
      </c>
      <c r="H1185" s="1"/>
      <c r="I1185" s="5"/>
      <c r="J1185" s="5"/>
    </row>
    <row r="1186" spans="2:10">
      <c r="B1186" s="269"/>
      <c r="C1186" s="269"/>
      <c r="D1186" s="1">
        <v>129</v>
      </c>
      <c r="E1186" s="109"/>
      <c r="F1186" s="1">
        <v>190</v>
      </c>
      <c r="G1186" s="1">
        <f t="shared" si="119"/>
        <v>61</v>
      </c>
      <c r="H1186" s="1"/>
      <c r="I1186" s="5">
        <f>G1183+G1184+G1185+G1186</f>
        <v>160</v>
      </c>
      <c r="J1186" s="5">
        <f>I1186*75</f>
        <v>12000</v>
      </c>
    </row>
    <row r="1187" spans="2:10">
      <c r="B1187" s="268" t="s">
        <v>654</v>
      </c>
      <c r="C1187" s="268" t="s">
        <v>488</v>
      </c>
      <c r="D1187" s="1">
        <v>139</v>
      </c>
      <c r="E1187" s="109"/>
      <c r="F1187" s="1">
        <v>150</v>
      </c>
      <c r="G1187" s="1">
        <f t="shared" si="119"/>
        <v>11</v>
      </c>
      <c r="H1187" s="1"/>
      <c r="I1187" s="5"/>
      <c r="J1187" s="5"/>
    </row>
    <row r="1188" spans="2:10">
      <c r="B1188" s="277"/>
      <c r="C1188" s="277"/>
      <c r="D1188" s="1">
        <v>139</v>
      </c>
      <c r="E1188" s="109"/>
      <c r="F1188" s="1">
        <v>150</v>
      </c>
      <c r="G1188" s="1">
        <f t="shared" si="119"/>
        <v>11</v>
      </c>
      <c r="H1188" s="1"/>
      <c r="I1188" s="5"/>
      <c r="J1188" s="5"/>
    </row>
    <row r="1189" spans="2:10">
      <c r="B1189" s="277"/>
      <c r="C1189" s="277"/>
      <c r="D1189" s="1">
        <v>139</v>
      </c>
      <c r="E1189" s="109"/>
      <c r="F1189" s="1">
        <v>148</v>
      </c>
      <c r="G1189" s="1">
        <f t="shared" si="119"/>
        <v>9</v>
      </c>
      <c r="H1189" s="1"/>
      <c r="I1189" s="5">
        <f>G1187+G1188+G1189</f>
        <v>31</v>
      </c>
      <c r="J1189" s="5">
        <f>I1189*75</f>
        <v>2325</v>
      </c>
    </row>
    <row r="1190" spans="2:10">
      <c r="B1190" s="277"/>
      <c r="C1190" s="269"/>
      <c r="D1190" s="1">
        <v>139</v>
      </c>
      <c r="E1190" s="109"/>
      <c r="F1190" s="1"/>
      <c r="G1190" s="1"/>
      <c r="H1190" s="1" t="s">
        <v>13</v>
      </c>
      <c r="I1190" s="5"/>
      <c r="J1190" s="5"/>
    </row>
    <row r="1191" spans="2:10">
      <c r="B1191" s="269"/>
      <c r="C1191" s="268" t="s">
        <v>465</v>
      </c>
      <c r="D1191" s="1">
        <v>77</v>
      </c>
      <c r="E1191" s="109"/>
      <c r="F1191" s="1"/>
      <c r="G1191" s="1"/>
      <c r="H1191" s="1" t="s">
        <v>13</v>
      </c>
      <c r="I1191" s="5"/>
      <c r="J1191" s="5"/>
    </row>
    <row r="1192" spans="2:10">
      <c r="B1192" s="268" t="s">
        <v>650</v>
      </c>
      <c r="C1192" s="269"/>
      <c r="D1192" s="1"/>
      <c r="E1192" s="109">
        <v>61</v>
      </c>
      <c r="F1192" s="1"/>
      <c r="G1192" s="1">
        <f>E1192-D1191</f>
        <v>-16</v>
      </c>
      <c r="H1192" s="1"/>
      <c r="I1192" s="5"/>
      <c r="J1192" s="5"/>
    </row>
    <row r="1193" spans="2:10">
      <c r="B1193" s="277"/>
      <c r="C1193" s="268" t="s">
        <v>488</v>
      </c>
      <c r="D1193" s="1"/>
      <c r="E1193" s="109"/>
      <c r="F1193" s="1">
        <v>190</v>
      </c>
      <c r="G1193" s="1">
        <f>F1193-D1190</f>
        <v>51</v>
      </c>
      <c r="H1193" s="1"/>
      <c r="I1193" s="5"/>
      <c r="J1193" s="5"/>
    </row>
    <row r="1194" spans="2:10">
      <c r="B1194" s="277"/>
      <c r="C1194" s="277"/>
      <c r="D1194" s="1">
        <v>178</v>
      </c>
      <c r="E1194" s="109"/>
      <c r="F1194" s="1">
        <v>196</v>
      </c>
      <c r="G1194" s="1">
        <f>F1194-D1194</f>
        <v>18</v>
      </c>
      <c r="H1194" s="1"/>
      <c r="I1194" s="5"/>
      <c r="J1194" s="5"/>
    </row>
    <row r="1195" spans="2:10">
      <c r="B1195" s="277"/>
      <c r="C1195" s="277"/>
      <c r="D1195" s="1">
        <v>178</v>
      </c>
      <c r="E1195" s="109"/>
      <c r="F1195" s="1">
        <v>200</v>
      </c>
      <c r="G1195" s="1">
        <f t="shared" ref="G1195:G1198" si="120">F1195-D1195</f>
        <v>22</v>
      </c>
      <c r="H1195" s="1"/>
      <c r="I1195" s="5"/>
      <c r="J1195" s="5"/>
    </row>
    <row r="1196" spans="2:10">
      <c r="B1196" s="269"/>
      <c r="C1196" s="269"/>
      <c r="D1196" s="1">
        <v>178</v>
      </c>
      <c r="E1196" s="109"/>
      <c r="F1196" s="1">
        <v>205</v>
      </c>
      <c r="G1196" s="1">
        <f t="shared" si="120"/>
        <v>27</v>
      </c>
      <c r="H1196" s="1"/>
      <c r="I1196" s="5">
        <f>G1192+G1193+G1194+G1195+G1196</f>
        <v>102</v>
      </c>
      <c r="J1196" s="5">
        <f>I1196*75</f>
        <v>7650</v>
      </c>
    </row>
    <row r="1197" spans="2:10">
      <c r="B1197" s="268" t="s">
        <v>651</v>
      </c>
      <c r="C1197" s="268" t="s">
        <v>653</v>
      </c>
      <c r="D1197" s="1">
        <v>58</v>
      </c>
      <c r="E1197" s="109"/>
      <c r="F1197" s="1">
        <v>67</v>
      </c>
      <c r="G1197" s="1">
        <f t="shared" si="120"/>
        <v>9</v>
      </c>
      <c r="H1197" s="1"/>
      <c r="I1197" s="5"/>
      <c r="J1197" s="5"/>
    </row>
    <row r="1198" spans="2:10">
      <c r="B1198" s="277"/>
      <c r="C1198" s="277"/>
      <c r="D1198" s="1">
        <v>58</v>
      </c>
      <c r="E1198" s="109"/>
      <c r="F1198" s="1">
        <v>67</v>
      </c>
      <c r="G1198" s="1">
        <f t="shared" si="120"/>
        <v>9</v>
      </c>
      <c r="H1198" s="1"/>
      <c r="I1198" s="5"/>
      <c r="J1198" s="5"/>
    </row>
    <row r="1199" spans="2:10">
      <c r="B1199" s="277"/>
      <c r="C1199" s="277"/>
      <c r="D1199" s="1">
        <v>58</v>
      </c>
      <c r="E1199" s="109">
        <v>48</v>
      </c>
      <c r="F1199" s="1"/>
      <c r="G1199" s="1">
        <f>E1199-D1199</f>
        <v>-10</v>
      </c>
      <c r="H1199" s="1"/>
      <c r="I1199" s="5"/>
      <c r="J1199" s="5"/>
    </row>
    <row r="1200" spans="2:10">
      <c r="B1200" s="269"/>
      <c r="C1200" s="269"/>
      <c r="D1200" s="1">
        <v>58</v>
      </c>
      <c r="E1200" s="109">
        <v>48</v>
      </c>
      <c r="F1200" s="1"/>
      <c r="G1200" s="1">
        <f>E1200-D1200</f>
        <v>-10</v>
      </c>
      <c r="H1200" s="1"/>
      <c r="I1200" s="5">
        <f>G1197+G1198+G1199+G1200</f>
        <v>-2</v>
      </c>
      <c r="J1200" s="5">
        <f>I1200*75</f>
        <v>-150</v>
      </c>
    </row>
    <row r="1201" spans="2:10">
      <c r="B1201" s="268" t="s">
        <v>652</v>
      </c>
      <c r="C1201" s="268" t="s">
        <v>488</v>
      </c>
      <c r="D1201" s="1">
        <v>146</v>
      </c>
      <c r="E1201" s="109"/>
      <c r="F1201" s="1">
        <v>161</v>
      </c>
      <c r="G1201" s="1">
        <f>F1201-D1201</f>
        <v>15</v>
      </c>
      <c r="H1201" s="1"/>
      <c r="I1201" s="5"/>
      <c r="J1201" s="5"/>
    </row>
    <row r="1202" spans="2:10">
      <c r="B1202" s="277"/>
      <c r="C1202" s="277"/>
      <c r="D1202" s="1">
        <v>146</v>
      </c>
      <c r="E1202" s="109"/>
      <c r="F1202" s="1">
        <v>178</v>
      </c>
      <c r="G1202" s="1">
        <f t="shared" ref="G1202:G1210" si="121">F1202-D1202</f>
        <v>32</v>
      </c>
      <c r="H1202" s="1"/>
      <c r="I1202" s="5"/>
      <c r="J1202" s="5"/>
    </row>
    <row r="1203" spans="2:10">
      <c r="B1203" s="277"/>
      <c r="C1203" s="277"/>
      <c r="D1203" s="1">
        <v>146</v>
      </c>
      <c r="E1203" s="1"/>
      <c r="F1203" s="110">
        <v>192</v>
      </c>
      <c r="G1203" s="1">
        <f t="shared" si="121"/>
        <v>46</v>
      </c>
      <c r="H1203" s="1"/>
      <c r="I1203" s="5"/>
      <c r="J1203" s="5"/>
    </row>
    <row r="1204" spans="2:10">
      <c r="B1204" s="269"/>
      <c r="C1204" s="269"/>
      <c r="D1204" s="1">
        <v>146</v>
      </c>
      <c r="E1204" s="1"/>
      <c r="F1204" s="110">
        <v>192</v>
      </c>
      <c r="G1204" s="1">
        <f t="shared" si="121"/>
        <v>46</v>
      </c>
      <c r="H1204" s="1"/>
      <c r="I1204" s="5">
        <f>G1201+G1202+G1203+G1204</f>
        <v>139</v>
      </c>
      <c r="J1204" s="5">
        <f>I1204*75</f>
        <v>10425</v>
      </c>
    </row>
    <row r="1205" spans="2:10">
      <c r="B1205" s="268" t="s">
        <v>655</v>
      </c>
      <c r="C1205" s="268" t="s">
        <v>450</v>
      </c>
      <c r="D1205" s="1">
        <v>103</v>
      </c>
      <c r="E1205" s="109"/>
      <c r="F1205" s="1">
        <v>122</v>
      </c>
      <c r="G1205" s="1">
        <f t="shared" si="121"/>
        <v>19</v>
      </c>
      <c r="H1205" s="1"/>
      <c r="I1205" s="5"/>
      <c r="J1205" s="5"/>
    </row>
    <row r="1206" spans="2:10">
      <c r="B1206" s="277"/>
      <c r="C1206" s="277"/>
      <c r="D1206" s="1">
        <v>103</v>
      </c>
      <c r="E1206" s="109"/>
      <c r="F1206" s="1">
        <v>136</v>
      </c>
      <c r="G1206" s="1">
        <f t="shared" si="121"/>
        <v>33</v>
      </c>
      <c r="H1206" s="1"/>
      <c r="I1206" s="5"/>
      <c r="J1206" s="5"/>
    </row>
    <row r="1207" spans="2:10">
      <c r="B1207" s="277"/>
      <c r="C1207" s="277"/>
      <c r="D1207" s="1">
        <v>103</v>
      </c>
      <c r="E1207" s="109"/>
      <c r="F1207" s="1">
        <v>150</v>
      </c>
      <c r="G1207" s="1">
        <f t="shared" si="121"/>
        <v>47</v>
      </c>
      <c r="H1207" s="1"/>
      <c r="I1207" s="5"/>
      <c r="J1207" s="5"/>
    </row>
    <row r="1208" spans="2:10">
      <c r="B1208" s="269"/>
      <c r="C1208" s="269"/>
      <c r="D1208" s="1">
        <v>103</v>
      </c>
      <c r="E1208" s="109"/>
      <c r="F1208" s="1">
        <v>158</v>
      </c>
      <c r="G1208" s="1">
        <f t="shared" si="121"/>
        <v>55</v>
      </c>
      <c r="H1208" s="1"/>
      <c r="I1208" s="5">
        <f>G1205+G1206+G1207+G1208</f>
        <v>154</v>
      </c>
      <c r="J1208" s="5">
        <f>I1208*75</f>
        <v>11550</v>
      </c>
    </row>
    <row r="1209" spans="2:10">
      <c r="B1209" s="268" t="s">
        <v>656</v>
      </c>
      <c r="C1209" s="268" t="s">
        <v>488</v>
      </c>
      <c r="D1209" s="1">
        <v>109</v>
      </c>
      <c r="E1209" s="109"/>
      <c r="F1209" s="1">
        <v>117</v>
      </c>
      <c r="G1209" s="1">
        <f t="shared" si="121"/>
        <v>8</v>
      </c>
      <c r="H1209" s="1"/>
      <c r="I1209" s="5"/>
      <c r="J1209" s="5"/>
    </row>
    <row r="1210" spans="2:10">
      <c r="B1210" s="277"/>
      <c r="C1210" s="277"/>
      <c r="D1210" s="1">
        <v>109</v>
      </c>
      <c r="E1210" s="109"/>
      <c r="F1210" s="1">
        <v>117</v>
      </c>
      <c r="G1210" s="1">
        <f t="shared" si="121"/>
        <v>8</v>
      </c>
      <c r="H1210" s="1"/>
      <c r="I1210" s="5"/>
      <c r="J1210" s="5"/>
    </row>
    <row r="1211" spans="2:10">
      <c r="B1211" s="277"/>
      <c r="C1211" s="277"/>
      <c r="D1211" s="1">
        <v>109</v>
      </c>
      <c r="E1211" s="109">
        <v>100</v>
      </c>
      <c r="F1211" s="1"/>
      <c r="G1211" s="1">
        <f>E1211-D1211</f>
        <v>-9</v>
      </c>
      <c r="H1211" s="1"/>
      <c r="I1211" s="5"/>
      <c r="J1211" s="5"/>
    </row>
    <row r="1212" spans="2:10">
      <c r="B1212" s="277"/>
      <c r="C1212" s="269"/>
      <c r="D1212" s="1">
        <v>109</v>
      </c>
      <c r="E1212" s="109">
        <v>100</v>
      </c>
      <c r="F1212" s="1"/>
      <c r="G1212" s="1">
        <f t="shared" ref="G1212:G1216" si="122">E1212-D1212</f>
        <v>-9</v>
      </c>
      <c r="H1212" s="1"/>
      <c r="I1212" s="5"/>
      <c r="J1212" s="5"/>
    </row>
    <row r="1213" spans="2:10">
      <c r="B1213" s="277"/>
      <c r="C1213" s="268" t="s">
        <v>450</v>
      </c>
      <c r="D1213" s="1">
        <v>131</v>
      </c>
      <c r="E1213" s="109">
        <v>119</v>
      </c>
      <c r="F1213" s="1"/>
      <c r="G1213" s="1">
        <f t="shared" si="122"/>
        <v>-12</v>
      </c>
      <c r="H1213" s="1"/>
      <c r="I1213" s="5"/>
      <c r="J1213" s="5"/>
    </row>
    <row r="1214" spans="2:10">
      <c r="B1214" s="277"/>
      <c r="C1214" s="277"/>
      <c r="D1214" s="1">
        <v>131</v>
      </c>
      <c r="E1214" s="109">
        <v>119</v>
      </c>
      <c r="F1214" s="1"/>
      <c r="G1214" s="1">
        <f t="shared" si="122"/>
        <v>-12</v>
      </c>
      <c r="H1214" s="1"/>
      <c r="I1214" s="5"/>
      <c r="J1214" s="5"/>
    </row>
    <row r="1215" spans="2:10">
      <c r="B1215" s="277"/>
      <c r="C1215" s="277"/>
      <c r="D1215" s="1">
        <v>131</v>
      </c>
      <c r="E1215" s="109">
        <v>119</v>
      </c>
      <c r="F1215" s="1"/>
      <c r="G1215" s="1">
        <f t="shared" si="122"/>
        <v>-12</v>
      </c>
      <c r="H1215" s="1"/>
      <c r="I1215" s="5"/>
      <c r="J1215" s="5"/>
    </row>
    <row r="1216" spans="2:10">
      <c r="B1216" s="277"/>
      <c r="C1216" s="269"/>
      <c r="D1216" s="1">
        <v>131</v>
      </c>
      <c r="E1216" s="109">
        <v>119</v>
      </c>
      <c r="F1216" s="1"/>
      <c r="G1216" s="1">
        <f t="shared" si="122"/>
        <v>-12</v>
      </c>
      <c r="H1216" s="1"/>
      <c r="I1216" s="5"/>
      <c r="J1216" s="5"/>
    </row>
    <row r="1217" spans="2:10">
      <c r="B1217" s="277"/>
      <c r="C1217" s="268" t="s">
        <v>657</v>
      </c>
      <c r="D1217" s="1">
        <v>110</v>
      </c>
      <c r="E1217" s="109"/>
      <c r="F1217" s="1">
        <v>123</v>
      </c>
      <c r="G1217" s="1">
        <f>F1217-D1217</f>
        <v>13</v>
      </c>
      <c r="H1217" s="1"/>
      <c r="I1217" s="5"/>
      <c r="J1217" s="5"/>
    </row>
    <row r="1218" spans="2:10">
      <c r="B1218" s="277"/>
      <c r="C1218" s="277"/>
      <c r="D1218" s="1">
        <v>110</v>
      </c>
      <c r="E1218" s="109"/>
      <c r="F1218" s="1">
        <v>128</v>
      </c>
      <c r="G1218" s="1">
        <f t="shared" ref="G1218:G1224" si="123">F1218-D1218</f>
        <v>18</v>
      </c>
      <c r="H1218" s="1"/>
      <c r="I1218" s="5"/>
      <c r="J1218" s="5"/>
    </row>
    <row r="1219" spans="2:10">
      <c r="B1219" s="277"/>
      <c r="C1219" s="277"/>
      <c r="D1219" s="1">
        <v>110</v>
      </c>
      <c r="E1219" s="109"/>
      <c r="F1219" s="1">
        <v>132</v>
      </c>
      <c r="G1219" s="1">
        <f t="shared" si="123"/>
        <v>22</v>
      </c>
      <c r="H1219" s="1"/>
      <c r="I1219" s="5"/>
      <c r="J1219" s="5"/>
    </row>
    <row r="1220" spans="2:10">
      <c r="B1220" s="277"/>
      <c r="C1220" s="277"/>
      <c r="D1220" s="1">
        <v>110</v>
      </c>
      <c r="E1220" s="109"/>
      <c r="F1220" s="1">
        <v>132</v>
      </c>
      <c r="G1220" s="1">
        <f t="shared" si="123"/>
        <v>22</v>
      </c>
      <c r="H1220" s="1"/>
      <c r="I1220" s="5"/>
      <c r="J1220" s="5"/>
    </row>
    <row r="1221" spans="2:10">
      <c r="B1221" s="277"/>
      <c r="C1221" s="277"/>
      <c r="D1221" s="1">
        <v>136.5</v>
      </c>
      <c r="E1221" s="109"/>
      <c r="F1221" s="1">
        <v>147</v>
      </c>
      <c r="G1221" s="1">
        <f t="shared" si="123"/>
        <v>10.5</v>
      </c>
      <c r="H1221" s="1"/>
      <c r="I1221" s="5"/>
      <c r="J1221" s="5"/>
    </row>
    <row r="1222" spans="2:10">
      <c r="B1222" s="277"/>
      <c r="C1222" s="277"/>
      <c r="D1222" s="1">
        <v>136.5</v>
      </c>
      <c r="E1222" s="109"/>
      <c r="F1222" s="1">
        <v>147</v>
      </c>
      <c r="G1222" s="1">
        <f t="shared" si="123"/>
        <v>10.5</v>
      </c>
      <c r="H1222" s="1"/>
      <c r="I1222" s="5"/>
      <c r="J1222" s="5"/>
    </row>
    <row r="1223" spans="2:10">
      <c r="B1223" s="277"/>
      <c r="C1223" s="277"/>
      <c r="D1223" s="1">
        <v>136.5</v>
      </c>
      <c r="E1223" s="109"/>
      <c r="F1223" s="1">
        <v>151</v>
      </c>
      <c r="G1223" s="1">
        <f t="shared" si="123"/>
        <v>14.5</v>
      </c>
      <c r="H1223" s="1"/>
      <c r="I1223" s="5"/>
      <c r="J1223" s="5"/>
    </row>
    <row r="1224" spans="2:10">
      <c r="B1224" s="269"/>
      <c r="C1224" s="269"/>
      <c r="D1224" s="1">
        <v>136.5</v>
      </c>
      <c r="E1224" s="109"/>
      <c r="F1224" s="1">
        <v>151</v>
      </c>
      <c r="G1224" s="1">
        <f t="shared" si="123"/>
        <v>14.5</v>
      </c>
      <c r="H1224" s="1"/>
      <c r="I1224" s="5">
        <f>G1209+G1210+G1211+G1212+G1213+G1214+G1215+G1216+G1217+G1218+G1219+G1220+G1221+G1222+G1223+G1224</f>
        <v>75</v>
      </c>
      <c r="J1224" s="5">
        <f>I1224*75</f>
        <v>5625</v>
      </c>
    </row>
    <row r="1225" spans="2:10">
      <c r="B1225" s="268" t="s">
        <v>658</v>
      </c>
      <c r="C1225" s="268" t="s">
        <v>450</v>
      </c>
      <c r="D1225" s="1">
        <v>103</v>
      </c>
      <c r="E1225" s="109">
        <v>85</v>
      </c>
      <c r="F1225" s="1"/>
      <c r="G1225" s="1">
        <f>E1225-D1225</f>
        <v>-18</v>
      </c>
      <c r="H1225" s="1"/>
      <c r="I1225" s="5"/>
      <c r="J1225" s="5"/>
    </row>
    <row r="1226" spans="2:10">
      <c r="B1226" s="277"/>
      <c r="C1226" s="277"/>
      <c r="D1226" s="1">
        <v>103</v>
      </c>
      <c r="E1226" s="109">
        <v>85</v>
      </c>
      <c r="F1226" s="1"/>
      <c r="G1226" s="1">
        <f t="shared" ref="G1226:G1228" si="124">E1226-D1226</f>
        <v>-18</v>
      </c>
      <c r="H1226" s="1"/>
      <c r="I1226" s="5"/>
      <c r="J1226" s="5"/>
    </row>
    <row r="1227" spans="2:10">
      <c r="B1227" s="277"/>
      <c r="C1227" s="277"/>
      <c r="D1227" s="1">
        <v>90</v>
      </c>
      <c r="E1227" s="109">
        <v>85</v>
      </c>
      <c r="F1227" s="1"/>
      <c r="G1227" s="1">
        <f t="shared" si="124"/>
        <v>-5</v>
      </c>
      <c r="H1227" s="1"/>
      <c r="I1227" s="5"/>
      <c r="J1227" s="5"/>
    </row>
    <row r="1228" spans="2:10">
      <c r="B1228" s="277"/>
      <c r="C1228" s="269"/>
      <c r="D1228" s="1">
        <v>90</v>
      </c>
      <c r="E1228" s="109">
        <v>85</v>
      </c>
      <c r="F1228" s="1"/>
      <c r="G1228" s="1">
        <f t="shared" si="124"/>
        <v>-5</v>
      </c>
      <c r="H1228" s="1"/>
      <c r="I1228" s="5"/>
      <c r="J1228" s="5"/>
    </row>
    <row r="1229" spans="2:10">
      <c r="B1229" s="277"/>
      <c r="C1229" s="268" t="s">
        <v>488</v>
      </c>
      <c r="D1229" s="1">
        <v>146</v>
      </c>
      <c r="E1229" s="109"/>
      <c r="F1229" s="1">
        <v>158</v>
      </c>
      <c r="G1229" s="1">
        <f>F1229-D1229</f>
        <v>12</v>
      </c>
      <c r="H1229" s="1"/>
      <c r="I1229" s="5"/>
      <c r="J1229" s="5"/>
    </row>
    <row r="1230" spans="2:10">
      <c r="B1230" s="277"/>
      <c r="C1230" s="277"/>
      <c r="D1230" s="1">
        <v>146</v>
      </c>
      <c r="E1230" s="109"/>
      <c r="F1230" s="1">
        <v>158</v>
      </c>
      <c r="G1230" s="1">
        <f>F1230-D1230</f>
        <v>12</v>
      </c>
      <c r="H1230" s="1"/>
      <c r="I1230" s="5"/>
      <c r="J1230" s="5"/>
    </row>
    <row r="1231" spans="2:10">
      <c r="B1231" s="277"/>
      <c r="C1231" s="277"/>
      <c r="D1231" s="1">
        <v>146</v>
      </c>
      <c r="E1231" s="109">
        <v>139</v>
      </c>
      <c r="F1231" s="1"/>
      <c r="G1231" s="1">
        <f>E1231-D1231</f>
        <v>-7</v>
      </c>
      <c r="H1231" s="1"/>
      <c r="I1231" s="5"/>
      <c r="J1231" s="5"/>
    </row>
    <row r="1232" spans="2:10">
      <c r="B1232" s="277"/>
      <c r="C1232" s="269"/>
      <c r="D1232" s="1">
        <v>146</v>
      </c>
      <c r="E1232" s="109">
        <v>139</v>
      </c>
      <c r="F1232" s="1"/>
      <c r="G1232" s="1">
        <f>E1232-D1232</f>
        <v>-7</v>
      </c>
      <c r="H1232" s="1"/>
      <c r="I1232" s="5"/>
      <c r="J1232" s="5"/>
    </row>
    <row r="1233" spans="2:10">
      <c r="B1233" s="277"/>
      <c r="C1233" s="268" t="s">
        <v>450</v>
      </c>
      <c r="D1233" s="1">
        <v>87</v>
      </c>
      <c r="E1233" s="109"/>
      <c r="F1233" s="1">
        <v>96</v>
      </c>
      <c r="G1233" s="1">
        <f>F1233-D1233</f>
        <v>9</v>
      </c>
      <c r="H1233" s="1"/>
      <c r="I1233" s="5"/>
      <c r="J1233" s="5"/>
    </row>
    <row r="1234" spans="2:10">
      <c r="B1234" s="277"/>
      <c r="C1234" s="277"/>
      <c r="D1234" s="1">
        <v>87</v>
      </c>
      <c r="E1234" s="109"/>
      <c r="F1234" s="1">
        <v>96</v>
      </c>
      <c r="G1234" s="1">
        <f t="shared" ref="G1234:G1251" si="125">F1234-D1234</f>
        <v>9</v>
      </c>
      <c r="H1234" s="1"/>
      <c r="I1234" s="5"/>
      <c r="J1234" s="5"/>
    </row>
    <row r="1235" spans="2:10">
      <c r="B1235" s="277"/>
      <c r="C1235" s="277"/>
      <c r="D1235" s="1">
        <v>87</v>
      </c>
      <c r="E1235" s="109"/>
      <c r="F1235" s="1">
        <v>102</v>
      </c>
      <c r="G1235" s="1">
        <f t="shared" si="125"/>
        <v>15</v>
      </c>
      <c r="H1235" s="1"/>
      <c r="I1235" s="5"/>
      <c r="J1235" s="5"/>
    </row>
    <row r="1236" spans="2:10">
      <c r="B1236" s="269"/>
      <c r="C1236" s="269"/>
      <c r="D1236" s="1">
        <v>87</v>
      </c>
      <c r="E1236" s="109"/>
      <c r="F1236" s="1">
        <v>110</v>
      </c>
      <c r="G1236" s="1">
        <f t="shared" si="125"/>
        <v>23</v>
      </c>
      <c r="H1236" s="1"/>
      <c r="I1236" s="5">
        <f>G1225+G1226+G1227+G1228+G1229+G1230+G1231+G1232+G1233+G1234+G1235+G1236</f>
        <v>20</v>
      </c>
      <c r="J1236" s="5">
        <f>I1236*75</f>
        <v>1500</v>
      </c>
    </row>
    <row r="1237" spans="2:10">
      <c r="B1237" s="268" t="s">
        <v>659</v>
      </c>
      <c r="C1237" s="268" t="s">
        <v>450</v>
      </c>
      <c r="D1237" s="1">
        <v>63</v>
      </c>
      <c r="E1237" s="109"/>
      <c r="F1237" s="1">
        <v>76</v>
      </c>
      <c r="G1237" s="1">
        <f t="shared" si="125"/>
        <v>13</v>
      </c>
      <c r="H1237" s="1"/>
      <c r="I1237" s="5"/>
      <c r="J1237" s="5"/>
    </row>
    <row r="1238" spans="2:10">
      <c r="B1238" s="277"/>
      <c r="C1238" s="277"/>
      <c r="D1238" s="1">
        <v>63</v>
      </c>
      <c r="E1238" s="109"/>
      <c r="F1238" s="1">
        <v>76</v>
      </c>
      <c r="G1238" s="1">
        <f t="shared" si="125"/>
        <v>13</v>
      </c>
      <c r="H1238" s="1"/>
      <c r="I1238" s="5"/>
      <c r="J1238" s="5"/>
    </row>
    <row r="1239" spans="2:10">
      <c r="B1239" s="277"/>
      <c r="C1239" s="277"/>
      <c r="D1239" s="1">
        <v>63</v>
      </c>
      <c r="E1239" s="109"/>
      <c r="F1239" s="1">
        <v>76</v>
      </c>
      <c r="G1239" s="1">
        <f t="shared" si="125"/>
        <v>13</v>
      </c>
      <c r="H1239" s="1"/>
      <c r="I1239" s="5"/>
      <c r="J1239" s="5"/>
    </row>
    <row r="1240" spans="2:10">
      <c r="B1240" s="277"/>
      <c r="C1240" s="269"/>
      <c r="D1240" s="1">
        <v>63</v>
      </c>
      <c r="E1240" s="109"/>
      <c r="F1240" s="1">
        <v>68</v>
      </c>
      <c r="G1240" s="1">
        <f t="shared" si="125"/>
        <v>5</v>
      </c>
      <c r="H1240" s="1"/>
      <c r="I1240" s="5"/>
      <c r="J1240" s="5"/>
    </row>
    <row r="1241" spans="2:10">
      <c r="B1241" s="277"/>
      <c r="C1241" s="268" t="s">
        <v>488</v>
      </c>
      <c r="D1241" s="1">
        <v>164</v>
      </c>
      <c r="E1241" s="109"/>
      <c r="F1241" s="1">
        <v>177</v>
      </c>
      <c r="G1241" s="1">
        <f t="shared" si="125"/>
        <v>13</v>
      </c>
      <c r="H1241" s="1"/>
      <c r="I1241" s="5"/>
      <c r="J1241" s="5"/>
    </row>
    <row r="1242" spans="2:10">
      <c r="B1242" s="277"/>
      <c r="C1242" s="277"/>
      <c r="D1242" s="1">
        <v>164</v>
      </c>
      <c r="E1242" s="109"/>
      <c r="F1242" s="1">
        <v>183</v>
      </c>
      <c r="G1242" s="1">
        <f t="shared" si="125"/>
        <v>19</v>
      </c>
      <c r="H1242" s="1"/>
      <c r="I1242" s="5"/>
      <c r="J1242" s="5"/>
    </row>
    <row r="1243" spans="2:10">
      <c r="B1243" s="277"/>
      <c r="C1243" s="277"/>
      <c r="D1243" s="1">
        <v>164</v>
      </c>
      <c r="E1243" s="109"/>
      <c r="F1243" s="1">
        <v>191</v>
      </c>
      <c r="G1243" s="1">
        <f t="shared" si="125"/>
        <v>27</v>
      </c>
      <c r="H1243" s="1"/>
      <c r="I1243" s="5"/>
      <c r="J1243" s="5"/>
    </row>
    <row r="1244" spans="2:10">
      <c r="B1244" s="277"/>
      <c r="C1244" s="277"/>
      <c r="D1244" s="1">
        <v>164</v>
      </c>
      <c r="E1244" s="109"/>
      <c r="F1244" s="1">
        <v>198</v>
      </c>
      <c r="G1244" s="1">
        <f t="shared" si="125"/>
        <v>34</v>
      </c>
      <c r="H1244" s="1"/>
      <c r="I1244" s="5"/>
      <c r="J1244" s="5"/>
    </row>
    <row r="1245" spans="2:10">
      <c r="B1245" s="269"/>
      <c r="C1245" s="269"/>
      <c r="D1245" s="1">
        <v>207</v>
      </c>
      <c r="E1245" s="109"/>
      <c r="F1245" s="1">
        <v>219</v>
      </c>
      <c r="G1245" s="1">
        <f t="shared" si="125"/>
        <v>12</v>
      </c>
      <c r="H1245" s="1"/>
      <c r="I1245" s="5">
        <f>G1237+G1238+G1239+G1240+G1241+G1242+G1243+G1244+G1245</f>
        <v>149</v>
      </c>
      <c r="J1245" s="5">
        <f>I1245*75</f>
        <v>11175</v>
      </c>
    </row>
    <row r="1246" spans="2:10">
      <c r="B1246" s="268" t="s">
        <v>660</v>
      </c>
      <c r="C1246" s="268" t="s">
        <v>661</v>
      </c>
      <c r="D1246" s="1">
        <v>145</v>
      </c>
      <c r="E1246" s="109"/>
      <c r="F1246" s="1">
        <v>152</v>
      </c>
      <c r="G1246" s="1">
        <f t="shared" si="125"/>
        <v>7</v>
      </c>
      <c r="H1246" s="1"/>
      <c r="I1246" s="5"/>
      <c r="J1246" s="5"/>
    </row>
    <row r="1247" spans="2:10">
      <c r="B1247" s="277"/>
      <c r="C1247" s="277"/>
      <c r="D1247" s="1">
        <v>145</v>
      </c>
      <c r="E1247" s="109"/>
      <c r="F1247" s="1">
        <v>152</v>
      </c>
      <c r="G1247" s="1">
        <f t="shared" si="125"/>
        <v>7</v>
      </c>
      <c r="H1247" s="1"/>
      <c r="I1247" s="5"/>
      <c r="J1247" s="5"/>
    </row>
    <row r="1248" spans="2:10">
      <c r="B1248" s="277"/>
      <c r="C1248" s="277"/>
      <c r="D1248" s="1">
        <v>145</v>
      </c>
      <c r="E1248" s="109"/>
      <c r="F1248" s="1">
        <v>152</v>
      </c>
      <c r="G1248" s="1">
        <f t="shared" si="125"/>
        <v>7</v>
      </c>
      <c r="H1248" s="1"/>
      <c r="I1248" s="5"/>
      <c r="J1248" s="5"/>
    </row>
    <row r="1249" spans="2:10">
      <c r="B1249" s="277"/>
      <c r="C1249" s="269"/>
      <c r="D1249" s="1">
        <v>145</v>
      </c>
      <c r="E1249" s="109"/>
      <c r="F1249" s="1">
        <v>152</v>
      </c>
      <c r="G1249" s="1">
        <f t="shared" si="125"/>
        <v>7</v>
      </c>
      <c r="H1249" s="1"/>
      <c r="I1249" s="5"/>
      <c r="J1249" s="5"/>
    </row>
    <row r="1250" spans="2:10">
      <c r="B1250" s="277"/>
      <c r="C1250" s="268" t="s">
        <v>428</v>
      </c>
      <c r="D1250" s="1">
        <v>62.4</v>
      </c>
      <c r="E1250" s="109"/>
      <c r="F1250" s="1">
        <v>70</v>
      </c>
      <c r="G1250" s="1">
        <f t="shared" si="125"/>
        <v>7.6000000000000014</v>
      </c>
      <c r="H1250" s="1"/>
      <c r="I1250" s="5"/>
      <c r="J1250" s="5"/>
    </row>
    <row r="1251" spans="2:10">
      <c r="B1251" s="277"/>
      <c r="C1251" s="277"/>
      <c r="D1251" s="1">
        <v>62.4</v>
      </c>
      <c r="E1251" s="109"/>
      <c r="F1251" s="1">
        <v>71</v>
      </c>
      <c r="G1251" s="1">
        <f t="shared" si="125"/>
        <v>8.6000000000000014</v>
      </c>
      <c r="H1251" s="1"/>
      <c r="I1251" s="5"/>
      <c r="J1251" s="5"/>
    </row>
    <row r="1252" spans="2:10">
      <c r="B1252" s="277"/>
      <c r="C1252" s="277"/>
      <c r="D1252" s="1">
        <v>62.4</v>
      </c>
      <c r="E1252" s="109">
        <v>52</v>
      </c>
      <c r="F1252" s="1"/>
      <c r="G1252" s="1">
        <f>E1252-D1252</f>
        <v>-10.399999999999999</v>
      </c>
      <c r="H1252" s="1"/>
      <c r="I1252" s="5"/>
      <c r="J1252" s="5"/>
    </row>
    <row r="1253" spans="2:10">
      <c r="B1253" s="277"/>
      <c r="C1253" s="269"/>
      <c r="D1253" s="1">
        <v>62.4</v>
      </c>
      <c r="E1253" s="109">
        <v>52</v>
      </c>
      <c r="F1253" s="1"/>
      <c r="G1253" s="1">
        <f>E1253-D1253</f>
        <v>-10.399999999999999</v>
      </c>
      <c r="H1253" s="1"/>
      <c r="I1253" s="5"/>
      <c r="J1253" s="5"/>
    </row>
    <row r="1254" spans="2:10">
      <c r="B1254" s="277"/>
      <c r="C1254" s="268" t="s">
        <v>488</v>
      </c>
      <c r="D1254" s="1">
        <v>142.5</v>
      </c>
      <c r="E1254" s="109"/>
      <c r="F1254" s="1">
        <v>152</v>
      </c>
      <c r="G1254" s="1">
        <f>F1254-D1254</f>
        <v>9.5</v>
      </c>
      <c r="H1254" s="1"/>
      <c r="I1254" s="5"/>
      <c r="J1254" s="5"/>
    </row>
    <row r="1255" spans="2:10">
      <c r="B1255" s="277"/>
      <c r="C1255" s="277"/>
      <c r="D1255" s="1">
        <v>142.5</v>
      </c>
      <c r="E1255" s="109"/>
      <c r="F1255" s="1">
        <v>170</v>
      </c>
      <c r="G1255" s="1">
        <f t="shared" ref="G1255:G1269" si="126">F1255-D1255</f>
        <v>27.5</v>
      </c>
      <c r="H1255" s="1"/>
      <c r="I1255" s="5"/>
      <c r="J1255" s="5"/>
    </row>
    <row r="1256" spans="2:10">
      <c r="B1256" s="277"/>
      <c r="C1256" s="277"/>
      <c r="D1256" s="1">
        <v>142.5</v>
      </c>
      <c r="E1256" s="109"/>
      <c r="F1256" s="1">
        <v>181</v>
      </c>
      <c r="G1256" s="1">
        <f t="shared" si="126"/>
        <v>38.5</v>
      </c>
      <c r="H1256" s="1"/>
      <c r="I1256" s="5"/>
      <c r="J1256" s="5"/>
    </row>
    <row r="1257" spans="2:10">
      <c r="B1257" s="277"/>
      <c r="C1257" s="277"/>
      <c r="D1257" s="1">
        <v>142.5</v>
      </c>
      <c r="E1257" s="109"/>
      <c r="F1257" s="1">
        <v>186</v>
      </c>
      <c r="G1257" s="1">
        <f t="shared" si="126"/>
        <v>43.5</v>
      </c>
      <c r="H1257" s="1"/>
      <c r="I1257" s="5"/>
      <c r="J1257" s="5"/>
    </row>
    <row r="1258" spans="2:10">
      <c r="B1258" s="277"/>
      <c r="C1258" s="277"/>
      <c r="D1258" s="1">
        <v>160</v>
      </c>
      <c r="E1258" s="109"/>
      <c r="F1258" s="1">
        <v>186</v>
      </c>
      <c r="G1258" s="1">
        <f t="shared" si="126"/>
        <v>26</v>
      </c>
      <c r="H1258" s="1"/>
      <c r="I1258" s="5"/>
      <c r="J1258" s="5"/>
    </row>
    <row r="1259" spans="2:10">
      <c r="B1259" s="277"/>
      <c r="C1259" s="277"/>
      <c r="D1259" s="1">
        <v>160</v>
      </c>
      <c r="E1259" s="109"/>
      <c r="F1259" s="1">
        <v>192</v>
      </c>
      <c r="G1259" s="1">
        <f t="shared" si="126"/>
        <v>32</v>
      </c>
      <c r="H1259" s="1"/>
      <c r="I1259" s="5"/>
      <c r="J1259" s="5"/>
    </row>
    <row r="1260" spans="2:10">
      <c r="B1260" s="277"/>
      <c r="C1260" s="277"/>
      <c r="D1260" s="1">
        <v>160</v>
      </c>
      <c r="E1260" s="109"/>
      <c r="F1260" s="1">
        <v>206</v>
      </c>
      <c r="G1260" s="1">
        <f t="shared" si="126"/>
        <v>46</v>
      </c>
      <c r="H1260" s="1"/>
      <c r="I1260" s="5"/>
      <c r="J1260" s="5"/>
    </row>
    <row r="1261" spans="2:10">
      <c r="B1261" s="269"/>
      <c r="C1261" s="269"/>
      <c r="D1261" s="1">
        <v>160</v>
      </c>
      <c r="E1261" s="109"/>
      <c r="F1261" s="1">
        <v>220</v>
      </c>
      <c r="G1261" s="1">
        <f t="shared" si="126"/>
        <v>60</v>
      </c>
      <c r="H1261" s="1"/>
      <c r="I1261" s="5">
        <f>G1246+G1247+G1248+G1249+G1250+G1251+G1252+G1253+G1254+G1255+G1256+G1257+G1258+G1259+G1260+G1261</f>
        <v>306.39999999999998</v>
      </c>
      <c r="J1261" s="5">
        <f>I1261*75</f>
        <v>22980</v>
      </c>
    </row>
    <row r="1262" spans="2:10">
      <c r="B1262" s="268" t="s">
        <v>662</v>
      </c>
      <c r="C1262" s="268" t="s">
        <v>664</v>
      </c>
      <c r="D1262" s="1">
        <v>106</v>
      </c>
      <c r="E1262" s="109"/>
      <c r="F1262" s="110">
        <v>114</v>
      </c>
      <c r="G1262" s="1">
        <f t="shared" si="126"/>
        <v>8</v>
      </c>
      <c r="H1262" s="1"/>
      <c r="I1262" s="5"/>
      <c r="J1262" s="5"/>
    </row>
    <row r="1263" spans="2:10">
      <c r="B1263" s="277"/>
      <c r="C1263" s="277"/>
      <c r="D1263" s="1">
        <v>106</v>
      </c>
      <c r="E1263" s="109"/>
      <c r="F1263" s="110">
        <v>118</v>
      </c>
      <c r="G1263" s="1">
        <f t="shared" si="126"/>
        <v>12</v>
      </c>
      <c r="H1263" s="1"/>
      <c r="I1263" s="5"/>
      <c r="J1263" s="5"/>
    </row>
    <row r="1264" spans="2:10">
      <c r="B1264" s="277"/>
      <c r="C1264" s="277"/>
      <c r="D1264" s="1">
        <v>106</v>
      </c>
      <c r="E1264" s="109"/>
      <c r="F1264" s="110">
        <v>121</v>
      </c>
      <c r="G1264" s="1">
        <f t="shared" si="126"/>
        <v>15</v>
      </c>
      <c r="H1264" s="1"/>
      <c r="I1264" s="5"/>
      <c r="J1264" s="5"/>
    </row>
    <row r="1265" spans="2:10">
      <c r="B1265" s="277"/>
      <c r="C1265" s="277"/>
      <c r="D1265" s="1">
        <v>106</v>
      </c>
      <c r="E1265" s="109"/>
      <c r="F1265" s="110">
        <v>123</v>
      </c>
      <c r="G1265" s="1">
        <f t="shared" si="126"/>
        <v>17</v>
      </c>
      <c r="H1265" s="1"/>
      <c r="I1265" s="5"/>
      <c r="J1265" s="5"/>
    </row>
    <row r="1266" spans="2:10">
      <c r="B1266" s="277"/>
      <c r="C1266" s="277"/>
      <c r="D1266" s="1">
        <v>121</v>
      </c>
      <c r="E1266" s="109"/>
      <c r="F1266" s="110">
        <v>129</v>
      </c>
      <c r="G1266" s="1">
        <f t="shared" si="126"/>
        <v>8</v>
      </c>
      <c r="H1266" s="1"/>
      <c r="I1266" s="5"/>
      <c r="J1266" s="5"/>
    </row>
    <row r="1267" spans="2:10">
      <c r="B1267" s="277"/>
      <c r="C1267" s="277"/>
      <c r="D1267" s="1">
        <v>121</v>
      </c>
      <c r="E1267" s="109"/>
      <c r="F1267" s="110">
        <v>129</v>
      </c>
      <c r="G1267" s="1">
        <f t="shared" si="126"/>
        <v>8</v>
      </c>
      <c r="H1267" s="1"/>
      <c r="I1267" s="5"/>
      <c r="J1267" s="5"/>
    </row>
    <row r="1268" spans="2:10">
      <c r="B1268" s="277"/>
      <c r="C1268" s="277"/>
      <c r="D1268" s="1">
        <v>130.4</v>
      </c>
      <c r="E1268" s="109"/>
      <c r="F1268" s="110">
        <v>135</v>
      </c>
      <c r="G1268" s="1">
        <f t="shared" si="126"/>
        <v>4.5999999999999943</v>
      </c>
      <c r="H1268" s="1"/>
      <c r="I1268" s="5"/>
      <c r="J1268" s="5"/>
    </row>
    <row r="1269" spans="2:10">
      <c r="B1269" s="277"/>
      <c r="C1269" s="277"/>
      <c r="D1269" s="1">
        <v>130.4</v>
      </c>
      <c r="E1269" s="109"/>
      <c r="F1269" s="110">
        <v>135</v>
      </c>
      <c r="G1269" s="1">
        <f t="shared" si="126"/>
        <v>4.5999999999999943</v>
      </c>
      <c r="H1269" s="1"/>
      <c r="I1269" s="5"/>
      <c r="J1269" s="5"/>
    </row>
    <row r="1270" spans="2:10">
      <c r="B1270" s="277"/>
      <c r="C1270" s="277"/>
      <c r="D1270" s="1">
        <v>130.4</v>
      </c>
      <c r="E1270" s="109">
        <v>130</v>
      </c>
      <c r="F1270" s="110"/>
      <c r="G1270" s="1">
        <f>E1270-D1270</f>
        <v>-0.40000000000000568</v>
      </c>
      <c r="H1270" s="1"/>
      <c r="I1270" s="5"/>
      <c r="J1270" s="5"/>
    </row>
    <row r="1271" spans="2:10">
      <c r="B1271" s="269"/>
      <c r="C1271" s="269"/>
      <c r="D1271" s="1">
        <v>130.4</v>
      </c>
      <c r="E1271" s="109">
        <v>130</v>
      </c>
      <c r="F1271" s="110"/>
      <c r="G1271" s="1">
        <f>E1271-D1271</f>
        <v>-0.40000000000000568</v>
      </c>
      <c r="H1271" s="1"/>
      <c r="I1271" s="5">
        <f>G1262+G1263+G1264+G1265+G1266+G1267+G1268+G1269+G1270+G1271</f>
        <v>76.399999999999977</v>
      </c>
      <c r="J1271" s="5">
        <f>I1271*75</f>
        <v>5729.9999999999982</v>
      </c>
    </row>
    <row r="1272" spans="2:10">
      <c r="B1272" s="1"/>
      <c r="C1272" s="1"/>
      <c r="D1272" s="1"/>
      <c r="E1272" s="254" t="s">
        <v>638</v>
      </c>
      <c r="F1272" s="255"/>
      <c r="G1272" s="5">
        <f>SUM(G1101:G1271)</f>
        <v>1870.0999999999992</v>
      </c>
      <c r="H1272" s="5">
        <f>G1272*75</f>
        <v>140257.49999999994</v>
      </c>
      <c r="I1272" s="1"/>
      <c r="J1272" s="1"/>
    </row>
    <row r="1275" spans="2:10">
      <c r="B1275" s="5" t="s">
        <v>139</v>
      </c>
      <c r="C1275" s="5">
        <v>2018</v>
      </c>
      <c r="D1275" s="13"/>
      <c r="E1275" s="13"/>
      <c r="F1275" s="13"/>
      <c r="G1275" s="13"/>
      <c r="H1275" s="13"/>
      <c r="I1275" s="247" t="s">
        <v>527</v>
      </c>
      <c r="J1275" s="248"/>
    </row>
    <row r="1276" spans="2:10">
      <c r="B1276" s="12"/>
      <c r="C1276" s="12"/>
      <c r="D1276" s="12"/>
      <c r="E1276" s="20"/>
      <c r="F1276" s="20"/>
      <c r="G1276" s="20" t="s">
        <v>4</v>
      </c>
      <c r="H1276" s="21" t="s">
        <v>9</v>
      </c>
      <c r="I1276" s="249"/>
      <c r="J1276" s="250"/>
    </row>
    <row r="1277" spans="2:10">
      <c r="B1277" s="2" t="s">
        <v>0</v>
      </c>
      <c r="C1277" s="2" t="s">
        <v>1</v>
      </c>
      <c r="D1277" s="2" t="s">
        <v>10</v>
      </c>
      <c r="E1277" s="2" t="s">
        <v>7</v>
      </c>
      <c r="F1277" s="2" t="s">
        <v>11</v>
      </c>
      <c r="G1277" s="2" t="s">
        <v>12</v>
      </c>
      <c r="H1277" s="22"/>
      <c r="I1277" s="76" t="s">
        <v>525</v>
      </c>
      <c r="J1277" s="77" t="s">
        <v>526</v>
      </c>
    </row>
    <row r="1278" spans="2:10">
      <c r="B1278" s="268" t="s">
        <v>665</v>
      </c>
      <c r="C1278" s="268" t="s">
        <v>440</v>
      </c>
      <c r="D1278" s="1">
        <v>115.5</v>
      </c>
      <c r="E1278" s="1"/>
      <c r="F1278" s="1">
        <v>121.8</v>
      </c>
      <c r="G1278" s="1">
        <f>F1278-D1278</f>
        <v>6.2999999999999972</v>
      </c>
      <c r="H1278" s="1"/>
      <c r="I1278" s="1"/>
      <c r="J1278" s="1"/>
    </row>
    <row r="1279" spans="2:10">
      <c r="B1279" s="277"/>
      <c r="C1279" s="277"/>
      <c r="D1279" s="1">
        <v>115.5</v>
      </c>
      <c r="E1279" s="1"/>
      <c r="F1279" s="1">
        <v>123.4</v>
      </c>
      <c r="G1279" s="1">
        <f t="shared" ref="G1279:G1293" si="127">F1279-D1279</f>
        <v>7.9000000000000057</v>
      </c>
      <c r="H1279" s="1"/>
      <c r="I1279" s="1"/>
      <c r="J1279" s="1"/>
    </row>
    <row r="1280" spans="2:10">
      <c r="B1280" s="277"/>
      <c r="C1280" s="277"/>
      <c r="D1280" s="1">
        <v>115.5</v>
      </c>
      <c r="E1280" s="1"/>
      <c r="F1280" s="1">
        <v>128</v>
      </c>
      <c r="G1280" s="1">
        <f t="shared" si="127"/>
        <v>12.5</v>
      </c>
      <c r="H1280" s="1"/>
      <c r="I1280" s="1"/>
      <c r="J1280" s="1"/>
    </row>
    <row r="1281" spans="2:10">
      <c r="B1281" s="277"/>
      <c r="C1281" s="277"/>
      <c r="D1281" s="1">
        <v>115.5</v>
      </c>
      <c r="E1281" s="1"/>
      <c r="F1281" s="1">
        <v>128</v>
      </c>
      <c r="G1281" s="1">
        <f t="shared" si="127"/>
        <v>12.5</v>
      </c>
      <c r="H1281" s="1"/>
      <c r="I1281" s="1"/>
      <c r="J1281" s="1"/>
    </row>
    <row r="1282" spans="2:10">
      <c r="B1282" s="277"/>
      <c r="C1282" s="277"/>
      <c r="D1282" s="1">
        <v>133</v>
      </c>
      <c r="E1282" s="1"/>
      <c r="F1282" s="1">
        <v>143</v>
      </c>
      <c r="G1282" s="1">
        <f t="shared" si="127"/>
        <v>10</v>
      </c>
      <c r="H1282" s="1"/>
      <c r="I1282" s="1"/>
      <c r="J1282" s="1"/>
    </row>
    <row r="1283" spans="2:10">
      <c r="B1283" s="277"/>
      <c r="C1283" s="277"/>
      <c r="D1283" s="1">
        <v>133</v>
      </c>
      <c r="E1283" s="1"/>
      <c r="F1283" s="1">
        <v>143</v>
      </c>
      <c r="G1283" s="1">
        <f t="shared" si="127"/>
        <v>10</v>
      </c>
      <c r="H1283" s="1"/>
      <c r="I1283" s="1"/>
      <c r="J1283" s="1"/>
    </row>
    <row r="1284" spans="2:10">
      <c r="B1284" s="277"/>
      <c r="C1284" s="277"/>
      <c r="D1284" s="1">
        <v>133</v>
      </c>
      <c r="E1284" s="1"/>
      <c r="F1284" s="1">
        <v>146</v>
      </c>
      <c r="G1284" s="1">
        <f t="shared" si="127"/>
        <v>13</v>
      </c>
      <c r="H1284" s="1"/>
      <c r="I1284" s="1"/>
      <c r="J1284" s="1"/>
    </row>
    <row r="1285" spans="2:10">
      <c r="B1285" s="277"/>
      <c r="C1285" s="269"/>
      <c r="D1285" s="1">
        <v>133</v>
      </c>
      <c r="E1285" s="1"/>
      <c r="F1285" s="1">
        <v>146</v>
      </c>
      <c r="G1285" s="1">
        <f t="shared" si="127"/>
        <v>13</v>
      </c>
      <c r="H1285" s="1"/>
      <c r="I1285" s="1"/>
      <c r="J1285" s="1"/>
    </row>
    <row r="1286" spans="2:10">
      <c r="B1286" s="277"/>
      <c r="C1286" s="268" t="s">
        <v>450</v>
      </c>
      <c r="D1286" s="1">
        <v>103.4</v>
      </c>
      <c r="E1286" s="1"/>
      <c r="F1286" s="1">
        <v>112</v>
      </c>
      <c r="G1286" s="1">
        <f t="shared" si="127"/>
        <v>8.5999999999999943</v>
      </c>
      <c r="H1286" s="1"/>
      <c r="I1286" s="1"/>
      <c r="J1286" s="1"/>
    </row>
    <row r="1287" spans="2:10">
      <c r="B1287" s="277"/>
      <c r="C1287" s="277"/>
      <c r="D1287" s="1">
        <v>103.4</v>
      </c>
      <c r="E1287" s="1"/>
      <c r="F1287" s="1">
        <v>116</v>
      </c>
      <c r="G1287" s="1">
        <f t="shared" si="127"/>
        <v>12.599999999999994</v>
      </c>
      <c r="H1287" s="1"/>
      <c r="I1287" s="1"/>
      <c r="J1287" s="1"/>
    </row>
    <row r="1288" spans="2:10">
      <c r="B1288" s="277"/>
      <c r="C1288" s="277"/>
      <c r="D1288" s="1">
        <v>103.4</v>
      </c>
      <c r="E1288" s="1"/>
      <c r="F1288" s="1">
        <v>119</v>
      </c>
      <c r="G1288" s="1">
        <f t="shared" si="127"/>
        <v>15.599999999999994</v>
      </c>
      <c r="H1288" s="1"/>
      <c r="I1288" s="1"/>
      <c r="J1288" s="1"/>
    </row>
    <row r="1289" spans="2:10">
      <c r="B1289" s="269"/>
      <c r="C1289" s="269"/>
      <c r="D1289" s="1">
        <v>103.4</v>
      </c>
      <c r="E1289" s="1"/>
      <c r="F1289" s="1">
        <v>119</v>
      </c>
      <c r="G1289" s="1">
        <f t="shared" si="127"/>
        <v>15.599999999999994</v>
      </c>
      <c r="H1289" s="1"/>
      <c r="I1289" s="5">
        <v>137.6</v>
      </c>
      <c r="J1289" s="5">
        <v>10320</v>
      </c>
    </row>
    <row r="1290" spans="2:10">
      <c r="B1290" s="268" t="s">
        <v>666</v>
      </c>
      <c r="C1290" s="268" t="s">
        <v>465</v>
      </c>
      <c r="D1290" s="1">
        <v>69</v>
      </c>
      <c r="E1290" s="1"/>
      <c r="F1290" s="1">
        <v>86</v>
      </c>
      <c r="G1290" s="1">
        <f t="shared" si="127"/>
        <v>17</v>
      </c>
      <c r="H1290" s="1"/>
      <c r="I1290" s="5"/>
      <c r="J1290" s="5"/>
    </row>
    <row r="1291" spans="2:10">
      <c r="B1291" s="277"/>
      <c r="C1291" s="277"/>
      <c r="D1291" s="1">
        <v>69</v>
      </c>
      <c r="E1291" s="1"/>
      <c r="F1291" s="1">
        <v>86</v>
      </c>
      <c r="G1291" s="1">
        <f t="shared" si="127"/>
        <v>17</v>
      </c>
      <c r="H1291" s="1"/>
      <c r="I1291" s="5"/>
      <c r="J1291" s="5"/>
    </row>
    <row r="1292" spans="2:10">
      <c r="B1292" s="277"/>
      <c r="C1292" s="277"/>
      <c r="D1292" s="1">
        <v>62</v>
      </c>
      <c r="E1292" s="1"/>
      <c r="F1292" s="1">
        <v>90</v>
      </c>
      <c r="G1292" s="1">
        <f t="shared" si="127"/>
        <v>28</v>
      </c>
      <c r="H1292" s="1"/>
      <c r="I1292" s="5"/>
      <c r="J1292" s="5"/>
    </row>
    <row r="1293" spans="2:10">
      <c r="B1293" s="277"/>
      <c r="C1293" s="277"/>
      <c r="D1293" s="1">
        <v>62</v>
      </c>
      <c r="E1293" s="1"/>
      <c r="F1293" s="1">
        <v>90</v>
      </c>
      <c r="G1293" s="1">
        <f t="shared" si="127"/>
        <v>28</v>
      </c>
      <c r="H1293" s="1"/>
      <c r="I1293" s="5"/>
      <c r="J1293" s="5"/>
    </row>
    <row r="1294" spans="2:10">
      <c r="B1294" s="277"/>
      <c r="C1294" s="277"/>
      <c r="D1294" s="1">
        <v>62</v>
      </c>
      <c r="E1294" s="1"/>
      <c r="F1294" s="1"/>
      <c r="G1294" s="1"/>
      <c r="H1294" s="1" t="s">
        <v>13</v>
      </c>
      <c r="I1294" s="5"/>
      <c r="J1294" s="5"/>
    </row>
    <row r="1295" spans="2:10">
      <c r="B1295" s="269"/>
      <c r="C1295" s="269"/>
      <c r="D1295" s="1">
        <v>62</v>
      </c>
      <c r="E1295" s="1"/>
      <c r="F1295" s="1"/>
      <c r="G1295" s="1"/>
      <c r="H1295" s="1" t="s">
        <v>13</v>
      </c>
      <c r="I1295" s="5">
        <f>G1290+G1291+G1292+G1293</f>
        <v>90</v>
      </c>
      <c r="J1295" s="5">
        <f>I1295*75</f>
        <v>6750</v>
      </c>
    </row>
    <row r="1296" spans="2:10">
      <c r="B1296" s="268" t="s">
        <v>668</v>
      </c>
      <c r="C1296" s="268" t="s">
        <v>465</v>
      </c>
      <c r="D1296" s="1"/>
      <c r="E1296" s="1"/>
      <c r="F1296" s="1">
        <v>97</v>
      </c>
      <c r="G1296" s="1">
        <f>F1296-D1294</f>
        <v>35</v>
      </c>
      <c r="H1296" s="1"/>
      <c r="I1296" s="5"/>
      <c r="J1296" s="5"/>
    </row>
    <row r="1297" spans="2:10">
      <c r="B1297" s="277"/>
      <c r="C1297" s="269"/>
      <c r="D1297" s="1"/>
      <c r="E1297" s="1"/>
      <c r="F1297" s="1">
        <v>105</v>
      </c>
      <c r="G1297" s="1">
        <f>F1297-D1295</f>
        <v>43</v>
      </c>
      <c r="H1297" s="1"/>
      <c r="I1297" s="5"/>
      <c r="J1297" s="5"/>
    </row>
    <row r="1298" spans="2:10">
      <c r="B1298" s="277"/>
      <c r="C1298" s="268" t="s">
        <v>450</v>
      </c>
      <c r="D1298" s="1">
        <v>129</v>
      </c>
      <c r="E1298" s="1"/>
      <c r="F1298" s="1">
        <v>147</v>
      </c>
      <c r="G1298" s="1">
        <f>F1298-D1298</f>
        <v>18</v>
      </c>
      <c r="H1298" s="1"/>
      <c r="I1298" s="5"/>
      <c r="J1298" s="5"/>
    </row>
    <row r="1299" spans="2:10">
      <c r="B1299" s="277"/>
      <c r="C1299" s="277"/>
      <c r="D1299" s="1">
        <v>129</v>
      </c>
      <c r="E1299" s="1"/>
      <c r="F1299" s="1">
        <v>147</v>
      </c>
      <c r="G1299" s="1">
        <f t="shared" ref="G1299:G1307" si="128">F1299-D1299</f>
        <v>18</v>
      </c>
      <c r="H1299" s="1"/>
      <c r="I1299" s="5"/>
      <c r="J1299" s="5"/>
    </row>
    <row r="1300" spans="2:10">
      <c r="B1300" s="277"/>
      <c r="C1300" s="277"/>
      <c r="D1300" s="1">
        <v>129</v>
      </c>
      <c r="E1300" s="1"/>
      <c r="F1300" s="1">
        <v>155</v>
      </c>
      <c r="G1300" s="1">
        <f t="shared" si="128"/>
        <v>26</v>
      </c>
      <c r="H1300" s="1"/>
      <c r="I1300" s="5"/>
      <c r="J1300" s="5"/>
    </row>
    <row r="1301" spans="2:10">
      <c r="B1301" s="269"/>
      <c r="C1301" s="269"/>
      <c r="D1301" s="1">
        <v>129</v>
      </c>
      <c r="E1301" s="1"/>
      <c r="F1301" s="1">
        <v>155</v>
      </c>
      <c r="G1301" s="1">
        <f t="shared" si="128"/>
        <v>26</v>
      </c>
      <c r="H1301" s="1"/>
      <c r="I1301" s="5">
        <f>G1296+G1297+G1298+G1299+G1300+G1301</f>
        <v>166</v>
      </c>
      <c r="J1301" s="5">
        <f>I1301*75</f>
        <v>12450</v>
      </c>
    </row>
    <row r="1302" spans="2:10">
      <c r="B1302" s="281" t="s">
        <v>673</v>
      </c>
      <c r="C1302" s="268" t="s">
        <v>674</v>
      </c>
      <c r="D1302" s="1">
        <v>98.5</v>
      </c>
      <c r="E1302" s="1"/>
      <c r="F1302" s="1">
        <v>109</v>
      </c>
      <c r="G1302" s="1">
        <f t="shared" si="128"/>
        <v>10.5</v>
      </c>
      <c r="H1302" s="1"/>
      <c r="I1302" s="5"/>
      <c r="J1302" s="5"/>
    </row>
    <row r="1303" spans="2:10">
      <c r="B1303" s="282"/>
      <c r="C1303" s="277"/>
      <c r="D1303" s="1">
        <v>98.5</v>
      </c>
      <c r="E1303" s="1"/>
      <c r="F1303" s="1">
        <v>109</v>
      </c>
      <c r="G1303" s="1">
        <f t="shared" si="128"/>
        <v>10.5</v>
      </c>
      <c r="H1303" s="1"/>
      <c r="I1303" s="5"/>
      <c r="J1303" s="5"/>
    </row>
    <row r="1304" spans="2:10">
      <c r="B1304" s="282"/>
      <c r="C1304" s="277"/>
      <c r="D1304" s="1">
        <v>98.5</v>
      </c>
      <c r="E1304" s="1"/>
      <c r="F1304" s="1">
        <v>102</v>
      </c>
      <c r="G1304" s="1">
        <f t="shared" si="128"/>
        <v>3.5</v>
      </c>
      <c r="H1304" s="1"/>
      <c r="I1304" s="5"/>
      <c r="J1304" s="5"/>
    </row>
    <row r="1305" spans="2:10">
      <c r="B1305" s="282"/>
      <c r="C1305" s="269"/>
      <c r="D1305" s="1">
        <v>98.5</v>
      </c>
      <c r="E1305" s="1"/>
      <c r="F1305" s="1">
        <v>102</v>
      </c>
      <c r="G1305" s="1">
        <f t="shared" si="128"/>
        <v>3.5</v>
      </c>
      <c r="H1305" s="1"/>
      <c r="I1305" s="5"/>
      <c r="J1305" s="5"/>
    </row>
    <row r="1306" spans="2:10">
      <c r="B1306" s="282"/>
      <c r="C1306" s="281" t="s">
        <v>653</v>
      </c>
      <c r="D1306" s="1">
        <v>95</v>
      </c>
      <c r="E1306" s="1"/>
      <c r="F1306" s="1">
        <v>105</v>
      </c>
      <c r="G1306" s="1">
        <f t="shared" si="128"/>
        <v>10</v>
      </c>
      <c r="H1306" s="1"/>
      <c r="I1306" s="5"/>
      <c r="J1306" s="5"/>
    </row>
    <row r="1307" spans="2:10">
      <c r="B1307" s="282"/>
      <c r="C1307" s="282"/>
      <c r="D1307" s="1">
        <v>95</v>
      </c>
      <c r="E1307" s="1"/>
      <c r="F1307" s="1">
        <v>105</v>
      </c>
      <c r="G1307" s="1">
        <f t="shared" si="128"/>
        <v>10</v>
      </c>
      <c r="H1307" s="1"/>
      <c r="I1307" s="5"/>
      <c r="J1307" s="5"/>
    </row>
    <row r="1308" spans="2:10">
      <c r="B1308" s="282"/>
      <c r="C1308" s="282"/>
      <c r="D1308" s="1">
        <v>95</v>
      </c>
      <c r="E1308" s="1"/>
      <c r="F1308" s="1"/>
      <c r="G1308" s="1"/>
      <c r="H1308" s="1" t="s">
        <v>13</v>
      </c>
      <c r="I1308" s="5"/>
      <c r="J1308" s="5"/>
    </row>
    <row r="1309" spans="2:10">
      <c r="B1309" s="282"/>
      <c r="C1309" s="282"/>
      <c r="D1309" s="1">
        <v>95</v>
      </c>
      <c r="E1309" s="1"/>
      <c r="F1309" s="1"/>
      <c r="G1309" s="1"/>
      <c r="H1309" s="1" t="s">
        <v>13</v>
      </c>
      <c r="I1309" s="5"/>
      <c r="J1309" s="5"/>
    </row>
    <row r="1310" spans="2:10">
      <c r="B1310" s="282"/>
      <c r="C1310" s="282"/>
      <c r="D1310" s="1">
        <v>85</v>
      </c>
      <c r="E1310" s="1"/>
      <c r="F1310" s="1"/>
      <c r="G1310" s="1"/>
      <c r="H1310" s="1" t="s">
        <v>13</v>
      </c>
      <c r="I1310" s="5"/>
      <c r="J1310" s="5"/>
    </row>
    <row r="1311" spans="2:10">
      <c r="B1311" s="283"/>
      <c r="C1311" s="283"/>
      <c r="D1311" s="13">
        <v>85</v>
      </c>
      <c r="E1311" s="1"/>
      <c r="F1311" s="1"/>
      <c r="G1311" s="1"/>
      <c r="H1311" s="13" t="s">
        <v>13</v>
      </c>
      <c r="I1311" s="5">
        <f>G1302+G1303+G1304+G1305+G1306+G1307</f>
        <v>48</v>
      </c>
      <c r="J1311" s="5">
        <f>I1311*75</f>
        <v>3600</v>
      </c>
    </row>
    <row r="1312" spans="2:10">
      <c r="B1312" s="268" t="s">
        <v>676</v>
      </c>
      <c r="C1312" s="268" t="s">
        <v>653</v>
      </c>
      <c r="D1312" s="1"/>
      <c r="E1312" s="1"/>
      <c r="F1312" s="1">
        <v>115</v>
      </c>
      <c r="G1312" s="1">
        <f>F1312-D1308</f>
        <v>20</v>
      </c>
      <c r="H1312" s="1"/>
      <c r="I1312" s="5"/>
      <c r="J1312" s="5"/>
    </row>
    <row r="1313" spans="2:10">
      <c r="B1313" s="277"/>
      <c r="C1313" s="277"/>
      <c r="D1313" s="1"/>
      <c r="E1313" s="1"/>
      <c r="F1313" s="1">
        <v>115</v>
      </c>
      <c r="G1313" s="1">
        <f>F1313-D1309</f>
        <v>20</v>
      </c>
      <c r="H1313" s="1"/>
      <c r="I1313" s="5"/>
      <c r="J1313" s="5"/>
    </row>
    <row r="1314" spans="2:10">
      <c r="B1314" s="277"/>
      <c r="C1314" s="277"/>
      <c r="D1314" s="1"/>
      <c r="E1314" s="1"/>
      <c r="F1314" s="1">
        <v>118</v>
      </c>
      <c r="G1314" s="1">
        <f>F1314-D1310</f>
        <v>33</v>
      </c>
      <c r="H1314" s="1"/>
      <c r="I1314" s="5"/>
      <c r="J1314" s="5"/>
    </row>
    <row r="1315" spans="2:10">
      <c r="B1315" s="277"/>
      <c r="C1315" s="277"/>
      <c r="D1315" s="1">
        <v>100</v>
      </c>
      <c r="E1315" s="1"/>
      <c r="F1315" s="1">
        <v>112</v>
      </c>
      <c r="G1315" s="1">
        <f>F1315-D1315</f>
        <v>12</v>
      </c>
      <c r="H1315" s="1"/>
      <c r="I1315" s="5"/>
      <c r="J1315" s="5"/>
    </row>
    <row r="1316" spans="2:10">
      <c r="B1316" s="269"/>
      <c r="C1316" s="269"/>
      <c r="D1316" s="1">
        <v>100</v>
      </c>
      <c r="E1316" s="1"/>
      <c r="F1316" s="1">
        <v>112</v>
      </c>
      <c r="G1316" s="1">
        <f>F1316-D1316</f>
        <v>12</v>
      </c>
      <c r="H1316" s="1"/>
      <c r="I1316" s="5">
        <f>G1312+G1313+G1314+G1315+G1316</f>
        <v>97</v>
      </c>
      <c r="J1316" s="5">
        <f>I1316*75</f>
        <v>7275</v>
      </c>
    </row>
    <row r="1317" spans="2:10">
      <c r="B1317" s="268" t="s">
        <v>679</v>
      </c>
      <c r="C1317" s="268" t="s">
        <v>465</v>
      </c>
      <c r="D1317" s="1"/>
      <c r="E1317" s="109"/>
      <c r="F1317" s="1">
        <v>124.4</v>
      </c>
      <c r="G1317" s="1">
        <f>F1317-D1311</f>
        <v>39.400000000000006</v>
      </c>
      <c r="H1317" s="1"/>
      <c r="I1317" s="5"/>
      <c r="J1317" s="5"/>
    </row>
    <row r="1318" spans="2:10">
      <c r="B1318" s="277"/>
      <c r="C1318" s="277"/>
      <c r="D1318" s="1">
        <v>116</v>
      </c>
      <c r="E1318" s="109"/>
      <c r="F1318" s="1">
        <v>136.6</v>
      </c>
      <c r="G1318" s="1">
        <f>F1318-D1318</f>
        <v>20.599999999999994</v>
      </c>
      <c r="H1318" s="1"/>
      <c r="I1318" s="5"/>
      <c r="J1318" s="5"/>
    </row>
    <row r="1319" spans="2:10">
      <c r="B1319" s="277"/>
      <c r="C1319" s="277"/>
      <c r="D1319" s="1">
        <v>116</v>
      </c>
      <c r="E1319" s="109"/>
      <c r="F1319" s="1">
        <v>136.6</v>
      </c>
      <c r="G1319" s="1">
        <f t="shared" ref="G1319:G1320" si="129">F1319-D1319</f>
        <v>20.599999999999994</v>
      </c>
      <c r="H1319" s="1"/>
      <c r="I1319" s="5"/>
      <c r="J1319" s="5"/>
    </row>
    <row r="1320" spans="2:10">
      <c r="B1320" s="277"/>
      <c r="C1320" s="277"/>
      <c r="D1320" s="1">
        <v>116</v>
      </c>
      <c r="E1320" s="109"/>
      <c r="F1320" s="1">
        <v>136.6</v>
      </c>
      <c r="G1320" s="1">
        <f t="shared" si="129"/>
        <v>20.599999999999994</v>
      </c>
      <c r="H1320" s="1"/>
      <c r="I1320" s="5"/>
      <c r="J1320" s="5"/>
    </row>
    <row r="1321" spans="2:10">
      <c r="B1321" s="269"/>
      <c r="C1321" s="269"/>
      <c r="D1321" s="1">
        <v>116</v>
      </c>
      <c r="E1321" s="109"/>
      <c r="F1321" s="1"/>
      <c r="G1321" s="1"/>
      <c r="H1321" s="1" t="s">
        <v>13</v>
      </c>
      <c r="I1321" s="5">
        <f>G1317+G1318+G1319+G1320</f>
        <v>101.19999999999999</v>
      </c>
      <c r="J1321" s="5">
        <f>I1321*75</f>
        <v>7589.9999999999991</v>
      </c>
    </row>
    <row r="1322" spans="2:10">
      <c r="B1322" s="268" t="s">
        <v>680</v>
      </c>
      <c r="C1322" s="268" t="s">
        <v>653</v>
      </c>
      <c r="D1322" s="1"/>
      <c r="E1322" s="109"/>
      <c r="F1322" s="1">
        <v>165</v>
      </c>
      <c r="G1322" s="1">
        <f>F1322-D1321</f>
        <v>49</v>
      </c>
      <c r="H1322" s="1"/>
      <c r="I1322" s="5"/>
      <c r="J1322" s="5"/>
    </row>
    <row r="1323" spans="2:10">
      <c r="B1323" s="277"/>
      <c r="C1323" s="277"/>
      <c r="D1323" s="1">
        <v>171</v>
      </c>
      <c r="E1323" s="109"/>
      <c r="F1323" s="1">
        <v>193</v>
      </c>
      <c r="G1323" s="1">
        <f>F1323-D1323</f>
        <v>22</v>
      </c>
      <c r="H1323" s="1"/>
      <c r="I1323" s="5"/>
      <c r="J1323" s="5"/>
    </row>
    <row r="1324" spans="2:10">
      <c r="B1324" s="277"/>
      <c r="C1324" s="277"/>
      <c r="D1324" s="1">
        <v>171</v>
      </c>
      <c r="E1324" s="109"/>
      <c r="F1324" s="1">
        <v>193</v>
      </c>
      <c r="G1324" s="1">
        <f t="shared" ref="G1324:G1325" si="130">F1324-D1324</f>
        <v>22</v>
      </c>
      <c r="H1324" s="1"/>
      <c r="I1324" s="5"/>
      <c r="J1324" s="5"/>
    </row>
    <row r="1325" spans="2:10">
      <c r="B1325" s="269"/>
      <c r="C1325" s="269"/>
      <c r="D1325" s="1">
        <v>171</v>
      </c>
      <c r="E1325" s="109"/>
      <c r="F1325" s="1">
        <v>201</v>
      </c>
      <c r="G1325" s="1">
        <f t="shared" si="130"/>
        <v>30</v>
      </c>
      <c r="H1325" s="1"/>
      <c r="I1325" s="5">
        <f>G1322+G1323+G1324+G1325</f>
        <v>123</v>
      </c>
      <c r="J1325" s="5">
        <f>I1325*75</f>
        <v>9225</v>
      </c>
    </row>
    <row r="1326" spans="2:10">
      <c r="B1326" s="281" t="s">
        <v>681</v>
      </c>
      <c r="C1326" s="281" t="s">
        <v>657</v>
      </c>
      <c r="D1326" s="1">
        <v>85</v>
      </c>
      <c r="E1326" s="109"/>
      <c r="F1326" s="1">
        <v>93</v>
      </c>
      <c r="G1326" s="1">
        <f>F1326-D1326</f>
        <v>8</v>
      </c>
      <c r="H1326" s="1"/>
      <c r="I1326" s="5"/>
      <c r="J1326" s="5"/>
    </row>
    <row r="1327" spans="2:10">
      <c r="B1327" s="282"/>
      <c r="C1327" s="282"/>
      <c r="D1327" s="1">
        <v>85</v>
      </c>
      <c r="E1327" s="109"/>
      <c r="F1327" s="1">
        <v>93</v>
      </c>
      <c r="G1327" s="1">
        <f t="shared" ref="G1327:G1328" si="131">F1327-D1327</f>
        <v>8</v>
      </c>
      <c r="H1327" s="1"/>
      <c r="I1327" s="5"/>
      <c r="J1327" s="5"/>
    </row>
    <row r="1328" spans="2:10">
      <c r="B1328" s="282"/>
      <c r="C1328" s="282"/>
      <c r="D1328" s="1">
        <v>85</v>
      </c>
      <c r="E1328" s="109"/>
      <c r="F1328" s="1">
        <v>88</v>
      </c>
      <c r="G1328" s="1">
        <f t="shared" si="131"/>
        <v>3</v>
      </c>
      <c r="H1328" s="1"/>
      <c r="I1328" s="5"/>
      <c r="J1328" s="5"/>
    </row>
    <row r="1329" spans="2:10">
      <c r="B1329" s="282"/>
      <c r="C1329" s="283"/>
      <c r="D1329" s="13">
        <v>85</v>
      </c>
      <c r="E1329" s="109"/>
      <c r="F1329" s="1"/>
      <c r="G1329" s="1"/>
      <c r="H1329" s="13" t="s">
        <v>13</v>
      </c>
      <c r="I1329" s="5"/>
      <c r="J1329" s="5"/>
    </row>
    <row r="1330" spans="2:10">
      <c r="B1330" s="282"/>
      <c r="C1330" s="120" t="s">
        <v>683</v>
      </c>
      <c r="D1330" s="1">
        <v>130</v>
      </c>
      <c r="E1330" s="109">
        <v>119</v>
      </c>
      <c r="F1330" s="1"/>
      <c r="G1330" s="1">
        <f>E1330-D1330</f>
        <v>-11</v>
      </c>
      <c r="H1330" s="1"/>
      <c r="I1330" s="5"/>
      <c r="J1330" s="5"/>
    </row>
    <row r="1331" spans="2:10">
      <c r="B1331" s="282"/>
      <c r="C1331" s="120"/>
      <c r="D1331" s="1">
        <v>130</v>
      </c>
      <c r="E1331" s="109">
        <v>119</v>
      </c>
      <c r="F1331" s="1"/>
      <c r="G1331" s="1">
        <f>E1331-D1331</f>
        <v>-11</v>
      </c>
      <c r="H1331" s="1"/>
      <c r="I1331" s="5"/>
      <c r="J1331" s="5"/>
    </row>
    <row r="1332" spans="2:10">
      <c r="B1332" s="283"/>
      <c r="C1332" s="121" t="s">
        <v>684</v>
      </c>
      <c r="D1332" s="13">
        <v>65</v>
      </c>
      <c r="E1332" s="109"/>
      <c r="F1332" s="1"/>
      <c r="G1332" s="1"/>
      <c r="H1332" s="13" t="s">
        <v>13</v>
      </c>
      <c r="I1332" s="5">
        <f>G1326+G1327+G1328+G1330+G1331</f>
        <v>-3</v>
      </c>
      <c r="J1332" s="5">
        <f>I1332*75</f>
        <v>-225</v>
      </c>
    </row>
    <row r="1333" spans="2:10">
      <c r="B1333" s="281" t="s">
        <v>685</v>
      </c>
      <c r="C1333" s="281" t="s">
        <v>684</v>
      </c>
      <c r="D1333" s="5"/>
      <c r="E1333" s="109"/>
      <c r="F1333" s="1">
        <v>130</v>
      </c>
      <c r="G1333" s="1">
        <f>F1333-D1332</f>
        <v>65</v>
      </c>
      <c r="H1333" s="5"/>
      <c r="I1333" s="5"/>
      <c r="J1333" s="5"/>
    </row>
    <row r="1334" spans="2:10">
      <c r="B1334" s="282"/>
      <c r="C1334" s="282"/>
      <c r="D1334" s="13">
        <v>89</v>
      </c>
      <c r="E1334" s="109"/>
      <c r="F1334" s="1">
        <v>108</v>
      </c>
      <c r="G1334" s="1">
        <f>F1334-D1334</f>
        <v>19</v>
      </c>
      <c r="H1334" s="5"/>
      <c r="I1334" s="5"/>
      <c r="J1334" s="5"/>
    </row>
    <row r="1335" spans="2:10">
      <c r="B1335" s="282"/>
      <c r="C1335" s="282"/>
      <c r="D1335" s="13">
        <v>89</v>
      </c>
      <c r="E1335" s="109"/>
      <c r="F1335" s="1">
        <v>116</v>
      </c>
      <c r="G1335" s="1">
        <f t="shared" ref="G1335:G1337" si="132">F1335-D1335</f>
        <v>27</v>
      </c>
      <c r="H1335" s="5"/>
      <c r="I1335" s="5"/>
      <c r="J1335" s="5"/>
    </row>
    <row r="1336" spans="2:10">
      <c r="B1336" s="282"/>
      <c r="C1336" s="282"/>
      <c r="D1336" s="13">
        <v>89</v>
      </c>
      <c r="E1336" s="109"/>
      <c r="F1336" s="1">
        <v>127</v>
      </c>
      <c r="G1336" s="1">
        <f t="shared" si="132"/>
        <v>38</v>
      </c>
      <c r="H1336" s="5"/>
      <c r="I1336" s="5"/>
      <c r="J1336" s="5"/>
    </row>
    <row r="1337" spans="2:10">
      <c r="B1337" s="282"/>
      <c r="C1337" s="282"/>
      <c r="D1337" s="13">
        <v>89</v>
      </c>
      <c r="E1337" s="109"/>
      <c r="F1337" s="1">
        <v>132</v>
      </c>
      <c r="G1337" s="1">
        <f t="shared" si="132"/>
        <v>43</v>
      </c>
      <c r="H1337" s="5"/>
      <c r="I1337" s="5"/>
      <c r="J1337" s="5"/>
    </row>
    <row r="1338" spans="2:10">
      <c r="B1338" s="282"/>
      <c r="C1338" s="282"/>
      <c r="D1338" s="13">
        <v>119</v>
      </c>
      <c r="E1338" s="109">
        <v>108</v>
      </c>
      <c r="F1338" s="1"/>
      <c r="G1338" s="1">
        <f>E1338-D1338</f>
        <v>-11</v>
      </c>
      <c r="H1338" s="5"/>
      <c r="I1338" s="5"/>
      <c r="J1338" s="5"/>
    </row>
    <row r="1339" spans="2:10">
      <c r="B1339" s="282"/>
      <c r="C1339" s="283"/>
      <c r="D1339" s="13">
        <v>119</v>
      </c>
      <c r="E1339" s="109">
        <v>108</v>
      </c>
      <c r="F1339" s="1"/>
      <c r="G1339" s="1">
        <f>E1339-D1339</f>
        <v>-11</v>
      </c>
      <c r="H1339" s="5"/>
      <c r="I1339" s="5"/>
      <c r="J1339" s="5"/>
    </row>
    <row r="1340" spans="2:10">
      <c r="B1340" s="283"/>
      <c r="C1340" s="121" t="s">
        <v>657</v>
      </c>
      <c r="D1340" s="5"/>
      <c r="E1340" s="109">
        <v>63</v>
      </c>
      <c r="F1340" s="1"/>
      <c r="G1340" s="1">
        <f>E1340-D1329</f>
        <v>-22</v>
      </c>
      <c r="H1340" s="5"/>
      <c r="I1340" s="5">
        <f>G1333+G1334+G1335+G1336+G1337+G1338+G1339+G1340</f>
        <v>148</v>
      </c>
      <c r="J1340" s="5">
        <f>I1340*75</f>
        <v>11100</v>
      </c>
    </row>
    <row r="1341" spans="2:10">
      <c r="B1341" s="268" t="s">
        <v>688</v>
      </c>
      <c r="C1341" s="268" t="s">
        <v>689</v>
      </c>
      <c r="D1341" s="13">
        <v>75</v>
      </c>
      <c r="E1341" s="109"/>
      <c r="F1341" s="1">
        <v>88</v>
      </c>
      <c r="G1341" s="1">
        <f>F1341-D1341</f>
        <v>13</v>
      </c>
      <c r="H1341" s="5"/>
      <c r="I1341" s="5"/>
      <c r="J1341" s="5"/>
    </row>
    <row r="1342" spans="2:10">
      <c r="B1342" s="277"/>
      <c r="C1342" s="277"/>
      <c r="D1342" s="13">
        <v>75</v>
      </c>
      <c r="E1342" s="109"/>
      <c r="F1342" s="1">
        <v>88</v>
      </c>
      <c r="G1342" s="1">
        <f t="shared" ref="G1342:G1344" si="133">F1342-D1342</f>
        <v>13</v>
      </c>
      <c r="H1342" s="5"/>
      <c r="I1342" s="5"/>
      <c r="J1342" s="5"/>
    </row>
    <row r="1343" spans="2:10">
      <c r="B1343" s="277"/>
      <c r="C1343" s="277"/>
      <c r="D1343" s="13">
        <v>75</v>
      </c>
      <c r="E1343" s="109"/>
      <c r="F1343" s="1">
        <v>91</v>
      </c>
      <c r="G1343" s="1">
        <f t="shared" si="133"/>
        <v>16</v>
      </c>
      <c r="H1343" s="5"/>
      <c r="I1343" s="5"/>
      <c r="J1343" s="5"/>
    </row>
    <row r="1344" spans="2:10">
      <c r="B1344" s="277"/>
      <c r="C1344" s="269"/>
      <c r="D1344" s="13">
        <v>75</v>
      </c>
      <c r="E1344" s="109"/>
      <c r="F1344" s="1">
        <v>91</v>
      </c>
      <c r="G1344" s="1">
        <f t="shared" si="133"/>
        <v>16</v>
      </c>
      <c r="H1344" s="5"/>
      <c r="I1344" s="5"/>
      <c r="J1344" s="5"/>
    </row>
    <row r="1345" spans="2:10">
      <c r="B1345" s="277"/>
      <c r="C1345" s="268" t="s">
        <v>684</v>
      </c>
      <c r="D1345" s="13">
        <v>96</v>
      </c>
      <c r="E1345" s="109">
        <v>90</v>
      </c>
      <c r="F1345" s="1"/>
      <c r="G1345" s="1">
        <f>E1345-D1345</f>
        <v>-6</v>
      </c>
      <c r="H1345" s="5"/>
      <c r="I1345" s="5"/>
      <c r="J1345" s="5"/>
    </row>
    <row r="1346" spans="2:10">
      <c r="B1346" s="277"/>
      <c r="C1346" s="277"/>
      <c r="D1346" s="13">
        <v>96</v>
      </c>
      <c r="E1346" s="109">
        <v>90</v>
      </c>
      <c r="F1346" s="1"/>
      <c r="G1346" s="1">
        <f t="shared" ref="G1346:G1347" si="134">E1346-D1346</f>
        <v>-6</v>
      </c>
      <c r="H1346" s="5"/>
      <c r="I1346" s="5"/>
      <c r="J1346" s="5"/>
    </row>
    <row r="1347" spans="2:10">
      <c r="B1347" s="269"/>
      <c r="C1347" s="269"/>
      <c r="D1347" s="13">
        <v>96</v>
      </c>
      <c r="E1347" s="109">
        <v>90</v>
      </c>
      <c r="F1347" s="1"/>
      <c r="G1347" s="1">
        <f t="shared" si="134"/>
        <v>-6</v>
      </c>
      <c r="H1347" s="5"/>
      <c r="I1347" s="5">
        <f>G1341+G1342+G1343+G1344+G1345+G1346+G1347</f>
        <v>40</v>
      </c>
      <c r="J1347" s="5">
        <f>I1347*75</f>
        <v>3000</v>
      </c>
    </row>
    <row r="1348" spans="2:10">
      <c r="B1348" s="268" t="s">
        <v>691</v>
      </c>
      <c r="C1348" s="268" t="s">
        <v>692</v>
      </c>
      <c r="D1348" s="13">
        <v>137</v>
      </c>
      <c r="E1348" s="109"/>
      <c r="F1348" s="1">
        <v>150</v>
      </c>
      <c r="G1348" s="1">
        <f>F1348-D1348</f>
        <v>13</v>
      </c>
      <c r="H1348" s="5"/>
      <c r="I1348" s="5"/>
      <c r="J1348" s="5"/>
    </row>
    <row r="1349" spans="2:10">
      <c r="B1349" s="277"/>
      <c r="C1349" s="277"/>
      <c r="D1349" s="13">
        <v>137</v>
      </c>
      <c r="E1349" s="109"/>
      <c r="F1349" s="1">
        <v>150</v>
      </c>
      <c r="G1349" s="1">
        <f t="shared" ref="G1349:G1362" si="135">F1349-D1349</f>
        <v>13</v>
      </c>
      <c r="H1349" s="5"/>
      <c r="I1349" s="5"/>
      <c r="J1349" s="5"/>
    </row>
    <row r="1350" spans="2:10">
      <c r="B1350" s="277"/>
      <c r="C1350" s="277"/>
      <c r="D1350" s="13">
        <v>137</v>
      </c>
      <c r="E1350" s="109"/>
      <c r="F1350" s="1">
        <v>150</v>
      </c>
      <c r="G1350" s="1">
        <f t="shared" si="135"/>
        <v>13</v>
      </c>
      <c r="H1350" s="5"/>
      <c r="I1350" s="5"/>
      <c r="J1350" s="5"/>
    </row>
    <row r="1351" spans="2:10">
      <c r="B1351" s="277"/>
      <c r="C1351" s="277"/>
      <c r="D1351" s="13">
        <v>137</v>
      </c>
      <c r="E1351" s="109"/>
      <c r="F1351" s="1">
        <v>158</v>
      </c>
      <c r="G1351" s="1">
        <f t="shared" si="135"/>
        <v>21</v>
      </c>
      <c r="H1351" s="5"/>
      <c r="I1351" s="5"/>
      <c r="J1351" s="5"/>
    </row>
    <row r="1352" spans="2:10">
      <c r="B1352" s="277"/>
      <c r="C1352" s="277"/>
      <c r="D1352" s="13">
        <v>134</v>
      </c>
      <c r="E1352" s="109"/>
      <c r="F1352" s="1">
        <v>158</v>
      </c>
      <c r="G1352" s="1">
        <f t="shared" si="135"/>
        <v>24</v>
      </c>
      <c r="H1352" s="5"/>
      <c r="I1352" s="5"/>
      <c r="J1352" s="5"/>
    </row>
    <row r="1353" spans="2:10">
      <c r="B1353" s="277"/>
      <c r="C1353" s="277"/>
      <c r="D1353" s="13">
        <v>134</v>
      </c>
      <c r="E1353" s="109"/>
      <c r="F1353" s="1">
        <v>165</v>
      </c>
      <c r="G1353" s="1">
        <f t="shared" si="135"/>
        <v>31</v>
      </c>
      <c r="H1353" s="5"/>
      <c r="I1353" s="5"/>
      <c r="J1353" s="5"/>
    </row>
    <row r="1354" spans="2:10">
      <c r="B1354" s="277"/>
      <c r="C1354" s="277"/>
      <c r="D1354" s="13">
        <v>134</v>
      </c>
      <c r="E1354" s="109"/>
      <c r="F1354" s="1">
        <v>171</v>
      </c>
      <c r="G1354" s="1">
        <f t="shared" si="135"/>
        <v>37</v>
      </c>
      <c r="H1354" s="5"/>
      <c r="I1354" s="5"/>
      <c r="J1354" s="5"/>
    </row>
    <row r="1355" spans="2:10">
      <c r="B1355" s="277"/>
      <c r="C1355" s="277"/>
      <c r="D1355" s="13">
        <v>134</v>
      </c>
      <c r="E1355" s="109"/>
      <c r="F1355" s="1">
        <v>171</v>
      </c>
      <c r="G1355" s="1">
        <f t="shared" si="135"/>
        <v>37</v>
      </c>
      <c r="H1355" s="5"/>
      <c r="I1355" s="5"/>
      <c r="J1355" s="5"/>
    </row>
    <row r="1356" spans="2:10">
      <c r="B1356" s="269"/>
      <c r="C1356" s="269"/>
      <c r="D1356" s="13">
        <v>134</v>
      </c>
      <c r="E1356" s="109"/>
      <c r="F1356" s="1">
        <v>185</v>
      </c>
      <c r="G1356" s="1">
        <f t="shared" si="135"/>
        <v>51</v>
      </c>
      <c r="H1356" s="5"/>
      <c r="I1356" s="5">
        <f>G1348+G1349+G1350+G1351+G1352+G1353+G1354+G1355+G1356</f>
        <v>240</v>
      </c>
      <c r="J1356" s="5">
        <f>I1356*75</f>
        <v>18000</v>
      </c>
    </row>
    <row r="1357" spans="2:10">
      <c r="B1357" s="268" t="s">
        <v>694</v>
      </c>
      <c r="C1357" s="268" t="s">
        <v>683</v>
      </c>
      <c r="D1357" s="13">
        <v>123</v>
      </c>
      <c r="E1357" s="109"/>
      <c r="F1357" s="1">
        <v>136</v>
      </c>
      <c r="G1357" s="1">
        <f t="shared" si="135"/>
        <v>13</v>
      </c>
      <c r="H1357" s="5"/>
      <c r="I1357" s="5"/>
      <c r="J1357" s="5"/>
    </row>
    <row r="1358" spans="2:10">
      <c r="B1358" s="277"/>
      <c r="C1358" s="277"/>
      <c r="D1358" s="13">
        <v>123</v>
      </c>
      <c r="E1358" s="109"/>
      <c r="F1358" s="1">
        <v>136</v>
      </c>
      <c r="G1358" s="1">
        <f t="shared" si="135"/>
        <v>13</v>
      </c>
      <c r="H1358" s="5"/>
      <c r="I1358" s="5"/>
      <c r="J1358" s="5"/>
    </row>
    <row r="1359" spans="2:10">
      <c r="B1359" s="277"/>
      <c r="C1359" s="277"/>
      <c r="D1359" s="13">
        <v>123</v>
      </c>
      <c r="E1359" s="109"/>
      <c r="F1359" s="1">
        <v>142</v>
      </c>
      <c r="G1359" s="1">
        <f t="shared" si="135"/>
        <v>19</v>
      </c>
      <c r="H1359" s="5"/>
      <c r="I1359" s="5"/>
      <c r="J1359" s="5"/>
    </row>
    <row r="1360" spans="2:10">
      <c r="B1360" s="277"/>
      <c r="C1360" s="277"/>
      <c r="D1360" s="13">
        <v>123</v>
      </c>
      <c r="E1360" s="109"/>
      <c r="F1360" s="1">
        <v>142</v>
      </c>
      <c r="G1360" s="1">
        <f t="shared" si="135"/>
        <v>19</v>
      </c>
      <c r="H1360" s="5"/>
      <c r="I1360" s="5"/>
      <c r="J1360" s="5"/>
    </row>
    <row r="1361" spans="2:10">
      <c r="B1361" s="277"/>
      <c r="C1361" s="277"/>
      <c r="D1361" s="13">
        <v>113</v>
      </c>
      <c r="E1361" s="109"/>
      <c r="F1361" s="1">
        <v>158</v>
      </c>
      <c r="G1361" s="1">
        <f t="shared" si="135"/>
        <v>45</v>
      </c>
      <c r="H1361" s="5"/>
      <c r="I1361" s="5"/>
      <c r="J1361" s="5"/>
    </row>
    <row r="1362" spans="2:10">
      <c r="B1362" s="269"/>
      <c r="C1362" s="269"/>
      <c r="D1362" s="13">
        <v>113</v>
      </c>
      <c r="E1362" s="109"/>
      <c r="F1362" s="1">
        <v>158</v>
      </c>
      <c r="G1362" s="1">
        <f t="shared" si="135"/>
        <v>45</v>
      </c>
      <c r="H1362" s="5"/>
      <c r="I1362" s="5">
        <f>G1357+G1358+G1359+G1360+G1361+G1362</f>
        <v>154</v>
      </c>
      <c r="J1362" s="5">
        <f>I1362*75</f>
        <v>11550</v>
      </c>
    </row>
    <row r="1363" spans="2:10">
      <c r="B1363" s="281" t="s">
        <v>696</v>
      </c>
      <c r="C1363" s="268" t="s">
        <v>684</v>
      </c>
      <c r="D1363" s="13">
        <v>109</v>
      </c>
      <c r="E1363" s="109">
        <v>99</v>
      </c>
      <c r="F1363" s="1"/>
      <c r="G1363" s="1">
        <f>E1363-D1363</f>
        <v>-10</v>
      </c>
      <c r="H1363" s="5"/>
      <c r="I1363" s="5"/>
      <c r="J1363" s="5"/>
    </row>
    <row r="1364" spans="2:10">
      <c r="B1364" s="282"/>
      <c r="C1364" s="277"/>
      <c r="D1364" s="13">
        <v>109</v>
      </c>
      <c r="E1364" s="109">
        <v>99</v>
      </c>
      <c r="F1364" s="1"/>
      <c r="G1364" s="1">
        <f t="shared" ref="G1364:G1366" si="136">E1364-D1364</f>
        <v>-10</v>
      </c>
      <c r="H1364" s="5"/>
      <c r="I1364" s="5"/>
      <c r="J1364" s="5"/>
    </row>
    <row r="1365" spans="2:10">
      <c r="B1365" s="282"/>
      <c r="C1365" s="277"/>
      <c r="D1365" s="13">
        <v>109</v>
      </c>
      <c r="E1365" s="109">
        <v>99</v>
      </c>
      <c r="F1365" s="1"/>
      <c r="G1365" s="1">
        <f t="shared" si="136"/>
        <v>-10</v>
      </c>
      <c r="H1365" s="5"/>
      <c r="I1365" s="5"/>
      <c r="J1365" s="5"/>
    </row>
    <row r="1366" spans="2:10">
      <c r="B1366" s="282"/>
      <c r="C1366" s="269"/>
      <c r="D1366" s="13">
        <v>109</v>
      </c>
      <c r="E1366" s="109">
        <v>99</v>
      </c>
      <c r="F1366" s="1"/>
      <c r="G1366" s="1">
        <f t="shared" si="136"/>
        <v>-10</v>
      </c>
      <c r="H1366" s="5"/>
      <c r="I1366" s="5"/>
      <c r="J1366" s="5"/>
    </row>
    <row r="1367" spans="2:10">
      <c r="B1367" s="282"/>
      <c r="C1367" s="268" t="s">
        <v>692</v>
      </c>
      <c r="D1367" s="13">
        <v>99</v>
      </c>
      <c r="E1367" s="109"/>
      <c r="F1367" s="1">
        <v>160</v>
      </c>
      <c r="G1367" s="1">
        <f>F1367-D1367</f>
        <v>61</v>
      </c>
      <c r="H1367" s="5"/>
      <c r="I1367" s="5"/>
      <c r="J1367" s="5"/>
    </row>
    <row r="1368" spans="2:10">
      <c r="B1368" s="282"/>
      <c r="C1368" s="277"/>
      <c r="D1368" s="13">
        <v>99</v>
      </c>
      <c r="E1368" s="109"/>
      <c r="F1368" s="1">
        <v>160</v>
      </c>
      <c r="G1368" s="1">
        <f t="shared" ref="G1368:G1374" si="137">F1368-D1368</f>
        <v>61</v>
      </c>
      <c r="H1368" s="5"/>
      <c r="I1368" s="5"/>
      <c r="J1368" s="5"/>
    </row>
    <row r="1369" spans="2:10">
      <c r="B1369" s="282"/>
      <c r="C1369" s="277"/>
      <c r="D1369" s="13">
        <v>99</v>
      </c>
      <c r="E1369" s="109"/>
      <c r="F1369" s="1">
        <v>160</v>
      </c>
      <c r="G1369" s="1">
        <f t="shared" si="137"/>
        <v>61</v>
      </c>
      <c r="H1369" s="5"/>
      <c r="I1369" s="5"/>
      <c r="J1369" s="5"/>
    </row>
    <row r="1370" spans="2:10">
      <c r="B1370" s="282"/>
      <c r="C1370" s="277"/>
      <c r="D1370" s="13">
        <v>99</v>
      </c>
      <c r="E1370" s="109"/>
      <c r="F1370" s="1">
        <v>160</v>
      </c>
      <c r="G1370" s="1">
        <f t="shared" si="137"/>
        <v>61</v>
      </c>
      <c r="H1370" s="5"/>
      <c r="I1370" s="5"/>
      <c r="J1370" s="5"/>
    </row>
    <row r="1371" spans="2:10">
      <c r="B1371" s="282"/>
      <c r="C1371" s="277"/>
      <c r="D1371" s="13">
        <v>91</v>
      </c>
      <c r="E1371" s="109"/>
      <c r="F1371" s="1">
        <v>160</v>
      </c>
      <c r="G1371" s="1">
        <f t="shared" si="137"/>
        <v>69</v>
      </c>
      <c r="H1371" s="5"/>
      <c r="I1371" s="5"/>
      <c r="J1371" s="5"/>
    </row>
    <row r="1372" spans="2:10">
      <c r="B1372" s="282"/>
      <c r="C1372" s="277"/>
      <c r="D1372" s="13">
        <v>91</v>
      </c>
      <c r="E1372" s="109"/>
      <c r="F1372" s="1">
        <v>160</v>
      </c>
      <c r="G1372" s="1">
        <f t="shared" si="137"/>
        <v>69</v>
      </c>
      <c r="H1372" s="5"/>
      <c r="I1372" s="5"/>
      <c r="J1372" s="5"/>
    </row>
    <row r="1373" spans="2:10">
      <c r="B1373" s="282"/>
      <c r="C1373" s="277"/>
      <c r="D1373" s="13">
        <v>91</v>
      </c>
      <c r="E1373" s="109"/>
      <c r="F1373" s="1">
        <v>160</v>
      </c>
      <c r="G1373" s="1">
        <f t="shared" si="137"/>
        <v>69</v>
      </c>
      <c r="H1373" s="5"/>
      <c r="I1373" s="5"/>
      <c r="J1373" s="5"/>
    </row>
    <row r="1374" spans="2:10">
      <c r="B1374" s="282"/>
      <c r="C1374" s="269"/>
      <c r="D1374" s="13">
        <v>91</v>
      </c>
      <c r="E1374" s="109"/>
      <c r="F1374" s="1">
        <v>160</v>
      </c>
      <c r="G1374" s="1">
        <f t="shared" si="137"/>
        <v>69</v>
      </c>
      <c r="H1374" s="5"/>
      <c r="I1374" s="5"/>
      <c r="J1374" s="5"/>
    </row>
    <row r="1375" spans="2:10">
      <c r="B1375" s="282"/>
      <c r="C1375" s="281" t="s">
        <v>692</v>
      </c>
      <c r="D1375" s="13">
        <v>140</v>
      </c>
      <c r="E1375" s="109">
        <v>130</v>
      </c>
      <c r="F1375" s="1"/>
      <c r="G1375" s="1">
        <f>E1375-D1375</f>
        <v>-10</v>
      </c>
      <c r="H1375" s="5"/>
      <c r="I1375" s="5"/>
      <c r="J1375" s="5"/>
    </row>
    <row r="1376" spans="2:10">
      <c r="B1376" s="282"/>
      <c r="C1376" s="282"/>
      <c r="D1376" s="13">
        <v>140</v>
      </c>
      <c r="E1376" s="109">
        <v>130</v>
      </c>
      <c r="F1376" s="1"/>
      <c r="G1376" s="1">
        <f t="shared" ref="G1376:G1378" si="138">E1376-D1376</f>
        <v>-10</v>
      </c>
      <c r="H1376" s="5"/>
      <c r="I1376" s="5"/>
      <c r="J1376" s="5"/>
    </row>
    <row r="1377" spans="2:10">
      <c r="B1377" s="282"/>
      <c r="C1377" s="282"/>
      <c r="D1377" s="13">
        <v>140</v>
      </c>
      <c r="E1377" s="109">
        <v>130</v>
      </c>
      <c r="F1377" s="1"/>
      <c r="G1377" s="1">
        <f t="shared" si="138"/>
        <v>-10</v>
      </c>
      <c r="H1377" s="5"/>
      <c r="I1377" s="5"/>
      <c r="J1377" s="5"/>
    </row>
    <row r="1378" spans="2:10">
      <c r="B1378" s="282"/>
      <c r="C1378" s="282"/>
      <c r="D1378" s="13">
        <v>140</v>
      </c>
      <c r="E1378" s="109">
        <v>130</v>
      </c>
      <c r="F1378" s="1"/>
      <c r="G1378" s="1">
        <f t="shared" si="138"/>
        <v>-10</v>
      </c>
      <c r="H1378" s="5"/>
      <c r="I1378" s="5"/>
      <c r="J1378" s="5"/>
    </row>
    <row r="1379" spans="2:10">
      <c r="B1379" s="282"/>
      <c r="C1379" s="282"/>
      <c r="D1379" s="13">
        <v>121</v>
      </c>
      <c r="E1379" s="109"/>
      <c r="F1379" s="1">
        <v>161</v>
      </c>
      <c r="G1379" s="1">
        <f>F1379-D1379</f>
        <v>40</v>
      </c>
      <c r="H1379" s="5"/>
      <c r="I1379" s="5"/>
      <c r="J1379" s="5"/>
    </row>
    <row r="1380" spans="2:10">
      <c r="B1380" s="282"/>
      <c r="C1380" s="282"/>
      <c r="D1380" s="13">
        <v>121</v>
      </c>
      <c r="E1380" s="109"/>
      <c r="F1380" s="1">
        <v>161</v>
      </c>
      <c r="G1380" s="1">
        <f t="shared" ref="G1380:G1381" si="139">F1380-D1380</f>
        <v>40</v>
      </c>
      <c r="H1380" s="5"/>
      <c r="I1380" s="5"/>
      <c r="J1380" s="5"/>
    </row>
    <row r="1381" spans="2:10">
      <c r="B1381" s="282"/>
      <c r="C1381" s="282"/>
      <c r="D1381" s="13">
        <v>121</v>
      </c>
      <c r="E1381" s="109"/>
      <c r="F1381" s="1">
        <v>161</v>
      </c>
      <c r="G1381" s="1">
        <f t="shared" si="139"/>
        <v>40</v>
      </c>
      <c r="H1381" s="5"/>
      <c r="I1381" s="5"/>
      <c r="J1381" s="5"/>
    </row>
    <row r="1382" spans="2:10">
      <c r="B1382" s="282"/>
      <c r="C1382" s="282"/>
      <c r="D1382" s="13">
        <v>121</v>
      </c>
      <c r="E1382" s="127"/>
      <c r="F1382" s="13"/>
      <c r="G1382" s="13"/>
      <c r="H1382" s="13" t="s">
        <v>13</v>
      </c>
      <c r="I1382" s="5"/>
      <c r="J1382" s="5"/>
    </row>
    <row r="1383" spans="2:10">
      <c r="B1383" s="283"/>
      <c r="C1383" s="283"/>
      <c r="D1383" s="13">
        <v>142</v>
      </c>
      <c r="E1383" s="127"/>
      <c r="F1383" s="13"/>
      <c r="G1383" s="13"/>
      <c r="H1383" s="13" t="s">
        <v>13</v>
      </c>
      <c r="I1383" s="5">
        <f>G1363+G1364+G1365+G1366+G1367+G1368+G1369+G1370+G1371+G1372+G1373+G1374+G1375+G1376+G1377+G1378+G1379+G1380+G1381</f>
        <v>560</v>
      </c>
      <c r="J1383" s="5">
        <f>I1383*75</f>
        <v>42000</v>
      </c>
    </row>
    <row r="1384" spans="2:10">
      <c r="B1384" s="281" t="s">
        <v>699</v>
      </c>
      <c r="C1384" s="281" t="s">
        <v>692</v>
      </c>
      <c r="D1384" s="5"/>
      <c r="E1384" s="109"/>
      <c r="F1384" s="1">
        <v>170</v>
      </c>
      <c r="G1384" s="1">
        <f>F1384-D1382</f>
        <v>49</v>
      </c>
      <c r="H1384" s="5"/>
      <c r="I1384" s="5"/>
      <c r="J1384" s="5"/>
    </row>
    <row r="1385" spans="2:10">
      <c r="B1385" s="282"/>
      <c r="C1385" s="282"/>
      <c r="D1385" s="5"/>
      <c r="E1385" s="109"/>
      <c r="F1385" s="1">
        <v>170</v>
      </c>
      <c r="G1385" s="1">
        <f>F1385-D1383</f>
        <v>28</v>
      </c>
      <c r="H1385" s="5"/>
      <c r="I1385" s="5"/>
      <c r="J1385" s="5"/>
    </row>
    <row r="1386" spans="2:10">
      <c r="B1386" s="282"/>
      <c r="C1386" s="282"/>
      <c r="D1386" s="13">
        <v>145</v>
      </c>
      <c r="E1386" s="109"/>
      <c r="F1386" s="1">
        <v>161</v>
      </c>
      <c r="G1386" s="1">
        <f>F1386-D1386</f>
        <v>16</v>
      </c>
      <c r="H1386" s="5"/>
      <c r="I1386" s="5"/>
      <c r="J1386" s="5"/>
    </row>
    <row r="1387" spans="2:10">
      <c r="B1387" s="283"/>
      <c r="C1387" s="283"/>
      <c r="D1387" s="13">
        <v>145</v>
      </c>
      <c r="E1387" s="109"/>
      <c r="F1387" s="1">
        <v>167</v>
      </c>
      <c r="G1387" s="1">
        <f>F1387-D1387</f>
        <v>22</v>
      </c>
      <c r="H1387" s="5"/>
      <c r="I1387" s="5">
        <f>G1384+G1385+G1386+G1387</f>
        <v>115</v>
      </c>
      <c r="J1387" s="5">
        <f>I1387*75</f>
        <v>8625</v>
      </c>
    </row>
    <row r="1388" spans="2:10">
      <c r="B1388" s="268" t="s">
        <v>700</v>
      </c>
      <c r="C1388" s="268" t="s">
        <v>471</v>
      </c>
      <c r="D1388" s="13">
        <v>60</v>
      </c>
      <c r="E1388" s="109"/>
      <c r="F1388" s="1">
        <v>92</v>
      </c>
      <c r="G1388" s="1">
        <f>F1388-D1388</f>
        <v>32</v>
      </c>
      <c r="H1388" s="5"/>
      <c r="I1388" s="5"/>
      <c r="J1388" s="5"/>
    </row>
    <row r="1389" spans="2:10">
      <c r="B1389" s="277"/>
      <c r="C1389" s="277"/>
      <c r="D1389" s="13">
        <v>60</v>
      </c>
      <c r="E1389" s="109"/>
      <c r="F1389" s="1">
        <v>92</v>
      </c>
      <c r="G1389" s="1">
        <f>F1389-D1389</f>
        <v>32</v>
      </c>
      <c r="H1389" s="5"/>
      <c r="I1389" s="5"/>
      <c r="J1389" s="5"/>
    </row>
    <row r="1390" spans="2:10">
      <c r="B1390" s="277"/>
      <c r="C1390" s="277"/>
      <c r="D1390" s="13">
        <v>60</v>
      </c>
      <c r="E1390" s="109"/>
      <c r="F1390" s="1"/>
      <c r="G1390" s="1"/>
      <c r="H1390" s="13" t="s">
        <v>13</v>
      </c>
      <c r="I1390" s="5"/>
      <c r="J1390" s="5"/>
    </row>
    <row r="1391" spans="2:10">
      <c r="B1391" s="269"/>
      <c r="C1391" s="269"/>
      <c r="D1391" s="13">
        <v>60</v>
      </c>
      <c r="E1391" s="109"/>
      <c r="F1391" s="1"/>
      <c r="G1391" s="1"/>
      <c r="H1391" s="13" t="s">
        <v>13</v>
      </c>
      <c r="I1391" s="5">
        <f>G1388+G1389</f>
        <v>64</v>
      </c>
      <c r="J1391" s="5">
        <f>I1391*75</f>
        <v>4800</v>
      </c>
    </row>
    <row r="1392" spans="2:10">
      <c r="B1392" s="268" t="s">
        <v>702</v>
      </c>
      <c r="C1392" s="268" t="s">
        <v>684</v>
      </c>
      <c r="D1392" s="13"/>
      <c r="E1392" s="109"/>
      <c r="F1392" s="1">
        <v>118</v>
      </c>
      <c r="G1392" s="1">
        <f>F1392-D1390</f>
        <v>58</v>
      </c>
      <c r="H1392" s="5"/>
      <c r="I1392" s="5"/>
      <c r="J1392" s="5"/>
    </row>
    <row r="1393" spans="2:10">
      <c r="B1393" s="277"/>
      <c r="C1393" s="277"/>
      <c r="D1393" s="13"/>
      <c r="E1393" s="109"/>
      <c r="F1393" s="1">
        <v>120</v>
      </c>
      <c r="G1393" s="1">
        <v>60</v>
      </c>
      <c r="H1393" s="5"/>
      <c r="I1393" s="5"/>
      <c r="J1393" s="5"/>
    </row>
    <row r="1394" spans="2:10">
      <c r="B1394" s="277"/>
      <c r="C1394" s="277"/>
      <c r="D1394" s="13">
        <v>76</v>
      </c>
      <c r="E1394" s="109"/>
      <c r="F1394" s="1">
        <v>92</v>
      </c>
      <c r="G1394" s="1">
        <f>F1394-D1394</f>
        <v>16</v>
      </c>
      <c r="H1394" s="5"/>
      <c r="I1394" s="5"/>
      <c r="J1394" s="5"/>
    </row>
    <row r="1395" spans="2:10">
      <c r="B1395" s="277"/>
      <c r="C1395" s="277"/>
      <c r="D1395" s="13">
        <v>76</v>
      </c>
      <c r="E1395" s="109"/>
      <c r="F1395" s="1">
        <v>92</v>
      </c>
      <c r="G1395" s="1">
        <f>F1395-D1395</f>
        <v>16</v>
      </c>
      <c r="H1395" s="5"/>
      <c r="I1395" s="5"/>
      <c r="J1395" s="5"/>
    </row>
    <row r="1396" spans="2:10">
      <c r="B1396" s="277"/>
      <c r="C1396" s="277"/>
      <c r="D1396" s="13">
        <v>76</v>
      </c>
      <c r="E1396" s="109">
        <v>75</v>
      </c>
      <c r="F1396" s="1"/>
      <c r="G1396" s="1">
        <f>E1396-D1396</f>
        <v>-1</v>
      </c>
      <c r="H1396" s="5"/>
      <c r="I1396" s="5"/>
      <c r="J1396" s="5"/>
    </row>
    <row r="1397" spans="2:10">
      <c r="B1397" s="277"/>
      <c r="C1397" s="277"/>
      <c r="D1397" s="13">
        <v>76</v>
      </c>
      <c r="E1397" s="109">
        <v>75</v>
      </c>
      <c r="F1397" s="1"/>
      <c r="G1397" s="1">
        <f>E1397-D1397</f>
        <v>-1</v>
      </c>
      <c r="H1397" s="5"/>
      <c r="I1397" s="5"/>
      <c r="J1397" s="5"/>
    </row>
    <row r="1398" spans="2:10">
      <c r="B1398" s="277"/>
      <c r="C1398" s="277"/>
      <c r="D1398" s="13">
        <v>80</v>
      </c>
      <c r="E1398" s="109"/>
      <c r="F1398" s="1">
        <v>111</v>
      </c>
      <c r="G1398" s="1">
        <f t="shared" ref="G1398:G1399" si="140">F1398-D1398</f>
        <v>31</v>
      </c>
      <c r="H1398" s="5"/>
      <c r="I1398" s="5"/>
      <c r="J1398" s="5"/>
    </row>
    <row r="1399" spans="2:10">
      <c r="B1399" s="277"/>
      <c r="C1399" s="269"/>
      <c r="D1399" s="13">
        <v>80</v>
      </c>
      <c r="E1399" s="109"/>
      <c r="F1399" s="1">
        <v>120</v>
      </c>
      <c r="G1399" s="1">
        <f t="shared" si="140"/>
        <v>40</v>
      </c>
      <c r="H1399" s="5"/>
      <c r="I1399" s="5"/>
      <c r="J1399" s="5"/>
    </row>
    <row r="1400" spans="2:10">
      <c r="B1400" s="277"/>
      <c r="C1400" s="268" t="s">
        <v>692</v>
      </c>
      <c r="D1400" s="13">
        <v>90</v>
      </c>
      <c r="E1400" s="109">
        <v>85</v>
      </c>
      <c r="F1400" s="1"/>
      <c r="G1400" s="1">
        <f>E1400-D1400</f>
        <v>-5</v>
      </c>
      <c r="H1400" s="5"/>
      <c r="I1400" s="5"/>
      <c r="J1400" s="5"/>
    </row>
    <row r="1401" spans="2:10">
      <c r="B1401" s="269"/>
      <c r="C1401" s="269"/>
      <c r="D1401" s="13">
        <v>90</v>
      </c>
      <c r="E1401" s="109">
        <v>85</v>
      </c>
      <c r="F1401" s="1"/>
      <c r="G1401" s="1">
        <f>E1401-D1401</f>
        <v>-5</v>
      </c>
      <c r="H1401" s="5"/>
      <c r="I1401" s="5">
        <f>G1392+G1393+G1394+G1395+G1396+G1397+G1398+G1399+G1400+G1401</f>
        <v>209</v>
      </c>
      <c r="J1401" s="5">
        <f>I1401*75</f>
        <v>15675</v>
      </c>
    </row>
    <row r="1402" spans="2:10">
      <c r="B1402" s="268" t="s">
        <v>704</v>
      </c>
      <c r="C1402" s="268" t="s">
        <v>684</v>
      </c>
      <c r="D1402" s="13">
        <v>123</v>
      </c>
      <c r="E1402" s="109"/>
      <c r="F1402" s="1">
        <v>137</v>
      </c>
      <c r="G1402" s="1">
        <f>F1402-D1402</f>
        <v>14</v>
      </c>
      <c r="H1402" s="5"/>
      <c r="I1402" s="5"/>
      <c r="J1402" s="5"/>
    </row>
    <row r="1403" spans="2:10">
      <c r="B1403" s="277"/>
      <c r="C1403" s="277"/>
      <c r="D1403" s="13">
        <v>123</v>
      </c>
      <c r="E1403" s="109"/>
      <c r="F1403" s="1">
        <v>137</v>
      </c>
      <c r="G1403" s="1">
        <f t="shared" ref="G1403:G1409" si="141">F1403-D1403</f>
        <v>14</v>
      </c>
      <c r="H1403" s="5"/>
      <c r="I1403" s="5"/>
      <c r="J1403" s="5"/>
    </row>
    <row r="1404" spans="2:10">
      <c r="B1404" s="277"/>
      <c r="C1404" s="277"/>
      <c r="D1404" s="13">
        <v>123</v>
      </c>
      <c r="E1404" s="109"/>
      <c r="F1404" s="1">
        <v>155</v>
      </c>
      <c r="G1404" s="1">
        <f t="shared" si="141"/>
        <v>32</v>
      </c>
      <c r="H1404" s="5"/>
      <c r="I1404" s="5"/>
      <c r="J1404" s="5"/>
    </row>
    <row r="1405" spans="2:10">
      <c r="B1405" s="277"/>
      <c r="C1405" s="277"/>
      <c r="D1405" s="13">
        <v>123</v>
      </c>
      <c r="E1405" s="109"/>
      <c r="F1405" s="1">
        <v>155</v>
      </c>
      <c r="G1405" s="1">
        <f t="shared" si="141"/>
        <v>32</v>
      </c>
      <c r="H1405" s="5"/>
      <c r="I1405" s="5"/>
      <c r="J1405" s="5"/>
    </row>
    <row r="1406" spans="2:10">
      <c r="B1406" s="277"/>
      <c r="C1406" s="277"/>
      <c r="D1406" s="13">
        <v>123</v>
      </c>
      <c r="E1406" s="109"/>
      <c r="F1406" s="1">
        <v>136</v>
      </c>
      <c r="G1406" s="1">
        <f t="shared" si="141"/>
        <v>13</v>
      </c>
      <c r="H1406" s="5"/>
      <c r="I1406" s="5"/>
      <c r="J1406" s="5"/>
    </row>
    <row r="1407" spans="2:10">
      <c r="B1407" s="277"/>
      <c r="C1407" s="277"/>
      <c r="D1407" s="13">
        <v>123</v>
      </c>
      <c r="E1407" s="109"/>
      <c r="F1407" s="1">
        <v>136</v>
      </c>
      <c r="G1407" s="1">
        <f t="shared" si="141"/>
        <v>13</v>
      </c>
      <c r="H1407" s="5"/>
      <c r="I1407" s="5"/>
      <c r="J1407" s="5"/>
    </row>
    <row r="1408" spans="2:10">
      <c r="B1408" s="277"/>
      <c r="C1408" s="277"/>
      <c r="D1408" s="13">
        <v>123</v>
      </c>
      <c r="E1408" s="109"/>
      <c r="F1408" s="1">
        <v>144</v>
      </c>
      <c r="G1408" s="1">
        <f t="shared" si="141"/>
        <v>21</v>
      </c>
      <c r="H1408" s="5"/>
      <c r="I1408" s="5"/>
      <c r="J1408" s="5"/>
    </row>
    <row r="1409" spans="2:10">
      <c r="B1409" s="269"/>
      <c r="C1409" s="269"/>
      <c r="D1409" s="13">
        <v>123</v>
      </c>
      <c r="E1409" s="109"/>
      <c r="F1409" s="1">
        <v>153</v>
      </c>
      <c r="G1409" s="1">
        <f t="shared" si="141"/>
        <v>30</v>
      </c>
      <c r="H1409" s="5"/>
      <c r="I1409" s="5">
        <f>G1402+G1403+G1404+G1405+G1406+G1407+G1408+G1409</f>
        <v>169</v>
      </c>
      <c r="J1409" s="5">
        <f>I1409*75</f>
        <v>12675</v>
      </c>
    </row>
    <row r="1410" spans="2:10">
      <c r="B1410" s="268" t="s">
        <v>706</v>
      </c>
      <c r="C1410" s="268" t="s">
        <v>684</v>
      </c>
      <c r="D1410" s="13">
        <v>143</v>
      </c>
      <c r="E1410" s="109">
        <v>138</v>
      </c>
      <c r="F1410" s="1"/>
      <c r="G1410" s="1">
        <f>E1410-D1410</f>
        <v>-5</v>
      </c>
      <c r="H1410" s="5"/>
      <c r="I1410" s="5"/>
      <c r="J1410" s="5"/>
    </row>
    <row r="1411" spans="2:10">
      <c r="B1411" s="277"/>
      <c r="C1411" s="277"/>
      <c r="D1411" s="13">
        <v>143</v>
      </c>
      <c r="E1411" s="109">
        <v>138</v>
      </c>
      <c r="F1411" s="1"/>
      <c r="G1411" s="1">
        <f t="shared" ref="G1411:G1417" si="142">E1411-D1411</f>
        <v>-5</v>
      </c>
      <c r="H1411" s="5"/>
      <c r="I1411" s="5"/>
      <c r="J1411" s="5"/>
    </row>
    <row r="1412" spans="2:10">
      <c r="B1412" s="277"/>
      <c r="C1412" s="277"/>
      <c r="D1412" s="13">
        <v>143</v>
      </c>
      <c r="E1412" s="109">
        <v>138</v>
      </c>
      <c r="F1412" s="1"/>
      <c r="G1412" s="1">
        <f t="shared" si="142"/>
        <v>-5</v>
      </c>
      <c r="H1412" s="5"/>
      <c r="I1412" s="5"/>
      <c r="J1412" s="5"/>
    </row>
    <row r="1413" spans="2:10">
      <c r="B1413" s="277"/>
      <c r="C1413" s="269"/>
      <c r="D1413" s="13">
        <v>143</v>
      </c>
      <c r="E1413" s="109">
        <v>138</v>
      </c>
      <c r="F1413" s="1"/>
      <c r="G1413" s="1">
        <f t="shared" si="142"/>
        <v>-5</v>
      </c>
      <c r="H1413" s="5"/>
      <c r="I1413" s="5"/>
      <c r="J1413" s="5"/>
    </row>
    <row r="1414" spans="2:10">
      <c r="B1414" s="277"/>
      <c r="C1414" s="268" t="s">
        <v>707</v>
      </c>
      <c r="D1414" s="13">
        <v>119</v>
      </c>
      <c r="E1414" s="109">
        <v>108</v>
      </c>
      <c r="F1414" s="1"/>
      <c r="G1414" s="1">
        <f t="shared" si="142"/>
        <v>-11</v>
      </c>
      <c r="H1414" s="5"/>
      <c r="I1414" s="5"/>
      <c r="J1414" s="5"/>
    </row>
    <row r="1415" spans="2:10">
      <c r="B1415" s="277"/>
      <c r="C1415" s="277"/>
      <c r="D1415" s="13">
        <v>119</v>
      </c>
      <c r="E1415" s="109">
        <v>108</v>
      </c>
      <c r="F1415" s="1"/>
      <c r="G1415" s="1">
        <f t="shared" si="142"/>
        <v>-11</v>
      </c>
      <c r="H1415" s="5"/>
      <c r="I1415" s="5"/>
      <c r="J1415" s="5"/>
    </row>
    <row r="1416" spans="2:10">
      <c r="B1416" s="277"/>
      <c r="C1416" s="277"/>
      <c r="D1416" s="13">
        <v>119</v>
      </c>
      <c r="E1416" s="109">
        <v>108</v>
      </c>
      <c r="F1416" s="1"/>
      <c r="G1416" s="1">
        <f t="shared" si="142"/>
        <v>-11</v>
      </c>
      <c r="H1416" s="5"/>
      <c r="I1416" s="5"/>
      <c r="J1416" s="5"/>
    </row>
    <row r="1417" spans="2:10">
      <c r="B1417" s="277"/>
      <c r="C1417" s="269"/>
      <c r="D1417" s="13">
        <v>119</v>
      </c>
      <c r="E1417" s="109">
        <v>108</v>
      </c>
      <c r="F1417" s="1"/>
      <c r="G1417" s="1">
        <f t="shared" si="142"/>
        <v>-11</v>
      </c>
      <c r="H1417" s="5"/>
      <c r="I1417" s="5"/>
      <c r="J1417" s="5"/>
    </row>
    <row r="1418" spans="2:10">
      <c r="B1418" s="277"/>
      <c r="C1418" s="268" t="s">
        <v>708</v>
      </c>
      <c r="D1418" s="13">
        <v>92</v>
      </c>
      <c r="E1418" s="109"/>
      <c r="F1418" s="1">
        <v>95</v>
      </c>
      <c r="G1418" s="1">
        <f>F1418-D1418</f>
        <v>3</v>
      </c>
      <c r="H1418" s="5"/>
      <c r="I1418" s="5"/>
      <c r="J1418" s="5"/>
    </row>
    <row r="1419" spans="2:10">
      <c r="B1419" s="277"/>
      <c r="C1419" s="277"/>
      <c r="D1419" s="13">
        <v>92</v>
      </c>
      <c r="E1419" s="109"/>
      <c r="F1419" s="1">
        <v>95</v>
      </c>
      <c r="G1419" s="1">
        <f t="shared" ref="G1419:G1441" si="143">F1419-D1419</f>
        <v>3</v>
      </c>
      <c r="H1419" s="5"/>
      <c r="I1419" s="5"/>
      <c r="J1419" s="5"/>
    </row>
    <row r="1420" spans="2:10">
      <c r="B1420" s="277"/>
      <c r="C1420" s="277"/>
      <c r="D1420" s="13">
        <v>92</v>
      </c>
      <c r="E1420" s="109"/>
      <c r="F1420" s="1">
        <v>95</v>
      </c>
      <c r="G1420" s="1">
        <f t="shared" si="143"/>
        <v>3</v>
      </c>
      <c r="H1420" s="5"/>
      <c r="I1420" s="5"/>
      <c r="J1420" s="5"/>
    </row>
    <row r="1421" spans="2:10">
      <c r="B1421" s="269"/>
      <c r="C1421" s="269"/>
      <c r="D1421" s="13">
        <v>92</v>
      </c>
      <c r="E1421" s="109"/>
      <c r="F1421" s="1">
        <v>95</v>
      </c>
      <c r="G1421" s="1">
        <f t="shared" si="143"/>
        <v>3</v>
      </c>
      <c r="H1421" s="5"/>
      <c r="I1421" s="5">
        <f>G1410+G1411+G1412+G1413+G1414+G1415+G1416+G1417+G1418+G1419+G1420+G1421</f>
        <v>-52</v>
      </c>
      <c r="J1421" s="5">
        <f>I1421*75</f>
        <v>-3900</v>
      </c>
    </row>
    <row r="1422" spans="2:10">
      <c r="B1422" s="268" t="s">
        <v>709</v>
      </c>
      <c r="C1422" s="268" t="s">
        <v>710</v>
      </c>
      <c r="D1422" s="13">
        <v>160</v>
      </c>
      <c r="E1422" s="109"/>
      <c r="F1422" s="1">
        <v>172</v>
      </c>
      <c r="G1422" s="1">
        <f t="shared" si="143"/>
        <v>12</v>
      </c>
      <c r="H1422" s="5"/>
      <c r="I1422" s="5"/>
      <c r="J1422" s="5"/>
    </row>
    <row r="1423" spans="2:10">
      <c r="B1423" s="277"/>
      <c r="C1423" s="277"/>
      <c r="D1423" s="13">
        <v>160</v>
      </c>
      <c r="E1423" s="109"/>
      <c r="F1423" s="1">
        <v>172</v>
      </c>
      <c r="G1423" s="1">
        <f t="shared" si="143"/>
        <v>12</v>
      </c>
      <c r="H1423" s="5"/>
      <c r="I1423" s="5"/>
      <c r="J1423" s="5"/>
    </row>
    <row r="1424" spans="2:10">
      <c r="B1424" s="277"/>
      <c r="C1424" s="277"/>
      <c r="D1424" s="13">
        <v>160</v>
      </c>
      <c r="E1424" s="109"/>
      <c r="F1424" s="1">
        <v>174</v>
      </c>
      <c r="G1424" s="1">
        <f t="shared" si="143"/>
        <v>14</v>
      </c>
      <c r="H1424" s="5"/>
      <c r="I1424" s="5"/>
      <c r="J1424" s="5"/>
    </row>
    <row r="1425" spans="2:10">
      <c r="B1425" s="277"/>
      <c r="C1425" s="269"/>
      <c r="D1425" s="13">
        <v>160</v>
      </c>
      <c r="E1425" s="109"/>
      <c r="F1425" s="1">
        <v>174</v>
      </c>
      <c r="G1425" s="1">
        <f t="shared" si="143"/>
        <v>14</v>
      </c>
      <c r="H1425" s="5"/>
      <c r="I1425" s="5"/>
      <c r="J1425" s="5"/>
    </row>
    <row r="1426" spans="2:10">
      <c r="B1426" s="277"/>
      <c r="C1426" s="268" t="s">
        <v>711</v>
      </c>
      <c r="D1426" s="13">
        <v>139</v>
      </c>
      <c r="E1426" s="109"/>
      <c r="F1426" s="1">
        <v>148</v>
      </c>
      <c r="G1426" s="1">
        <f t="shared" si="143"/>
        <v>9</v>
      </c>
      <c r="H1426" s="5"/>
      <c r="I1426" s="5"/>
      <c r="J1426" s="5"/>
    </row>
    <row r="1427" spans="2:10">
      <c r="B1427" s="277"/>
      <c r="C1427" s="277"/>
      <c r="D1427" s="13">
        <v>139</v>
      </c>
      <c r="E1427" s="109"/>
      <c r="F1427" s="1">
        <v>148</v>
      </c>
      <c r="G1427" s="1">
        <f t="shared" si="143"/>
        <v>9</v>
      </c>
      <c r="H1427" s="5"/>
      <c r="I1427" s="5"/>
      <c r="J1427" s="5"/>
    </row>
    <row r="1428" spans="2:10">
      <c r="B1428" s="277"/>
      <c r="C1428" s="277"/>
      <c r="D1428" s="13">
        <v>139</v>
      </c>
      <c r="E1428" s="109"/>
      <c r="F1428" s="1">
        <v>158</v>
      </c>
      <c r="G1428" s="1">
        <f t="shared" si="143"/>
        <v>19</v>
      </c>
      <c r="H1428" s="5"/>
      <c r="I1428" s="5"/>
      <c r="J1428" s="5"/>
    </row>
    <row r="1429" spans="2:10">
      <c r="B1429" s="269"/>
      <c r="C1429" s="269"/>
      <c r="D1429" s="13">
        <v>139</v>
      </c>
      <c r="E1429" s="109"/>
      <c r="F1429" s="1">
        <v>158</v>
      </c>
      <c r="G1429" s="1">
        <f t="shared" si="143"/>
        <v>19</v>
      </c>
      <c r="H1429" s="5"/>
      <c r="I1429" s="5">
        <f>G1422+G1423+G1424+G1425+G1426+G1427+G1428+G1429</f>
        <v>108</v>
      </c>
      <c r="J1429" s="5">
        <f>I1429*75</f>
        <v>8100</v>
      </c>
    </row>
    <row r="1430" spans="2:10">
      <c r="B1430" s="281" t="s">
        <v>714</v>
      </c>
      <c r="C1430" s="268" t="s">
        <v>715</v>
      </c>
      <c r="D1430" s="13">
        <v>168.5</v>
      </c>
      <c r="E1430" s="109"/>
      <c r="F1430" s="1">
        <v>180</v>
      </c>
      <c r="G1430" s="1">
        <f t="shared" si="143"/>
        <v>11.5</v>
      </c>
      <c r="H1430" s="5"/>
      <c r="I1430" s="5"/>
      <c r="J1430" s="5"/>
    </row>
    <row r="1431" spans="2:10">
      <c r="B1431" s="282"/>
      <c r="C1431" s="277"/>
      <c r="D1431" s="13">
        <v>168.5</v>
      </c>
      <c r="E1431" s="109"/>
      <c r="F1431" s="1">
        <v>180</v>
      </c>
      <c r="G1431" s="1">
        <f t="shared" si="143"/>
        <v>11.5</v>
      </c>
      <c r="H1431" s="5"/>
      <c r="I1431" s="5"/>
      <c r="J1431" s="5"/>
    </row>
    <row r="1432" spans="2:10">
      <c r="B1432" s="282"/>
      <c r="C1432" s="277"/>
      <c r="D1432" s="13">
        <v>168.5</v>
      </c>
      <c r="E1432" s="109"/>
      <c r="F1432" s="1">
        <v>174</v>
      </c>
      <c r="G1432" s="1">
        <f t="shared" si="143"/>
        <v>5.5</v>
      </c>
      <c r="H1432" s="5"/>
      <c r="I1432" s="5"/>
      <c r="J1432" s="5"/>
    </row>
    <row r="1433" spans="2:10">
      <c r="B1433" s="282"/>
      <c r="C1433" s="277"/>
      <c r="D1433" s="13">
        <v>168.5</v>
      </c>
      <c r="E1433" s="109"/>
      <c r="F1433" s="1">
        <v>174</v>
      </c>
      <c r="G1433" s="1">
        <f t="shared" si="143"/>
        <v>5.5</v>
      </c>
      <c r="H1433" s="5"/>
      <c r="I1433" s="5"/>
      <c r="J1433" s="5"/>
    </row>
    <row r="1434" spans="2:10">
      <c r="B1434" s="282"/>
      <c r="C1434" s="277"/>
      <c r="D1434" s="13">
        <v>175</v>
      </c>
      <c r="E1434" s="109"/>
      <c r="F1434" s="1">
        <v>192</v>
      </c>
      <c r="G1434" s="1">
        <f t="shared" si="143"/>
        <v>17</v>
      </c>
      <c r="H1434" s="5"/>
      <c r="I1434" s="5"/>
      <c r="J1434" s="5"/>
    </row>
    <row r="1435" spans="2:10">
      <c r="B1435" s="282"/>
      <c r="C1435" s="277"/>
      <c r="D1435" s="13">
        <v>175</v>
      </c>
      <c r="E1435" s="109"/>
      <c r="F1435" s="1">
        <v>192</v>
      </c>
      <c r="G1435" s="1">
        <f t="shared" si="143"/>
        <v>17</v>
      </c>
      <c r="H1435" s="5"/>
      <c r="I1435" s="5"/>
      <c r="J1435" s="5"/>
    </row>
    <row r="1436" spans="2:10">
      <c r="B1436" s="282"/>
      <c r="C1436" s="277"/>
      <c r="D1436" s="13">
        <v>175</v>
      </c>
      <c r="E1436" s="109"/>
      <c r="F1436" s="1">
        <v>192</v>
      </c>
      <c r="G1436" s="1">
        <f t="shared" si="143"/>
        <v>17</v>
      </c>
      <c r="H1436" s="5"/>
      <c r="I1436" s="5"/>
      <c r="J1436" s="5"/>
    </row>
    <row r="1437" spans="2:10">
      <c r="B1437" s="282"/>
      <c r="C1437" s="277"/>
      <c r="D1437" s="13">
        <v>175</v>
      </c>
      <c r="E1437" s="109"/>
      <c r="F1437" s="1">
        <v>192</v>
      </c>
      <c r="G1437" s="1">
        <f t="shared" si="143"/>
        <v>17</v>
      </c>
      <c r="H1437" s="5"/>
      <c r="I1437" s="5"/>
      <c r="J1437" s="5"/>
    </row>
    <row r="1438" spans="2:10">
      <c r="B1438" s="282"/>
      <c r="C1438" s="277"/>
      <c r="D1438" s="13">
        <v>200</v>
      </c>
      <c r="E1438" s="109"/>
      <c r="F1438" s="1">
        <v>210</v>
      </c>
      <c r="G1438" s="1">
        <f t="shared" si="143"/>
        <v>10</v>
      </c>
      <c r="H1438" s="5"/>
      <c r="I1438" s="5"/>
      <c r="J1438" s="5"/>
    </row>
    <row r="1439" spans="2:10">
      <c r="B1439" s="282"/>
      <c r="C1439" s="277"/>
      <c r="D1439" s="13">
        <v>200</v>
      </c>
      <c r="E1439" s="109"/>
      <c r="F1439" s="1">
        <v>210</v>
      </c>
      <c r="G1439" s="1">
        <f t="shared" si="143"/>
        <v>10</v>
      </c>
      <c r="H1439" s="5"/>
      <c r="I1439" s="5"/>
      <c r="J1439" s="5"/>
    </row>
    <row r="1440" spans="2:10">
      <c r="B1440" s="282"/>
      <c r="C1440" s="277"/>
      <c r="D1440" s="13">
        <v>200</v>
      </c>
      <c r="E1440" s="109"/>
      <c r="F1440" s="1">
        <v>210</v>
      </c>
      <c r="G1440" s="1">
        <f t="shared" si="143"/>
        <v>10</v>
      </c>
      <c r="H1440" s="5"/>
      <c r="I1440" s="5"/>
      <c r="J1440" s="5"/>
    </row>
    <row r="1441" spans="2:10">
      <c r="B1441" s="282"/>
      <c r="C1441" s="269"/>
      <c r="D1441" s="13">
        <v>200</v>
      </c>
      <c r="E1441" s="109"/>
      <c r="F1441" s="1">
        <v>210</v>
      </c>
      <c r="G1441" s="1">
        <f t="shared" si="143"/>
        <v>10</v>
      </c>
      <c r="H1441" s="5"/>
      <c r="I1441" s="5"/>
      <c r="J1441" s="5"/>
    </row>
    <row r="1442" spans="2:10">
      <c r="B1442" s="282"/>
      <c r="C1442" s="281" t="s">
        <v>716</v>
      </c>
      <c r="D1442" s="13">
        <v>121</v>
      </c>
      <c r="E1442" s="109">
        <v>112</v>
      </c>
      <c r="F1442" s="1"/>
      <c r="G1442" s="1">
        <f>E1442-D1442</f>
        <v>-9</v>
      </c>
      <c r="H1442" s="5"/>
      <c r="I1442" s="5"/>
      <c r="J1442" s="5"/>
    </row>
    <row r="1443" spans="2:10">
      <c r="B1443" s="282"/>
      <c r="C1443" s="282"/>
      <c r="D1443" s="13">
        <v>121</v>
      </c>
      <c r="E1443" s="109">
        <v>112</v>
      </c>
      <c r="F1443" s="1"/>
      <c r="G1443" s="1">
        <f t="shared" ref="G1443:G1445" si="144">E1443-D1443</f>
        <v>-9</v>
      </c>
      <c r="H1443" s="5"/>
      <c r="I1443" s="5"/>
      <c r="J1443" s="5"/>
    </row>
    <row r="1444" spans="2:10">
      <c r="B1444" s="282"/>
      <c r="C1444" s="282"/>
      <c r="D1444" s="13">
        <v>121</v>
      </c>
      <c r="E1444" s="109">
        <v>112</v>
      </c>
      <c r="F1444" s="1"/>
      <c r="G1444" s="1">
        <f t="shared" si="144"/>
        <v>-9</v>
      </c>
      <c r="H1444" s="5"/>
      <c r="I1444" s="5"/>
      <c r="J1444" s="5"/>
    </row>
    <row r="1445" spans="2:10">
      <c r="B1445" s="282"/>
      <c r="C1445" s="282"/>
      <c r="D1445" s="13">
        <v>121</v>
      </c>
      <c r="E1445" s="109">
        <v>112</v>
      </c>
      <c r="F1445" s="1"/>
      <c r="G1445" s="1">
        <f t="shared" si="144"/>
        <v>-9</v>
      </c>
      <c r="H1445" s="5"/>
      <c r="I1445" s="5"/>
      <c r="J1445" s="5"/>
    </row>
    <row r="1446" spans="2:10">
      <c r="B1446" s="283"/>
      <c r="C1446" s="283"/>
      <c r="D1446" s="13">
        <v>110</v>
      </c>
      <c r="E1446" s="109"/>
      <c r="F1446" s="1"/>
      <c r="G1446" s="1"/>
      <c r="H1446" s="13" t="s">
        <v>13</v>
      </c>
      <c r="I1446" s="5">
        <f>G1430+G1431+G1432+G1433+G1434+G1435+G1436+G1437+G1438+G1439+G1440+G1441+G1442+G1443+G1444+G1445</f>
        <v>106</v>
      </c>
      <c r="J1446" s="5">
        <f>I1446*75</f>
        <v>7950</v>
      </c>
    </row>
    <row r="1447" spans="2:10">
      <c r="B1447" s="281" t="s">
        <v>720</v>
      </c>
      <c r="C1447" s="281" t="s">
        <v>721</v>
      </c>
      <c r="D1447" s="13">
        <v>108</v>
      </c>
      <c r="E1447" s="109"/>
      <c r="F1447" s="1">
        <v>112</v>
      </c>
      <c r="G1447" s="1">
        <f>F1447-D1447</f>
        <v>4</v>
      </c>
      <c r="H1447" s="5"/>
      <c r="I1447" s="5"/>
      <c r="J1447" s="5"/>
    </row>
    <row r="1448" spans="2:10">
      <c r="B1448" s="282"/>
      <c r="C1448" s="282"/>
      <c r="D1448" s="13">
        <v>108</v>
      </c>
      <c r="E1448" s="109"/>
      <c r="F1448" s="1">
        <v>112</v>
      </c>
      <c r="G1448" s="1">
        <f t="shared" ref="G1448:G1450" si="145">F1448-D1448</f>
        <v>4</v>
      </c>
      <c r="H1448" s="5"/>
      <c r="I1448" s="5"/>
      <c r="J1448" s="5"/>
    </row>
    <row r="1449" spans="2:10">
      <c r="B1449" s="282"/>
      <c r="C1449" s="282"/>
      <c r="D1449" s="13">
        <v>108</v>
      </c>
      <c r="E1449" s="109"/>
      <c r="F1449" s="1">
        <v>112</v>
      </c>
      <c r="G1449" s="1">
        <f t="shared" si="145"/>
        <v>4</v>
      </c>
      <c r="H1449" s="5"/>
      <c r="I1449" s="5"/>
      <c r="J1449" s="5"/>
    </row>
    <row r="1450" spans="2:10">
      <c r="B1450" s="282"/>
      <c r="C1450" s="283"/>
      <c r="D1450" s="13">
        <v>108</v>
      </c>
      <c r="E1450" s="109"/>
      <c r="F1450" s="1">
        <v>112</v>
      </c>
      <c r="G1450" s="1">
        <f t="shared" si="145"/>
        <v>4</v>
      </c>
      <c r="H1450" s="5"/>
      <c r="I1450" s="5"/>
      <c r="J1450" s="5"/>
    </row>
    <row r="1451" spans="2:10">
      <c r="B1451" s="282"/>
      <c r="C1451" s="281" t="s">
        <v>707</v>
      </c>
      <c r="D1451" s="13">
        <v>131</v>
      </c>
      <c r="E1451" s="109">
        <v>124</v>
      </c>
      <c r="F1451" s="1"/>
      <c r="G1451" s="1">
        <f>E1451-D1451</f>
        <v>-7</v>
      </c>
      <c r="H1451" s="5"/>
      <c r="I1451" s="5"/>
      <c r="J1451" s="5"/>
    </row>
    <row r="1452" spans="2:10">
      <c r="B1452" s="282"/>
      <c r="C1452" s="282"/>
      <c r="D1452" s="13">
        <v>131</v>
      </c>
      <c r="E1452" s="109">
        <v>124</v>
      </c>
      <c r="F1452" s="1"/>
      <c r="G1452" s="1">
        <f t="shared" ref="G1452:G1454" si="146">E1452-D1452</f>
        <v>-7</v>
      </c>
      <c r="H1452" s="5"/>
      <c r="I1452" s="5"/>
      <c r="J1452" s="5"/>
    </row>
    <row r="1453" spans="2:10">
      <c r="B1453" s="282"/>
      <c r="C1453" s="282"/>
      <c r="D1453" s="13">
        <v>131</v>
      </c>
      <c r="E1453" s="109">
        <v>124</v>
      </c>
      <c r="F1453" s="1"/>
      <c r="G1453" s="1">
        <f t="shared" si="146"/>
        <v>-7</v>
      </c>
      <c r="H1453" s="5"/>
      <c r="I1453" s="5"/>
      <c r="J1453" s="5"/>
    </row>
    <row r="1454" spans="2:10">
      <c r="B1454" s="282"/>
      <c r="C1454" s="283"/>
      <c r="D1454" s="13">
        <v>131</v>
      </c>
      <c r="E1454" s="109">
        <v>124</v>
      </c>
      <c r="F1454" s="1"/>
      <c r="G1454" s="1">
        <f t="shared" si="146"/>
        <v>-7</v>
      </c>
      <c r="H1454" s="5"/>
      <c r="I1454" s="5"/>
      <c r="J1454" s="5"/>
    </row>
    <row r="1455" spans="2:10">
      <c r="B1455" s="282"/>
      <c r="C1455" s="281" t="s">
        <v>722</v>
      </c>
      <c r="D1455" s="13">
        <v>96</v>
      </c>
      <c r="E1455" s="109"/>
      <c r="F1455" s="1"/>
      <c r="G1455" s="1"/>
      <c r="H1455" s="13" t="s">
        <v>13</v>
      </c>
      <c r="I1455" s="5"/>
      <c r="J1455" s="5"/>
    </row>
    <row r="1456" spans="2:10">
      <c r="B1456" s="282"/>
      <c r="C1456" s="283"/>
      <c r="D1456" s="13">
        <v>96</v>
      </c>
      <c r="E1456" s="109"/>
      <c r="F1456" s="1"/>
      <c r="G1456" s="1"/>
      <c r="H1456" s="13" t="s">
        <v>13</v>
      </c>
      <c r="I1456" s="5"/>
      <c r="J1456" s="5"/>
    </row>
    <row r="1457" spans="2:10">
      <c r="B1457" s="283"/>
      <c r="C1457" s="132" t="s">
        <v>726</v>
      </c>
      <c r="D1457" s="13">
        <v>129</v>
      </c>
      <c r="E1457" s="109"/>
      <c r="F1457" s="1"/>
      <c r="G1457" s="1"/>
      <c r="H1457" s="13" t="s">
        <v>13</v>
      </c>
      <c r="I1457" s="5">
        <f>G1447+G1448+G1449+G1450+G1451+G1452+G1453+G1454</f>
        <v>-12</v>
      </c>
      <c r="J1457" s="5">
        <f>I1457*75</f>
        <v>-900</v>
      </c>
    </row>
    <row r="1458" spans="2:10">
      <c r="B1458" s="256" t="s">
        <v>727</v>
      </c>
      <c r="C1458" s="281" t="s">
        <v>728</v>
      </c>
      <c r="D1458" s="5"/>
      <c r="E1458" s="109"/>
      <c r="F1458" s="1">
        <v>110</v>
      </c>
      <c r="G1458" s="1">
        <f>F1458-D1446</f>
        <v>0</v>
      </c>
      <c r="H1458" s="5"/>
      <c r="I1458" s="5"/>
      <c r="J1458" s="5"/>
    </row>
    <row r="1459" spans="2:10">
      <c r="B1459" s="257"/>
      <c r="C1459" s="282"/>
      <c r="D1459" s="5"/>
      <c r="E1459" s="109"/>
      <c r="F1459" s="1">
        <v>110</v>
      </c>
      <c r="G1459" s="1">
        <f>F1459-D1455</f>
        <v>14</v>
      </c>
      <c r="H1459" s="5"/>
      <c r="I1459" s="5"/>
      <c r="J1459" s="5"/>
    </row>
    <row r="1460" spans="2:10">
      <c r="B1460" s="257"/>
      <c r="C1460" s="283"/>
      <c r="D1460" s="5"/>
      <c r="E1460" s="109"/>
      <c r="F1460" s="1">
        <v>110</v>
      </c>
      <c r="G1460" s="1">
        <f>F1460-D1456</f>
        <v>14</v>
      </c>
      <c r="H1460" s="5"/>
      <c r="I1460" s="5"/>
      <c r="J1460" s="5"/>
    </row>
    <row r="1461" spans="2:10">
      <c r="B1461" s="257"/>
      <c r="C1461" s="281" t="s">
        <v>726</v>
      </c>
      <c r="D1461" s="5"/>
      <c r="E1461" s="109"/>
      <c r="F1461" s="1">
        <v>148</v>
      </c>
      <c r="G1461" s="1">
        <f>F1461-D1457</f>
        <v>19</v>
      </c>
      <c r="H1461" s="5"/>
      <c r="I1461" s="5"/>
      <c r="J1461" s="5"/>
    </row>
    <row r="1462" spans="2:10">
      <c r="B1462" s="257"/>
      <c r="C1462" s="282"/>
      <c r="D1462" s="13">
        <v>137</v>
      </c>
      <c r="E1462" s="109"/>
      <c r="F1462" s="1">
        <v>148</v>
      </c>
      <c r="G1462" s="1">
        <f>F1462-D1462</f>
        <v>11</v>
      </c>
      <c r="H1462" s="5"/>
      <c r="I1462" s="5"/>
      <c r="J1462" s="5"/>
    </row>
    <row r="1463" spans="2:10">
      <c r="B1463" s="257"/>
      <c r="C1463" s="282"/>
      <c r="D1463" s="13">
        <v>137</v>
      </c>
      <c r="E1463" s="109"/>
      <c r="F1463" s="1">
        <v>150</v>
      </c>
      <c r="G1463" s="1">
        <f t="shared" ref="G1463:G1468" si="147">F1463-D1463</f>
        <v>13</v>
      </c>
      <c r="H1463" s="5"/>
      <c r="I1463" s="5"/>
      <c r="J1463" s="5"/>
    </row>
    <row r="1464" spans="2:10">
      <c r="B1464" s="257"/>
      <c r="C1464" s="283"/>
      <c r="D1464" s="13">
        <v>137</v>
      </c>
      <c r="E1464" s="109"/>
      <c r="F1464" s="1">
        <v>150</v>
      </c>
      <c r="G1464" s="1">
        <f t="shared" si="147"/>
        <v>13</v>
      </c>
      <c r="H1464" s="5"/>
      <c r="I1464" s="5"/>
      <c r="J1464" s="5"/>
    </row>
    <row r="1465" spans="2:10">
      <c r="B1465" s="257"/>
      <c r="C1465" s="281" t="s">
        <v>721</v>
      </c>
      <c r="D1465" s="13">
        <v>108.5</v>
      </c>
      <c r="E1465" s="109"/>
      <c r="F1465" s="1">
        <v>117</v>
      </c>
      <c r="G1465" s="1">
        <f t="shared" si="147"/>
        <v>8.5</v>
      </c>
      <c r="H1465" s="5"/>
      <c r="I1465" s="5"/>
      <c r="J1465" s="5"/>
    </row>
    <row r="1466" spans="2:10">
      <c r="B1466" s="257"/>
      <c r="C1466" s="282"/>
      <c r="D1466" s="13">
        <v>108.5</v>
      </c>
      <c r="E1466" s="109"/>
      <c r="F1466" s="1">
        <v>117</v>
      </c>
      <c r="G1466" s="1">
        <f t="shared" si="147"/>
        <v>8.5</v>
      </c>
      <c r="H1466" s="5"/>
      <c r="I1466" s="5"/>
      <c r="J1466" s="5"/>
    </row>
    <row r="1467" spans="2:10">
      <c r="B1467" s="257"/>
      <c r="C1467" s="282"/>
      <c r="D1467" s="13">
        <v>108.5</v>
      </c>
      <c r="E1467" s="109"/>
      <c r="F1467" s="1">
        <v>123</v>
      </c>
      <c r="G1467" s="1">
        <f t="shared" si="147"/>
        <v>14.5</v>
      </c>
      <c r="H1467" s="5"/>
      <c r="I1467" s="5"/>
      <c r="J1467" s="5"/>
    </row>
    <row r="1468" spans="2:10">
      <c r="B1468" s="257"/>
      <c r="C1468" s="283"/>
      <c r="D1468" s="13">
        <v>108.5</v>
      </c>
      <c r="E1468" s="109"/>
      <c r="F1468" s="1">
        <v>123</v>
      </c>
      <c r="G1468" s="1">
        <f t="shared" si="147"/>
        <v>14.5</v>
      </c>
      <c r="H1468" s="5"/>
      <c r="I1468" s="5"/>
      <c r="J1468" s="5"/>
    </row>
    <row r="1469" spans="2:10">
      <c r="B1469" s="257"/>
      <c r="C1469" s="256" t="s">
        <v>726</v>
      </c>
      <c r="D1469" s="5">
        <v>111</v>
      </c>
      <c r="E1469" s="109"/>
      <c r="F1469" s="1"/>
      <c r="G1469" s="1"/>
      <c r="H1469" s="5" t="s">
        <v>13</v>
      </c>
      <c r="I1469" s="5"/>
      <c r="J1469" s="5"/>
    </row>
    <row r="1470" spans="2:10">
      <c r="B1470" s="258"/>
      <c r="C1470" s="258"/>
      <c r="D1470" s="5">
        <v>111</v>
      </c>
      <c r="E1470" s="109"/>
      <c r="F1470" s="1"/>
      <c r="G1470" s="1"/>
      <c r="H1470" s="5" t="s">
        <v>13</v>
      </c>
      <c r="I1470" s="5">
        <f>G1458+G1459+G1460+G1461+G1462+G1463+G1464+G1465+G1466+G1467+G1468</f>
        <v>130</v>
      </c>
      <c r="J1470" s="5">
        <f>I1470*75</f>
        <v>9750</v>
      </c>
    </row>
    <row r="1471" spans="2:10">
      <c r="B1471" s="1"/>
      <c r="C1471" s="1"/>
      <c r="D1471" s="1"/>
      <c r="E1471" s="254" t="s">
        <v>638</v>
      </c>
      <c r="F1471" s="255"/>
      <c r="G1471" s="5">
        <f>SUM(G1278:G1468)</f>
        <v>2738.8</v>
      </c>
      <c r="H1471" s="5">
        <f>G1471*75</f>
        <v>205410</v>
      </c>
      <c r="I1471" s="1"/>
      <c r="J1471" s="1"/>
    </row>
    <row r="1474" spans="2:10">
      <c r="B1474" s="5" t="s">
        <v>175</v>
      </c>
      <c r="C1474" s="5">
        <v>2018</v>
      </c>
      <c r="D1474" s="13"/>
      <c r="E1474" s="13"/>
      <c r="F1474" s="13"/>
      <c r="G1474" s="13"/>
      <c r="H1474" s="13"/>
      <c r="I1474" s="247" t="s">
        <v>527</v>
      </c>
      <c r="J1474" s="248"/>
    </row>
    <row r="1475" spans="2:10">
      <c r="B1475" s="12"/>
      <c r="C1475" s="12"/>
      <c r="D1475" s="12"/>
      <c r="E1475" s="20"/>
      <c r="F1475" s="20"/>
      <c r="G1475" s="20" t="s">
        <v>4</v>
      </c>
      <c r="H1475" s="21" t="s">
        <v>9</v>
      </c>
      <c r="I1475" s="249"/>
      <c r="J1475" s="250"/>
    </row>
    <row r="1476" spans="2:10">
      <c r="B1476" s="2" t="s">
        <v>0</v>
      </c>
      <c r="C1476" s="2" t="s">
        <v>1</v>
      </c>
      <c r="D1476" s="2" t="s">
        <v>10</v>
      </c>
      <c r="E1476" s="2" t="s">
        <v>7</v>
      </c>
      <c r="F1476" s="2" t="s">
        <v>11</v>
      </c>
      <c r="G1476" s="2" t="s">
        <v>12</v>
      </c>
      <c r="H1476" s="22"/>
      <c r="I1476" s="76" t="s">
        <v>525</v>
      </c>
      <c r="J1476" s="77" t="s">
        <v>526</v>
      </c>
    </row>
    <row r="1477" spans="2:10">
      <c r="B1477" s="281" t="s">
        <v>730</v>
      </c>
      <c r="C1477" s="268" t="s">
        <v>726</v>
      </c>
      <c r="D1477" s="1"/>
      <c r="E1477" s="1"/>
      <c r="F1477" s="1">
        <v>123</v>
      </c>
      <c r="G1477" s="1">
        <f>F1477-D1469</f>
        <v>12</v>
      </c>
      <c r="H1477" s="1"/>
      <c r="I1477" s="1"/>
      <c r="J1477" s="1"/>
    </row>
    <row r="1478" spans="2:10">
      <c r="B1478" s="282"/>
      <c r="C1478" s="277"/>
      <c r="D1478" s="1"/>
      <c r="E1478" s="1"/>
      <c r="F1478" s="1">
        <v>123</v>
      </c>
      <c r="G1478" s="1">
        <f>F1478-D1470</f>
        <v>12</v>
      </c>
      <c r="H1478" s="1"/>
      <c r="I1478" s="1"/>
      <c r="J1478" s="1"/>
    </row>
    <row r="1479" spans="2:10">
      <c r="B1479" s="282"/>
      <c r="C1479" s="277"/>
      <c r="D1479" s="1">
        <v>107</v>
      </c>
      <c r="E1479" s="1"/>
      <c r="F1479" s="1">
        <v>114</v>
      </c>
      <c r="G1479" s="1">
        <f>F1479-D1479</f>
        <v>7</v>
      </c>
      <c r="H1479" s="1"/>
      <c r="I1479" s="1"/>
      <c r="J1479" s="1"/>
    </row>
    <row r="1480" spans="2:10">
      <c r="B1480" s="282"/>
      <c r="C1480" s="277"/>
      <c r="D1480" s="1">
        <v>107</v>
      </c>
      <c r="E1480" s="1"/>
      <c r="F1480" s="1">
        <v>117</v>
      </c>
      <c r="G1480" s="1">
        <f t="shared" ref="G1480:G1482" si="148">F1480-D1480</f>
        <v>10</v>
      </c>
      <c r="H1480" s="1"/>
      <c r="I1480" s="1"/>
      <c r="J1480" s="1"/>
    </row>
    <row r="1481" spans="2:10">
      <c r="B1481" s="282"/>
      <c r="C1481" s="277"/>
      <c r="D1481" s="1">
        <v>107</v>
      </c>
      <c r="E1481" s="1"/>
      <c r="F1481" s="1">
        <v>120</v>
      </c>
      <c r="G1481" s="1">
        <f t="shared" si="148"/>
        <v>13</v>
      </c>
      <c r="H1481" s="1"/>
      <c r="I1481" s="1"/>
      <c r="J1481" s="1"/>
    </row>
    <row r="1482" spans="2:10">
      <c r="B1482" s="282"/>
      <c r="C1482" s="269"/>
      <c r="D1482" s="1">
        <v>107</v>
      </c>
      <c r="E1482" s="1"/>
      <c r="F1482" s="1">
        <v>123</v>
      </c>
      <c r="G1482" s="1">
        <f t="shared" si="148"/>
        <v>16</v>
      </c>
      <c r="H1482" s="1"/>
      <c r="I1482" s="1"/>
      <c r="J1482" s="1"/>
    </row>
    <row r="1483" spans="2:10">
      <c r="B1483" s="282"/>
      <c r="C1483" s="268" t="s">
        <v>721</v>
      </c>
      <c r="D1483" s="1">
        <v>119</v>
      </c>
      <c r="E1483" s="1">
        <v>113</v>
      </c>
      <c r="F1483" s="1"/>
      <c r="G1483" s="1">
        <f>E1483-D1483</f>
        <v>-6</v>
      </c>
      <c r="H1483" s="1"/>
      <c r="I1483" s="1"/>
      <c r="J1483" s="1"/>
    </row>
    <row r="1484" spans="2:10">
      <c r="B1484" s="282"/>
      <c r="C1484" s="277"/>
      <c r="D1484" s="1">
        <v>119</v>
      </c>
      <c r="E1484" s="1">
        <v>113</v>
      </c>
      <c r="F1484" s="1"/>
      <c r="G1484" s="1">
        <f t="shared" ref="G1484:G1486" si="149">E1484-D1484</f>
        <v>-6</v>
      </c>
      <c r="H1484" s="1"/>
      <c r="I1484" s="1"/>
      <c r="J1484" s="1"/>
    </row>
    <row r="1485" spans="2:10">
      <c r="B1485" s="282"/>
      <c r="C1485" s="277"/>
      <c r="D1485" s="1">
        <v>119</v>
      </c>
      <c r="E1485" s="1">
        <v>113</v>
      </c>
      <c r="F1485" s="1"/>
      <c r="G1485" s="1">
        <f t="shared" si="149"/>
        <v>-6</v>
      </c>
      <c r="H1485" s="1"/>
      <c r="I1485" s="1"/>
      <c r="J1485" s="1"/>
    </row>
    <row r="1486" spans="2:10">
      <c r="B1486" s="282"/>
      <c r="C1486" s="269"/>
      <c r="D1486" s="1">
        <v>119</v>
      </c>
      <c r="E1486" s="1">
        <v>113</v>
      </c>
      <c r="F1486" s="1"/>
      <c r="G1486" s="1">
        <f t="shared" si="149"/>
        <v>-6</v>
      </c>
      <c r="H1486" s="1"/>
      <c r="I1486" s="1"/>
      <c r="J1486" s="1"/>
    </row>
    <row r="1487" spans="2:10">
      <c r="B1487" s="282"/>
      <c r="C1487" s="281" t="s">
        <v>726</v>
      </c>
      <c r="D1487" s="13">
        <v>113</v>
      </c>
      <c r="E1487" s="127"/>
      <c r="F1487" s="13"/>
      <c r="G1487" s="13"/>
      <c r="H1487" s="13" t="s">
        <v>13</v>
      </c>
      <c r="I1487" s="1"/>
      <c r="J1487" s="1"/>
    </row>
    <row r="1488" spans="2:10">
      <c r="B1488" s="283"/>
      <c r="C1488" s="283"/>
      <c r="D1488" s="13">
        <v>113</v>
      </c>
      <c r="E1488" s="127"/>
      <c r="F1488" s="13"/>
      <c r="G1488" s="13"/>
      <c r="H1488" s="13" t="s">
        <v>13</v>
      </c>
      <c r="I1488" s="5">
        <f>G1477+G1478+G1479+G1480+G1481+G1482+G1483+G1484+G1485+G1486</f>
        <v>46</v>
      </c>
      <c r="J1488" s="5">
        <f>I1488*75</f>
        <v>3450</v>
      </c>
    </row>
    <row r="1489" spans="2:10">
      <c r="B1489" s="281" t="s">
        <v>731</v>
      </c>
      <c r="C1489" s="281" t="s">
        <v>726</v>
      </c>
      <c r="D1489" s="5"/>
      <c r="E1489" s="109"/>
      <c r="F1489" s="1">
        <v>138</v>
      </c>
      <c r="G1489" s="1">
        <f>F1489-D1487</f>
        <v>25</v>
      </c>
      <c r="H1489" s="5"/>
      <c r="I1489" s="5"/>
      <c r="J1489" s="5"/>
    </row>
    <row r="1490" spans="2:10">
      <c r="B1490" s="282"/>
      <c r="C1490" s="282"/>
      <c r="D1490" s="5"/>
      <c r="E1490" s="109"/>
      <c r="F1490" s="1">
        <v>138</v>
      </c>
      <c r="G1490" s="1">
        <f>F1490-D1488</f>
        <v>25</v>
      </c>
      <c r="H1490" s="5"/>
      <c r="I1490" s="5"/>
      <c r="J1490" s="5"/>
    </row>
    <row r="1491" spans="2:10">
      <c r="B1491" s="282"/>
      <c r="C1491" s="282"/>
      <c r="D1491" s="13">
        <v>136</v>
      </c>
      <c r="E1491" s="109">
        <v>130</v>
      </c>
      <c r="F1491" s="1"/>
      <c r="G1491" s="1">
        <f>E1491-D1491</f>
        <v>-6</v>
      </c>
      <c r="H1491" s="5"/>
      <c r="I1491" s="5"/>
      <c r="J1491" s="5"/>
    </row>
    <row r="1492" spans="2:10">
      <c r="B1492" s="282"/>
      <c r="C1492" s="282"/>
      <c r="D1492" s="13">
        <v>136</v>
      </c>
      <c r="E1492" s="109">
        <v>130</v>
      </c>
      <c r="F1492" s="1"/>
      <c r="G1492" s="1">
        <f t="shared" ref="G1492:G1494" si="150">E1492-D1492</f>
        <v>-6</v>
      </c>
      <c r="H1492" s="5"/>
      <c r="I1492" s="5"/>
      <c r="J1492" s="5"/>
    </row>
    <row r="1493" spans="2:10">
      <c r="B1493" s="282"/>
      <c r="C1493" s="282"/>
      <c r="D1493" s="13">
        <v>136</v>
      </c>
      <c r="E1493" s="109">
        <v>130</v>
      </c>
      <c r="F1493" s="1"/>
      <c r="G1493" s="1">
        <f t="shared" si="150"/>
        <v>-6</v>
      </c>
      <c r="H1493" s="5"/>
      <c r="I1493" s="5"/>
      <c r="J1493" s="5"/>
    </row>
    <row r="1494" spans="2:10">
      <c r="B1494" s="283"/>
      <c r="C1494" s="283"/>
      <c r="D1494" s="13">
        <v>136</v>
      </c>
      <c r="E1494" s="109">
        <v>130</v>
      </c>
      <c r="F1494" s="1"/>
      <c r="G1494" s="1">
        <f t="shared" si="150"/>
        <v>-6</v>
      </c>
      <c r="H1494" s="5"/>
      <c r="I1494" s="5">
        <f>G1489+G1490+G1491+G1492+G1493+G1494</f>
        <v>26</v>
      </c>
      <c r="J1494" s="5">
        <f>I1494*75</f>
        <v>1950</v>
      </c>
    </row>
    <row r="1495" spans="2:10">
      <c r="B1495" s="281" t="s">
        <v>732</v>
      </c>
      <c r="C1495" s="281" t="s">
        <v>733</v>
      </c>
      <c r="D1495" s="13">
        <v>144</v>
      </c>
      <c r="E1495" s="109"/>
      <c r="F1495" s="1">
        <v>158</v>
      </c>
      <c r="G1495" s="1">
        <f>F1495-D1495</f>
        <v>14</v>
      </c>
      <c r="H1495" s="5"/>
      <c r="I1495" s="5"/>
      <c r="J1495" s="5"/>
    </row>
    <row r="1496" spans="2:10">
      <c r="B1496" s="282"/>
      <c r="C1496" s="282"/>
      <c r="D1496" s="13">
        <v>144</v>
      </c>
      <c r="E1496" s="109"/>
      <c r="F1496" s="1">
        <v>158</v>
      </c>
      <c r="G1496" s="1">
        <f t="shared" ref="G1496:G1502" si="151">F1496-D1496</f>
        <v>14</v>
      </c>
      <c r="H1496" s="5"/>
      <c r="I1496" s="5"/>
      <c r="J1496" s="5"/>
    </row>
    <row r="1497" spans="2:10">
      <c r="B1497" s="282"/>
      <c r="C1497" s="282"/>
      <c r="D1497" s="13">
        <v>144</v>
      </c>
      <c r="E1497" s="109"/>
      <c r="F1497" s="1">
        <v>158</v>
      </c>
      <c r="G1497" s="1">
        <f t="shared" si="151"/>
        <v>14</v>
      </c>
      <c r="H1497" s="5"/>
      <c r="I1497" s="5"/>
      <c r="J1497" s="5"/>
    </row>
    <row r="1498" spans="2:10">
      <c r="B1498" s="282"/>
      <c r="C1498" s="282"/>
      <c r="D1498" s="13">
        <v>144</v>
      </c>
      <c r="E1498" s="109"/>
      <c r="F1498" s="1">
        <v>158</v>
      </c>
      <c r="G1498" s="1">
        <f t="shared" si="151"/>
        <v>14</v>
      </c>
      <c r="H1498" s="5"/>
      <c r="I1498" s="5"/>
      <c r="J1498" s="5"/>
    </row>
    <row r="1499" spans="2:10">
      <c r="B1499" s="282"/>
      <c r="C1499" s="282"/>
      <c r="D1499" s="13">
        <v>164</v>
      </c>
      <c r="E1499" s="109"/>
      <c r="F1499" s="1">
        <v>171</v>
      </c>
      <c r="G1499" s="1">
        <f t="shared" si="151"/>
        <v>7</v>
      </c>
      <c r="H1499" s="5"/>
      <c r="I1499" s="5"/>
      <c r="J1499" s="5"/>
    </row>
    <row r="1500" spans="2:10">
      <c r="B1500" s="282"/>
      <c r="C1500" s="282"/>
      <c r="D1500" s="13">
        <v>164</v>
      </c>
      <c r="E1500" s="109"/>
      <c r="F1500" s="1">
        <v>171</v>
      </c>
      <c r="G1500" s="1">
        <f t="shared" si="151"/>
        <v>7</v>
      </c>
      <c r="H1500" s="5"/>
      <c r="I1500" s="5"/>
      <c r="J1500" s="5"/>
    </row>
    <row r="1501" spans="2:10">
      <c r="B1501" s="282"/>
      <c r="C1501" s="282"/>
      <c r="D1501" s="13">
        <v>164</v>
      </c>
      <c r="E1501" s="109"/>
      <c r="F1501" s="1">
        <v>179</v>
      </c>
      <c r="G1501" s="1">
        <f t="shared" si="151"/>
        <v>15</v>
      </c>
      <c r="H1501" s="5"/>
      <c r="I1501" s="5"/>
      <c r="J1501" s="5"/>
    </row>
    <row r="1502" spans="2:10">
      <c r="B1502" s="282"/>
      <c r="C1502" s="283"/>
      <c r="D1502" s="13">
        <v>164</v>
      </c>
      <c r="E1502" s="109"/>
      <c r="F1502" s="1">
        <v>179</v>
      </c>
      <c r="G1502" s="1">
        <f t="shared" si="151"/>
        <v>15</v>
      </c>
      <c r="H1502" s="5"/>
      <c r="I1502" s="5"/>
      <c r="J1502" s="5"/>
    </row>
    <row r="1503" spans="2:10">
      <c r="B1503" s="282"/>
      <c r="C1503" s="281" t="s">
        <v>726</v>
      </c>
      <c r="D1503" s="13">
        <v>110</v>
      </c>
      <c r="E1503" s="109">
        <v>105</v>
      </c>
      <c r="F1503" s="1"/>
      <c r="G1503" s="1">
        <f>E1503-D1503</f>
        <v>-5</v>
      </c>
      <c r="H1503" s="5"/>
      <c r="I1503" s="5"/>
      <c r="J1503" s="5"/>
    </row>
    <row r="1504" spans="2:10">
      <c r="B1504" s="282"/>
      <c r="C1504" s="282"/>
      <c r="D1504" s="13">
        <v>110</v>
      </c>
      <c r="E1504" s="109">
        <v>105</v>
      </c>
      <c r="F1504" s="1"/>
      <c r="G1504" s="1">
        <f t="shared" ref="G1504:G1506" si="152">E1504-D1504</f>
        <v>-5</v>
      </c>
      <c r="H1504" s="5"/>
      <c r="I1504" s="5"/>
      <c r="J1504" s="5"/>
    </row>
    <row r="1505" spans="2:10">
      <c r="B1505" s="282"/>
      <c r="C1505" s="282"/>
      <c r="D1505" s="13">
        <v>110</v>
      </c>
      <c r="E1505" s="109">
        <v>105</v>
      </c>
      <c r="F1505" s="1"/>
      <c r="G1505" s="1">
        <f t="shared" si="152"/>
        <v>-5</v>
      </c>
      <c r="H1505" s="5"/>
      <c r="I1505" s="5"/>
      <c r="J1505" s="5"/>
    </row>
    <row r="1506" spans="2:10">
      <c r="B1506" s="283"/>
      <c r="C1506" s="283"/>
      <c r="D1506" s="13">
        <v>110</v>
      </c>
      <c r="E1506" s="109">
        <v>105</v>
      </c>
      <c r="F1506" s="1"/>
      <c r="G1506" s="1">
        <f t="shared" si="152"/>
        <v>-5</v>
      </c>
      <c r="H1506" s="5"/>
      <c r="I1506" s="5">
        <f>G1495+G1496+G1497+G1498+G1499+G1500+G1501+G1502+G1503+G1504+G1505+G1506</f>
        <v>80</v>
      </c>
      <c r="J1506" s="5">
        <f>I1506*75</f>
        <v>6000</v>
      </c>
    </row>
    <row r="1507" spans="2:10">
      <c r="B1507" s="268" t="s">
        <v>737</v>
      </c>
      <c r="C1507" s="268" t="s">
        <v>477</v>
      </c>
      <c r="D1507" s="13">
        <v>141</v>
      </c>
      <c r="E1507" s="109"/>
      <c r="F1507" s="1">
        <v>149</v>
      </c>
      <c r="G1507" s="1">
        <f>F1507-D1507</f>
        <v>8</v>
      </c>
      <c r="H1507" s="5"/>
      <c r="I1507" s="5"/>
      <c r="J1507" s="5"/>
    </row>
    <row r="1508" spans="2:10">
      <c r="B1508" s="277"/>
      <c r="C1508" s="277"/>
      <c r="D1508" s="13">
        <v>141</v>
      </c>
      <c r="E1508" s="109"/>
      <c r="F1508" s="1">
        <v>149</v>
      </c>
      <c r="G1508" s="1">
        <f t="shared" ref="G1508:G1514" si="153">F1508-D1508</f>
        <v>8</v>
      </c>
      <c r="H1508" s="5"/>
      <c r="I1508" s="5"/>
      <c r="J1508" s="5"/>
    </row>
    <row r="1509" spans="2:10">
      <c r="B1509" s="277"/>
      <c r="C1509" s="277"/>
      <c r="D1509" s="13">
        <v>141</v>
      </c>
      <c r="E1509" s="109"/>
      <c r="F1509" s="1">
        <v>149</v>
      </c>
      <c r="G1509" s="1">
        <f t="shared" si="153"/>
        <v>8</v>
      </c>
      <c r="H1509" s="5"/>
      <c r="I1509" s="5"/>
      <c r="J1509" s="5"/>
    </row>
    <row r="1510" spans="2:10">
      <c r="B1510" s="277"/>
      <c r="C1510" s="277"/>
      <c r="D1510" s="13">
        <v>141</v>
      </c>
      <c r="E1510" s="109"/>
      <c r="F1510" s="1">
        <v>149</v>
      </c>
      <c r="G1510" s="1">
        <f t="shared" si="153"/>
        <v>8</v>
      </c>
      <c r="H1510" s="5"/>
      <c r="I1510" s="5"/>
      <c r="J1510" s="5"/>
    </row>
    <row r="1511" spans="2:10">
      <c r="B1511" s="277"/>
      <c r="C1511" s="277"/>
      <c r="D1511" s="13">
        <v>131</v>
      </c>
      <c r="E1511" s="109"/>
      <c r="F1511" s="1">
        <v>138</v>
      </c>
      <c r="G1511" s="1">
        <f t="shared" si="153"/>
        <v>7</v>
      </c>
      <c r="H1511" s="5"/>
      <c r="I1511" s="5"/>
      <c r="J1511" s="5"/>
    </row>
    <row r="1512" spans="2:10">
      <c r="B1512" s="277"/>
      <c r="C1512" s="277"/>
      <c r="D1512" s="13">
        <v>131</v>
      </c>
      <c r="E1512" s="109"/>
      <c r="F1512" s="1">
        <v>138</v>
      </c>
      <c r="G1512" s="1">
        <f t="shared" si="153"/>
        <v>7</v>
      </c>
      <c r="H1512" s="5"/>
      <c r="I1512" s="5"/>
      <c r="J1512" s="5"/>
    </row>
    <row r="1513" spans="2:10">
      <c r="B1513" s="277"/>
      <c r="C1513" s="277"/>
      <c r="D1513" s="13">
        <v>131</v>
      </c>
      <c r="E1513" s="109"/>
      <c r="F1513" s="1">
        <v>138</v>
      </c>
      <c r="G1513" s="1">
        <f t="shared" si="153"/>
        <v>7</v>
      </c>
      <c r="H1513" s="5"/>
      <c r="I1513" s="5"/>
      <c r="J1513" s="5"/>
    </row>
    <row r="1514" spans="2:10">
      <c r="B1514" s="277"/>
      <c r="C1514" s="269"/>
      <c r="D1514" s="13">
        <v>131</v>
      </c>
      <c r="E1514" s="109"/>
      <c r="F1514" s="1">
        <v>138</v>
      </c>
      <c r="G1514" s="1">
        <f t="shared" si="153"/>
        <v>7</v>
      </c>
      <c r="H1514" s="5"/>
      <c r="I1514" s="5"/>
      <c r="J1514" s="5"/>
    </row>
    <row r="1515" spans="2:10">
      <c r="B1515" s="277"/>
      <c r="C1515" s="268" t="s">
        <v>738</v>
      </c>
      <c r="D1515" s="13">
        <v>119</v>
      </c>
      <c r="E1515" s="109"/>
      <c r="F1515" s="1"/>
      <c r="G1515" s="1"/>
      <c r="H1515" s="13" t="s">
        <v>13</v>
      </c>
      <c r="I1515" s="5"/>
      <c r="J1515" s="5"/>
    </row>
    <row r="1516" spans="2:10">
      <c r="B1516" s="269"/>
      <c r="C1516" s="269"/>
      <c r="D1516" s="13">
        <v>119</v>
      </c>
      <c r="E1516" s="109"/>
      <c r="F1516" s="1"/>
      <c r="G1516" s="1"/>
      <c r="H1516" s="13" t="s">
        <v>13</v>
      </c>
      <c r="I1516" s="5">
        <f>G1507+G1508+G1509+G1510+G1511+G1512+G1513+G1514</f>
        <v>60</v>
      </c>
      <c r="J1516" s="5">
        <f>I1516*75</f>
        <v>4500</v>
      </c>
    </row>
    <row r="1517" spans="2:10">
      <c r="B1517" s="268" t="s">
        <v>741</v>
      </c>
      <c r="C1517" s="268" t="s">
        <v>738</v>
      </c>
      <c r="D1517" s="13"/>
      <c r="E1517" s="109"/>
      <c r="F1517" s="1">
        <v>134</v>
      </c>
      <c r="G1517" s="1">
        <f>F1517-D1515</f>
        <v>15</v>
      </c>
      <c r="H1517" s="5"/>
      <c r="I1517" s="5"/>
      <c r="J1517" s="5"/>
    </row>
    <row r="1518" spans="2:10">
      <c r="B1518" s="277"/>
      <c r="C1518" s="277"/>
      <c r="D1518" s="13"/>
      <c r="E1518" s="109"/>
      <c r="F1518" s="1">
        <v>134</v>
      </c>
      <c r="G1518" s="1">
        <f>F1518-D1516</f>
        <v>15</v>
      </c>
      <c r="H1518" s="5"/>
      <c r="I1518" s="5"/>
      <c r="J1518" s="5"/>
    </row>
    <row r="1519" spans="2:10">
      <c r="B1519" s="277"/>
      <c r="C1519" s="277"/>
      <c r="D1519" s="13">
        <v>117</v>
      </c>
      <c r="E1519" s="109"/>
      <c r="F1519" s="1"/>
      <c r="G1519" s="1"/>
      <c r="H1519" s="5" t="s">
        <v>13</v>
      </c>
      <c r="I1519" s="5"/>
      <c r="J1519" s="5"/>
    </row>
    <row r="1520" spans="2:10">
      <c r="B1520" s="269"/>
      <c r="C1520" s="269"/>
      <c r="D1520" s="13">
        <v>117</v>
      </c>
      <c r="E1520" s="109"/>
      <c r="F1520" s="1"/>
      <c r="G1520" s="1"/>
      <c r="H1520" s="5" t="s">
        <v>13</v>
      </c>
      <c r="I1520" s="5">
        <v>30</v>
      </c>
      <c r="J1520" s="5">
        <f>I1520*75</f>
        <v>2250</v>
      </c>
    </row>
    <row r="1521" spans="2:10">
      <c r="B1521" s="268" t="s">
        <v>742</v>
      </c>
      <c r="C1521" s="268" t="s">
        <v>738</v>
      </c>
      <c r="D1521" s="13"/>
      <c r="E1521" s="109">
        <v>110</v>
      </c>
      <c r="F1521" s="1"/>
      <c r="G1521" s="1">
        <f>E1521-D1519</f>
        <v>-7</v>
      </c>
      <c r="H1521" s="5"/>
      <c r="I1521" s="5"/>
      <c r="J1521" s="5"/>
    </row>
    <row r="1522" spans="2:10">
      <c r="B1522" s="277"/>
      <c r="C1522" s="269"/>
      <c r="D1522" s="13"/>
      <c r="E1522" s="109">
        <v>110</v>
      </c>
      <c r="F1522" s="1"/>
      <c r="G1522" s="1">
        <f>E1522-D1520</f>
        <v>-7</v>
      </c>
      <c r="H1522" s="5"/>
      <c r="I1522" s="5"/>
      <c r="J1522" s="5"/>
    </row>
    <row r="1523" spans="2:10">
      <c r="B1523" s="277"/>
      <c r="C1523" s="268" t="s">
        <v>743</v>
      </c>
      <c r="D1523" s="13">
        <v>165</v>
      </c>
      <c r="E1523" s="109">
        <v>158</v>
      </c>
      <c r="F1523" s="1"/>
      <c r="G1523" s="1">
        <f>E1523-D1523</f>
        <v>-7</v>
      </c>
      <c r="H1523" s="5"/>
      <c r="I1523" s="5"/>
      <c r="J1523" s="5"/>
    </row>
    <row r="1524" spans="2:10">
      <c r="B1524" s="277"/>
      <c r="C1524" s="277"/>
      <c r="D1524" s="13">
        <v>165</v>
      </c>
      <c r="E1524" s="109">
        <v>158</v>
      </c>
      <c r="F1524" s="1"/>
      <c r="G1524" s="1">
        <f t="shared" ref="G1524:G1526" si="154">E1524-D1524</f>
        <v>-7</v>
      </c>
      <c r="H1524" s="5"/>
      <c r="I1524" s="5"/>
      <c r="J1524" s="5"/>
    </row>
    <row r="1525" spans="2:10">
      <c r="B1525" s="277"/>
      <c r="C1525" s="277"/>
      <c r="D1525" s="13">
        <v>165</v>
      </c>
      <c r="E1525" s="109">
        <v>158</v>
      </c>
      <c r="F1525" s="1"/>
      <c r="G1525" s="1">
        <f t="shared" si="154"/>
        <v>-7</v>
      </c>
      <c r="H1525" s="5"/>
      <c r="I1525" s="5"/>
      <c r="J1525" s="5"/>
    </row>
    <row r="1526" spans="2:10">
      <c r="B1526" s="277"/>
      <c r="C1526" s="269"/>
      <c r="D1526" s="13">
        <v>165</v>
      </c>
      <c r="E1526" s="109">
        <v>158</v>
      </c>
      <c r="F1526" s="1"/>
      <c r="G1526" s="1">
        <f t="shared" si="154"/>
        <v>-7</v>
      </c>
      <c r="H1526" s="5"/>
      <c r="I1526" s="5"/>
      <c r="J1526" s="5"/>
    </row>
    <row r="1527" spans="2:10">
      <c r="B1527" s="277"/>
      <c r="C1527" s="268" t="s">
        <v>721</v>
      </c>
      <c r="D1527" s="13">
        <v>129</v>
      </c>
      <c r="E1527" s="109"/>
      <c r="F1527" s="1">
        <v>138</v>
      </c>
      <c r="G1527" s="1">
        <f>F1527-D1527</f>
        <v>9</v>
      </c>
      <c r="H1527" s="5"/>
      <c r="I1527" s="5"/>
      <c r="J1527" s="5"/>
    </row>
    <row r="1528" spans="2:10">
      <c r="B1528" s="277"/>
      <c r="C1528" s="277"/>
      <c r="D1528" s="13">
        <v>129</v>
      </c>
      <c r="E1528" s="109"/>
      <c r="F1528" s="1">
        <v>154</v>
      </c>
      <c r="G1528" s="1">
        <f t="shared" ref="G1528:G1532" si="155">F1528-D1528</f>
        <v>25</v>
      </c>
      <c r="H1528" s="5"/>
      <c r="I1528" s="5"/>
      <c r="J1528" s="5"/>
    </row>
    <row r="1529" spans="2:10">
      <c r="B1529" s="277"/>
      <c r="C1529" s="277"/>
      <c r="D1529" s="13">
        <v>129</v>
      </c>
      <c r="E1529" s="109"/>
      <c r="F1529" s="1">
        <v>154</v>
      </c>
      <c r="G1529" s="1">
        <f t="shared" si="155"/>
        <v>25</v>
      </c>
      <c r="H1529" s="5"/>
      <c r="I1529" s="5"/>
      <c r="J1529" s="5"/>
    </row>
    <row r="1530" spans="2:10">
      <c r="B1530" s="269"/>
      <c r="C1530" s="269"/>
      <c r="D1530" s="13">
        <v>129</v>
      </c>
      <c r="E1530" s="109"/>
      <c r="F1530" s="1">
        <v>160</v>
      </c>
      <c r="G1530" s="1">
        <f t="shared" si="155"/>
        <v>31</v>
      </c>
      <c r="H1530" s="5"/>
      <c r="I1530" s="5">
        <f>G1521+G1522+G1523+G1524+G1525+G1526+G1527+G1528+G1529+G1530</f>
        <v>48</v>
      </c>
      <c r="J1530" s="5">
        <f>I1530*75</f>
        <v>3600</v>
      </c>
    </row>
    <row r="1531" spans="2:10">
      <c r="B1531" s="268" t="s">
        <v>746</v>
      </c>
      <c r="C1531" s="268" t="s">
        <v>721</v>
      </c>
      <c r="D1531" s="13">
        <v>164</v>
      </c>
      <c r="E1531" s="109"/>
      <c r="F1531" s="1">
        <v>172</v>
      </c>
      <c r="G1531" s="1">
        <f t="shared" si="155"/>
        <v>8</v>
      </c>
      <c r="H1531" s="5"/>
      <c r="I1531" s="5"/>
      <c r="J1531" s="5"/>
    </row>
    <row r="1532" spans="2:10">
      <c r="B1532" s="277"/>
      <c r="C1532" s="277"/>
      <c r="D1532" s="13">
        <v>164</v>
      </c>
      <c r="E1532" s="109"/>
      <c r="F1532" s="1">
        <v>172</v>
      </c>
      <c r="G1532" s="1">
        <f t="shared" si="155"/>
        <v>8</v>
      </c>
      <c r="H1532" s="5"/>
      <c r="I1532" s="5"/>
      <c r="J1532" s="5"/>
    </row>
    <row r="1533" spans="2:10">
      <c r="B1533" s="277"/>
      <c r="C1533" s="277"/>
      <c r="D1533" s="13">
        <v>164</v>
      </c>
      <c r="E1533" s="109">
        <v>156</v>
      </c>
      <c r="F1533" s="1"/>
      <c r="G1533" s="1">
        <f>E1533-D1533</f>
        <v>-8</v>
      </c>
      <c r="H1533" s="5"/>
      <c r="I1533" s="5"/>
      <c r="J1533" s="5"/>
    </row>
    <row r="1534" spans="2:10">
      <c r="B1534" s="277"/>
      <c r="C1534" s="269"/>
      <c r="D1534" s="13">
        <v>164</v>
      </c>
      <c r="E1534" s="109">
        <v>156</v>
      </c>
      <c r="F1534" s="1"/>
      <c r="G1534" s="1">
        <f t="shared" ref="G1534:G1538" si="156">E1534-D1534</f>
        <v>-8</v>
      </c>
      <c r="H1534" s="5"/>
      <c r="I1534" s="5"/>
      <c r="J1534" s="5"/>
    </row>
    <row r="1535" spans="2:10">
      <c r="B1535" s="277"/>
      <c r="C1535" s="268" t="s">
        <v>743</v>
      </c>
      <c r="D1535" s="13">
        <v>128</v>
      </c>
      <c r="E1535" s="109">
        <v>119</v>
      </c>
      <c r="F1535" s="1"/>
      <c r="G1535" s="1">
        <f t="shared" si="156"/>
        <v>-9</v>
      </c>
      <c r="H1535" s="5"/>
      <c r="I1535" s="5"/>
      <c r="J1535" s="5"/>
    </row>
    <row r="1536" spans="2:10">
      <c r="B1536" s="277"/>
      <c r="C1536" s="277"/>
      <c r="D1536" s="13">
        <v>128</v>
      </c>
      <c r="E1536" s="109">
        <v>119</v>
      </c>
      <c r="F1536" s="1"/>
      <c r="G1536" s="1">
        <f t="shared" si="156"/>
        <v>-9</v>
      </c>
      <c r="H1536" s="5"/>
      <c r="I1536" s="5"/>
      <c r="J1536" s="5"/>
    </row>
    <row r="1537" spans="2:10">
      <c r="B1537" s="277"/>
      <c r="C1537" s="277"/>
      <c r="D1537" s="13">
        <v>128</v>
      </c>
      <c r="E1537" s="109">
        <v>119</v>
      </c>
      <c r="F1537" s="1"/>
      <c r="G1537" s="1">
        <f t="shared" si="156"/>
        <v>-9</v>
      </c>
      <c r="H1537" s="5"/>
      <c r="I1537" s="5"/>
      <c r="J1537" s="5"/>
    </row>
    <row r="1538" spans="2:10">
      <c r="B1538" s="269"/>
      <c r="C1538" s="269"/>
      <c r="D1538" s="13">
        <v>128</v>
      </c>
      <c r="E1538" s="109">
        <v>119</v>
      </c>
      <c r="F1538" s="1"/>
      <c r="G1538" s="1">
        <f t="shared" si="156"/>
        <v>-9</v>
      </c>
      <c r="H1538" s="5"/>
      <c r="I1538" s="5">
        <f>G1531+G1532+G1533+G1534+G1535+G1536+G1537+G1538</f>
        <v>-36</v>
      </c>
      <c r="J1538" s="5">
        <f>I1538*75</f>
        <v>-2700</v>
      </c>
    </row>
    <row r="1539" spans="2:10">
      <c r="B1539" s="268" t="s">
        <v>749</v>
      </c>
      <c r="C1539" s="268" t="s">
        <v>743</v>
      </c>
      <c r="D1539" s="13">
        <v>128</v>
      </c>
      <c r="E1539" s="109"/>
      <c r="F1539" s="1">
        <v>143</v>
      </c>
      <c r="G1539" s="1">
        <f>F1539-D1539</f>
        <v>15</v>
      </c>
      <c r="H1539" s="5"/>
      <c r="I1539" s="5"/>
      <c r="J1539" s="5"/>
    </row>
    <row r="1540" spans="2:10">
      <c r="B1540" s="277"/>
      <c r="C1540" s="277"/>
      <c r="D1540" s="13">
        <v>128</v>
      </c>
      <c r="E1540" s="109"/>
      <c r="F1540" s="1">
        <v>143</v>
      </c>
      <c r="G1540" s="1">
        <f>F1540-D1540</f>
        <v>15</v>
      </c>
      <c r="H1540" s="5"/>
      <c r="I1540" s="5"/>
      <c r="J1540" s="5"/>
    </row>
    <row r="1541" spans="2:10">
      <c r="B1541" s="277"/>
      <c r="C1541" s="277"/>
      <c r="D1541" s="13">
        <v>128</v>
      </c>
      <c r="E1541" s="109"/>
      <c r="F1541" s="1"/>
      <c r="G1541" s="1"/>
      <c r="H1541" s="13" t="s">
        <v>13</v>
      </c>
      <c r="I1541" s="5"/>
      <c r="J1541" s="5"/>
    </row>
    <row r="1542" spans="2:10">
      <c r="B1542" s="277"/>
      <c r="C1542" s="277"/>
      <c r="D1542" s="13">
        <v>128</v>
      </c>
      <c r="E1542" s="109"/>
      <c r="F1542" s="1"/>
      <c r="G1542" s="1"/>
      <c r="H1542" s="13" t="s">
        <v>13</v>
      </c>
      <c r="I1542" s="5"/>
      <c r="J1542" s="5"/>
    </row>
    <row r="1543" spans="2:10">
      <c r="B1543" s="269"/>
      <c r="C1543" s="269"/>
      <c r="D1543" s="13">
        <v>132</v>
      </c>
      <c r="E1543" s="109"/>
      <c r="F1543" s="1"/>
      <c r="G1543" s="1"/>
      <c r="H1543" s="13" t="s">
        <v>13</v>
      </c>
      <c r="I1543" s="5">
        <f>G1539+G1540</f>
        <v>30</v>
      </c>
      <c r="J1543" s="5">
        <f>I1543*75</f>
        <v>2250</v>
      </c>
    </row>
    <row r="1544" spans="2:10">
      <c r="B1544" s="268" t="s">
        <v>750</v>
      </c>
      <c r="C1544" s="268" t="s">
        <v>743</v>
      </c>
      <c r="D1544" s="13"/>
      <c r="E1544" s="1"/>
      <c r="F1544" s="110">
        <v>187</v>
      </c>
      <c r="G1544" s="1">
        <f>F1544-D1541</f>
        <v>59</v>
      </c>
      <c r="H1544" s="5"/>
      <c r="I1544" s="5"/>
      <c r="J1544" s="5"/>
    </row>
    <row r="1545" spans="2:10">
      <c r="B1545" s="277"/>
      <c r="C1545" s="277"/>
      <c r="D1545" s="13"/>
      <c r="E1545" s="1"/>
      <c r="F1545" s="110">
        <v>187</v>
      </c>
      <c r="G1545" s="1">
        <f>F1545-D1542</f>
        <v>59</v>
      </c>
      <c r="H1545" s="5"/>
      <c r="I1545" s="5"/>
      <c r="J1545" s="5"/>
    </row>
    <row r="1546" spans="2:10">
      <c r="B1546" s="277"/>
      <c r="C1546" s="277"/>
      <c r="D1546" s="13"/>
      <c r="E1546" s="1"/>
      <c r="F1546" s="110">
        <v>187</v>
      </c>
      <c r="G1546" s="1">
        <f>F1546-D1543</f>
        <v>55</v>
      </c>
      <c r="H1546" s="5"/>
      <c r="I1546" s="5"/>
      <c r="J1546" s="5"/>
    </row>
    <row r="1547" spans="2:10">
      <c r="B1547" s="277"/>
      <c r="C1547" s="277"/>
      <c r="D1547" s="13">
        <v>158</v>
      </c>
      <c r="E1547" s="1"/>
      <c r="F1547" s="110">
        <v>174</v>
      </c>
      <c r="G1547" s="1">
        <f>F1547-D1547</f>
        <v>16</v>
      </c>
      <c r="H1547" s="5"/>
      <c r="I1547" s="5"/>
      <c r="J1547" s="5"/>
    </row>
    <row r="1548" spans="2:10">
      <c r="B1548" s="269"/>
      <c r="C1548" s="269"/>
      <c r="D1548" s="13">
        <v>158</v>
      </c>
      <c r="E1548" s="1"/>
      <c r="F1548" s="110">
        <v>174</v>
      </c>
      <c r="G1548" s="1">
        <f>F1548-D1548</f>
        <v>16</v>
      </c>
      <c r="H1548" s="5"/>
      <c r="I1548" s="5">
        <f>G1544+G1545+G1546+G1547+G1548</f>
        <v>205</v>
      </c>
      <c r="J1548" s="5">
        <f>I1548*75</f>
        <v>15375</v>
      </c>
    </row>
    <row r="1549" spans="2:10">
      <c r="B1549" s="268" t="s">
        <v>752</v>
      </c>
      <c r="C1549" s="268" t="s">
        <v>721</v>
      </c>
      <c r="D1549" s="13">
        <v>112</v>
      </c>
      <c r="E1549" s="109"/>
      <c r="F1549" s="1">
        <v>118</v>
      </c>
      <c r="G1549" s="1">
        <f>F1549-D1549</f>
        <v>6</v>
      </c>
      <c r="H1549" s="5"/>
      <c r="I1549" s="5"/>
      <c r="J1549" s="5"/>
    </row>
    <row r="1550" spans="2:10">
      <c r="B1550" s="277"/>
      <c r="C1550" s="277"/>
      <c r="D1550" s="13">
        <v>112</v>
      </c>
      <c r="E1550" s="109"/>
      <c r="F1550" s="1">
        <v>127</v>
      </c>
      <c r="G1550" s="1">
        <f t="shared" ref="G1550:G1552" si="157">F1550-D1550</f>
        <v>15</v>
      </c>
      <c r="H1550" s="5"/>
      <c r="I1550" s="5"/>
      <c r="J1550" s="5"/>
    </row>
    <row r="1551" spans="2:10">
      <c r="B1551" s="277"/>
      <c r="C1551" s="277"/>
      <c r="D1551" s="13">
        <v>112</v>
      </c>
      <c r="E1551" s="109"/>
      <c r="F1551" s="1">
        <v>127</v>
      </c>
      <c r="G1551" s="1">
        <f t="shared" si="157"/>
        <v>15</v>
      </c>
      <c r="H1551" s="5"/>
      <c r="I1551" s="5"/>
      <c r="J1551" s="5"/>
    </row>
    <row r="1552" spans="2:10">
      <c r="B1552" s="277"/>
      <c r="C1552" s="269"/>
      <c r="D1552" s="13">
        <v>112</v>
      </c>
      <c r="E1552" s="109"/>
      <c r="F1552" s="1">
        <v>140</v>
      </c>
      <c r="G1552" s="1">
        <f t="shared" si="157"/>
        <v>28</v>
      </c>
      <c r="H1552" s="5"/>
      <c r="I1552" s="5"/>
      <c r="J1552" s="5"/>
    </row>
    <row r="1553" spans="2:10">
      <c r="B1553" s="277"/>
      <c r="C1553" s="268" t="s">
        <v>743</v>
      </c>
      <c r="D1553" s="13">
        <v>136</v>
      </c>
      <c r="E1553" s="109">
        <v>124</v>
      </c>
      <c r="F1553" s="1"/>
      <c r="G1553" s="1">
        <f>E1553-D1553</f>
        <v>-12</v>
      </c>
      <c r="H1553" s="5"/>
      <c r="I1553" s="5"/>
      <c r="J1553" s="5"/>
    </row>
    <row r="1554" spans="2:10">
      <c r="B1554" s="277"/>
      <c r="C1554" s="277"/>
      <c r="D1554" s="13">
        <v>136</v>
      </c>
      <c r="E1554" s="109">
        <v>124</v>
      </c>
      <c r="F1554" s="1"/>
      <c r="G1554" s="1">
        <f t="shared" ref="G1554:G1560" si="158">E1554-D1554</f>
        <v>-12</v>
      </c>
      <c r="H1554" s="5"/>
      <c r="I1554" s="5"/>
      <c r="J1554" s="5"/>
    </row>
    <row r="1555" spans="2:10">
      <c r="B1555" s="277"/>
      <c r="C1555" s="277"/>
      <c r="D1555" s="13">
        <v>136</v>
      </c>
      <c r="E1555" s="109">
        <v>124</v>
      </c>
      <c r="F1555" s="1"/>
      <c r="G1555" s="1">
        <f t="shared" si="158"/>
        <v>-12</v>
      </c>
      <c r="H1555" s="5"/>
      <c r="I1555" s="5"/>
      <c r="J1555" s="5"/>
    </row>
    <row r="1556" spans="2:10">
      <c r="B1556" s="269"/>
      <c r="C1556" s="269"/>
      <c r="D1556" s="13">
        <v>136</v>
      </c>
      <c r="E1556" s="109">
        <v>124</v>
      </c>
      <c r="F1556" s="1"/>
      <c r="G1556" s="1">
        <f t="shared" si="158"/>
        <v>-12</v>
      </c>
      <c r="H1556" s="5"/>
      <c r="I1556" s="5">
        <f>G1549+G1550+G1551+G1552+G1553+G1554+G1555+G1556</f>
        <v>16</v>
      </c>
      <c r="J1556" s="5">
        <f>I1556*75</f>
        <v>1200</v>
      </c>
    </row>
    <row r="1557" spans="2:10">
      <c r="B1557" s="268" t="s">
        <v>753</v>
      </c>
      <c r="C1557" s="268" t="s">
        <v>743</v>
      </c>
      <c r="D1557" s="13">
        <v>146</v>
      </c>
      <c r="E1557" s="109">
        <v>133</v>
      </c>
      <c r="F1557" s="1"/>
      <c r="G1557" s="1">
        <f t="shared" si="158"/>
        <v>-13</v>
      </c>
      <c r="H1557" s="5"/>
      <c r="I1557" s="5"/>
      <c r="J1557" s="5"/>
    </row>
    <row r="1558" spans="2:10">
      <c r="B1558" s="277"/>
      <c r="C1558" s="277"/>
      <c r="D1558" s="13">
        <v>146</v>
      </c>
      <c r="E1558" s="109">
        <v>133</v>
      </c>
      <c r="F1558" s="1"/>
      <c r="G1558" s="1">
        <f t="shared" si="158"/>
        <v>-13</v>
      </c>
      <c r="H1558" s="5"/>
      <c r="I1558" s="5"/>
      <c r="J1558" s="5"/>
    </row>
    <row r="1559" spans="2:10">
      <c r="B1559" s="277"/>
      <c r="C1559" s="277"/>
      <c r="D1559" s="13">
        <v>146</v>
      </c>
      <c r="E1559" s="109">
        <v>133</v>
      </c>
      <c r="F1559" s="1"/>
      <c r="G1559" s="1">
        <f t="shared" si="158"/>
        <v>-13</v>
      </c>
      <c r="H1559" s="5"/>
      <c r="I1559" s="5"/>
      <c r="J1559" s="5"/>
    </row>
    <row r="1560" spans="2:10">
      <c r="B1560" s="269"/>
      <c r="C1560" s="269"/>
      <c r="D1560" s="13">
        <v>146</v>
      </c>
      <c r="E1560" s="109">
        <v>133</v>
      </c>
      <c r="F1560" s="1"/>
      <c r="G1560" s="1">
        <f t="shared" si="158"/>
        <v>-13</v>
      </c>
      <c r="H1560" s="5"/>
      <c r="I1560" s="5">
        <f>G1557+G1558+G1559+G1560</f>
        <v>-52</v>
      </c>
      <c r="J1560" s="5">
        <f>I1560*75</f>
        <v>-3900</v>
      </c>
    </row>
    <row r="1561" spans="2:10">
      <c r="B1561" s="268" t="s">
        <v>754</v>
      </c>
      <c r="C1561" s="268" t="s">
        <v>721</v>
      </c>
      <c r="D1561" s="13">
        <v>121</v>
      </c>
      <c r="E1561" s="109"/>
      <c r="F1561" s="1">
        <v>137</v>
      </c>
      <c r="G1561" s="1">
        <f>F1561-D1561</f>
        <v>16</v>
      </c>
      <c r="H1561" s="5"/>
      <c r="I1561" s="5"/>
      <c r="J1561" s="5"/>
    </row>
    <row r="1562" spans="2:10">
      <c r="B1562" s="277"/>
      <c r="C1562" s="277"/>
      <c r="D1562" s="13">
        <v>121</v>
      </c>
      <c r="E1562" s="109"/>
      <c r="F1562" s="1">
        <v>137</v>
      </c>
      <c r="G1562" s="1">
        <f t="shared" ref="G1562:G1592" si="159">F1562-D1562</f>
        <v>16</v>
      </c>
      <c r="H1562" s="5"/>
      <c r="I1562" s="5"/>
      <c r="J1562" s="5"/>
    </row>
    <row r="1563" spans="2:10">
      <c r="B1563" s="277"/>
      <c r="C1563" s="277"/>
      <c r="D1563" s="13">
        <v>121</v>
      </c>
      <c r="E1563" s="109"/>
      <c r="F1563" s="1">
        <v>137</v>
      </c>
      <c r="G1563" s="1">
        <f t="shared" si="159"/>
        <v>16</v>
      </c>
      <c r="H1563" s="5"/>
      <c r="I1563" s="5"/>
      <c r="J1563" s="5"/>
    </row>
    <row r="1564" spans="2:10">
      <c r="B1564" s="277"/>
      <c r="C1564" s="277"/>
      <c r="D1564" s="13">
        <v>121</v>
      </c>
      <c r="E1564" s="109"/>
      <c r="F1564" s="1">
        <v>137</v>
      </c>
      <c r="G1564" s="1">
        <f t="shared" si="159"/>
        <v>16</v>
      </c>
      <c r="H1564" s="5"/>
      <c r="I1564" s="5"/>
      <c r="J1564" s="5"/>
    </row>
    <row r="1565" spans="2:10">
      <c r="B1565" s="277"/>
      <c r="C1565" s="277"/>
      <c r="D1565" s="13">
        <v>129</v>
      </c>
      <c r="E1565" s="109"/>
      <c r="F1565" s="1">
        <v>153</v>
      </c>
      <c r="G1565" s="1">
        <f t="shared" si="159"/>
        <v>24</v>
      </c>
      <c r="H1565" s="5"/>
      <c r="I1565" s="5"/>
      <c r="J1565" s="5"/>
    </row>
    <row r="1566" spans="2:10">
      <c r="B1566" s="277"/>
      <c r="C1566" s="277"/>
      <c r="D1566" s="13">
        <v>129</v>
      </c>
      <c r="E1566" s="109"/>
      <c r="F1566" s="1">
        <v>153</v>
      </c>
      <c r="G1566" s="1">
        <f t="shared" si="159"/>
        <v>24</v>
      </c>
      <c r="H1566" s="5"/>
      <c r="I1566" s="5"/>
      <c r="J1566" s="5"/>
    </row>
    <row r="1567" spans="2:10">
      <c r="B1567" s="277"/>
      <c r="C1567" s="277"/>
      <c r="D1567" s="13">
        <v>129</v>
      </c>
      <c r="E1567" s="109"/>
      <c r="F1567" s="1">
        <v>153</v>
      </c>
      <c r="G1567" s="1">
        <f t="shared" si="159"/>
        <v>24</v>
      </c>
      <c r="H1567" s="5"/>
      <c r="I1567" s="5"/>
      <c r="J1567" s="5"/>
    </row>
    <row r="1568" spans="2:10">
      <c r="B1568" s="269"/>
      <c r="C1568" s="269"/>
      <c r="D1568" s="13">
        <v>129</v>
      </c>
      <c r="E1568" s="109"/>
      <c r="F1568" s="1">
        <v>153</v>
      </c>
      <c r="G1568" s="1">
        <f t="shared" si="159"/>
        <v>24</v>
      </c>
      <c r="H1568" s="5"/>
      <c r="I1568" s="5">
        <f>G1561+G1562+G1563+G1564+G1565+G1566+G1567+G1568</f>
        <v>160</v>
      </c>
      <c r="J1568" s="5">
        <f>I1568*75</f>
        <v>12000</v>
      </c>
    </row>
    <row r="1569" spans="2:10">
      <c r="B1569" s="268" t="s">
        <v>758</v>
      </c>
      <c r="C1569" s="268" t="s">
        <v>721</v>
      </c>
      <c r="D1569" s="13">
        <v>171</v>
      </c>
      <c r="E1569" s="109"/>
      <c r="F1569" s="1">
        <v>186</v>
      </c>
      <c r="G1569" s="1">
        <f t="shared" si="159"/>
        <v>15</v>
      </c>
      <c r="H1569" s="5"/>
      <c r="I1569" s="5"/>
      <c r="J1569" s="5"/>
    </row>
    <row r="1570" spans="2:10">
      <c r="B1570" s="277"/>
      <c r="C1570" s="277"/>
      <c r="D1570" s="13">
        <v>171</v>
      </c>
      <c r="E1570" s="109"/>
      <c r="F1570" s="1">
        <v>186</v>
      </c>
      <c r="G1570" s="1">
        <f t="shared" si="159"/>
        <v>15</v>
      </c>
      <c r="H1570" s="5"/>
      <c r="I1570" s="5"/>
      <c r="J1570" s="5"/>
    </row>
    <row r="1571" spans="2:10">
      <c r="B1571" s="277"/>
      <c r="C1571" s="277"/>
      <c r="D1571" s="13">
        <v>171</v>
      </c>
      <c r="E1571" s="109"/>
      <c r="F1571" s="1">
        <v>200</v>
      </c>
      <c r="G1571" s="1">
        <f t="shared" si="159"/>
        <v>29</v>
      </c>
      <c r="H1571" s="5"/>
      <c r="I1571" s="5"/>
      <c r="J1571" s="5"/>
    </row>
    <row r="1572" spans="2:10">
      <c r="B1572" s="269"/>
      <c r="C1572" s="269"/>
      <c r="D1572" s="13">
        <v>171</v>
      </c>
      <c r="E1572" s="109"/>
      <c r="F1572" s="1">
        <v>200</v>
      </c>
      <c r="G1572" s="1">
        <f t="shared" si="159"/>
        <v>29</v>
      </c>
      <c r="H1572" s="5"/>
      <c r="I1572" s="5">
        <f>G1569+G1570+G1571+G1572</f>
        <v>88</v>
      </c>
      <c r="J1572" s="5">
        <f>I1572*75</f>
        <v>6600</v>
      </c>
    </row>
    <row r="1573" spans="2:10">
      <c r="B1573" s="268" t="s">
        <v>760</v>
      </c>
      <c r="C1573" s="268" t="s">
        <v>761</v>
      </c>
      <c r="D1573" s="13">
        <v>88</v>
      </c>
      <c r="E1573" s="109"/>
      <c r="F1573" s="1">
        <v>97</v>
      </c>
      <c r="G1573" s="1">
        <f t="shared" si="159"/>
        <v>9</v>
      </c>
      <c r="H1573" s="5"/>
      <c r="I1573" s="5"/>
      <c r="J1573" s="5"/>
    </row>
    <row r="1574" spans="2:10">
      <c r="B1574" s="277"/>
      <c r="C1574" s="277"/>
      <c r="D1574" s="13">
        <v>88</v>
      </c>
      <c r="E1574" s="109"/>
      <c r="F1574" s="1">
        <v>97</v>
      </c>
      <c r="G1574" s="1">
        <f t="shared" si="159"/>
        <v>9</v>
      </c>
      <c r="H1574" s="5"/>
      <c r="I1574" s="5"/>
      <c r="J1574" s="5"/>
    </row>
    <row r="1575" spans="2:10">
      <c r="B1575" s="277"/>
      <c r="C1575" s="277"/>
      <c r="D1575" s="13">
        <v>88</v>
      </c>
      <c r="E1575" s="109"/>
      <c r="F1575" s="1">
        <v>97</v>
      </c>
      <c r="G1575" s="1">
        <f t="shared" si="159"/>
        <v>9</v>
      </c>
      <c r="H1575" s="5"/>
      <c r="I1575" s="5"/>
      <c r="J1575" s="5"/>
    </row>
    <row r="1576" spans="2:10">
      <c r="B1576" s="269"/>
      <c r="C1576" s="269"/>
      <c r="D1576" s="13">
        <v>88</v>
      </c>
      <c r="E1576" s="109"/>
      <c r="F1576" s="1">
        <v>97</v>
      </c>
      <c r="G1576" s="1">
        <f t="shared" si="159"/>
        <v>9</v>
      </c>
      <c r="H1576" s="5"/>
      <c r="I1576" s="5">
        <f>G1573+G1574+G1575+G1576</f>
        <v>36</v>
      </c>
      <c r="J1576" s="5">
        <f>I1576*75</f>
        <v>2700</v>
      </c>
    </row>
    <row r="1577" spans="2:10">
      <c r="B1577" s="268" t="s">
        <v>763</v>
      </c>
      <c r="C1577" s="268" t="s">
        <v>764</v>
      </c>
      <c r="D1577" s="13">
        <v>130</v>
      </c>
      <c r="E1577" s="109"/>
      <c r="F1577" s="1">
        <v>150</v>
      </c>
      <c r="G1577" s="1">
        <f t="shared" si="159"/>
        <v>20</v>
      </c>
      <c r="H1577" s="5"/>
      <c r="I1577" s="5"/>
      <c r="J1577" s="5"/>
    </row>
    <row r="1578" spans="2:10">
      <c r="B1578" s="277"/>
      <c r="C1578" s="277"/>
      <c r="D1578" s="13">
        <v>130</v>
      </c>
      <c r="E1578" s="109"/>
      <c r="F1578" s="1">
        <v>150</v>
      </c>
      <c r="G1578" s="1">
        <f t="shared" si="159"/>
        <v>20</v>
      </c>
      <c r="H1578" s="5"/>
      <c r="I1578" s="5"/>
      <c r="J1578" s="5"/>
    </row>
    <row r="1579" spans="2:10">
      <c r="B1579" s="277"/>
      <c r="C1579" s="277"/>
      <c r="D1579" s="13">
        <v>130</v>
      </c>
      <c r="E1579" s="109"/>
      <c r="F1579" s="1">
        <v>150</v>
      </c>
      <c r="G1579" s="1">
        <f t="shared" si="159"/>
        <v>20</v>
      </c>
      <c r="H1579" s="5"/>
      <c r="I1579" s="5"/>
      <c r="J1579" s="5"/>
    </row>
    <row r="1580" spans="2:10">
      <c r="B1580" s="269"/>
      <c r="C1580" s="269"/>
      <c r="D1580" s="13">
        <v>130</v>
      </c>
      <c r="E1580" s="109"/>
      <c r="F1580" s="1">
        <v>150</v>
      </c>
      <c r="G1580" s="1">
        <f t="shared" si="159"/>
        <v>20</v>
      </c>
      <c r="H1580" s="5"/>
      <c r="I1580" s="5">
        <f>G1577+G1578+G1579+G1580</f>
        <v>80</v>
      </c>
      <c r="J1580" s="5">
        <f>I1580*75</f>
        <v>6000</v>
      </c>
    </row>
    <row r="1581" spans="2:10">
      <c r="B1581" s="268" t="s">
        <v>765</v>
      </c>
      <c r="C1581" s="268" t="s">
        <v>766</v>
      </c>
      <c r="D1581" s="13">
        <v>130</v>
      </c>
      <c r="E1581" s="109"/>
      <c r="F1581" s="144">
        <v>150</v>
      </c>
      <c r="G1581" s="1">
        <f t="shared" si="159"/>
        <v>20</v>
      </c>
      <c r="H1581" s="5"/>
      <c r="I1581" s="5"/>
      <c r="J1581" s="5"/>
    </row>
    <row r="1582" spans="2:10">
      <c r="B1582" s="277"/>
      <c r="C1582" s="277"/>
      <c r="D1582" s="13">
        <v>130</v>
      </c>
      <c r="E1582" s="109"/>
      <c r="F1582" s="144">
        <v>150</v>
      </c>
      <c r="G1582" s="1">
        <f t="shared" si="159"/>
        <v>20</v>
      </c>
      <c r="H1582" s="5"/>
      <c r="I1582" s="5"/>
      <c r="J1582" s="5"/>
    </row>
    <row r="1583" spans="2:10">
      <c r="B1583" s="277"/>
      <c r="C1583" s="277"/>
      <c r="D1583" s="13">
        <v>130</v>
      </c>
      <c r="E1583" s="109"/>
      <c r="F1583" s="144">
        <v>150</v>
      </c>
      <c r="G1583" s="1">
        <f t="shared" si="159"/>
        <v>20</v>
      </c>
      <c r="H1583" s="5"/>
      <c r="I1583" s="5"/>
      <c r="J1583" s="5"/>
    </row>
    <row r="1584" spans="2:10">
      <c r="B1584" s="269"/>
      <c r="C1584" s="269"/>
      <c r="D1584" s="13">
        <v>130</v>
      </c>
      <c r="E1584" s="109"/>
      <c r="F1584" s="144">
        <v>150</v>
      </c>
      <c r="G1584" s="1">
        <f t="shared" si="159"/>
        <v>20</v>
      </c>
      <c r="H1584" s="5"/>
      <c r="I1584" s="5">
        <f>G1581+G1582+G1583+G1584</f>
        <v>80</v>
      </c>
      <c r="J1584" s="5">
        <f>I1584*75</f>
        <v>6000</v>
      </c>
    </row>
    <row r="1585" spans="2:10">
      <c r="B1585" s="268" t="s">
        <v>768</v>
      </c>
      <c r="C1585" s="268" t="s">
        <v>769</v>
      </c>
      <c r="D1585" s="13">
        <v>68</v>
      </c>
      <c r="E1585" s="109"/>
      <c r="F1585" s="144">
        <v>80</v>
      </c>
      <c r="G1585" s="1">
        <f t="shared" si="159"/>
        <v>12</v>
      </c>
      <c r="H1585" s="5"/>
      <c r="I1585" s="5"/>
      <c r="J1585" s="5"/>
    </row>
    <row r="1586" spans="2:10">
      <c r="B1586" s="277"/>
      <c r="C1586" s="277"/>
      <c r="D1586" s="13">
        <v>68</v>
      </c>
      <c r="E1586" s="109"/>
      <c r="F1586" s="144">
        <v>80</v>
      </c>
      <c r="G1586" s="1">
        <f t="shared" si="159"/>
        <v>12</v>
      </c>
      <c r="H1586" s="5"/>
      <c r="I1586" s="5"/>
      <c r="J1586" s="5"/>
    </row>
    <row r="1587" spans="2:10">
      <c r="B1587" s="277"/>
      <c r="C1587" s="277"/>
      <c r="D1587" s="13">
        <v>68</v>
      </c>
      <c r="E1587" s="109"/>
      <c r="F1587" s="144">
        <v>80</v>
      </c>
      <c r="G1587" s="1">
        <f t="shared" si="159"/>
        <v>12</v>
      </c>
      <c r="H1587" s="5"/>
      <c r="I1587" s="5"/>
      <c r="J1587" s="5"/>
    </row>
    <row r="1588" spans="2:10">
      <c r="B1588" s="277"/>
      <c r="C1588" s="277"/>
      <c r="D1588" s="13">
        <v>68</v>
      </c>
      <c r="E1588" s="109"/>
      <c r="F1588" s="144">
        <v>80</v>
      </c>
      <c r="G1588" s="1">
        <f t="shared" si="159"/>
        <v>12</v>
      </c>
      <c r="H1588" s="5"/>
      <c r="I1588" s="5"/>
      <c r="J1588" s="5"/>
    </row>
    <row r="1589" spans="2:10">
      <c r="B1589" s="277"/>
      <c r="C1589" s="277"/>
      <c r="D1589" s="13">
        <v>104</v>
      </c>
      <c r="E1589" s="109"/>
      <c r="F1589" s="144">
        <v>110</v>
      </c>
      <c r="G1589" s="1">
        <f t="shared" si="159"/>
        <v>6</v>
      </c>
      <c r="H1589" s="5"/>
      <c r="I1589" s="5"/>
      <c r="J1589" s="5"/>
    </row>
    <row r="1590" spans="2:10">
      <c r="B1590" s="277"/>
      <c r="C1590" s="277"/>
      <c r="D1590" s="13">
        <v>104</v>
      </c>
      <c r="E1590" s="109"/>
      <c r="F1590" s="144">
        <v>110</v>
      </c>
      <c r="G1590" s="1">
        <f t="shared" si="159"/>
        <v>6</v>
      </c>
      <c r="H1590" s="5"/>
      <c r="I1590" s="5"/>
      <c r="J1590" s="5"/>
    </row>
    <row r="1591" spans="2:10">
      <c r="B1591" s="277"/>
      <c r="C1591" s="277"/>
      <c r="D1591" s="13">
        <v>104</v>
      </c>
      <c r="E1591" s="109"/>
      <c r="F1591" s="144">
        <v>117</v>
      </c>
      <c r="G1591" s="1">
        <f t="shared" si="159"/>
        <v>13</v>
      </c>
      <c r="H1591" s="5"/>
      <c r="I1591" s="5"/>
      <c r="J1591" s="5"/>
    </row>
    <row r="1592" spans="2:10">
      <c r="B1592" s="277"/>
      <c r="C1592" s="269"/>
      <c r="D1592" s="13">
        <v>104</v>
      </c>
      <c r="E1592" s="109"/>
      <c r="F1592" s="144">
        <v>120</v>
      </c>
      <c r="G1592" s="1">
        <f t="shared" si="159"/>
        <v>16</v>
      </c>
      <c r="H1592" s="5"/>
      <c r="I1592" s="5"/>
      <c r="J1592" s="5"/>
    </row>
    <row r="1593" spans="2:10">
      <c r="B1593" s="277"/>
      <c r="C1593" s="268" t="s">
        <v>770</v>
      </c>
      <c r="D1593" s="13">
        <v>7</v>
      </c>
      <c r="E1593" s="109"/>
      <c r="F1593" s="144"/>
      <c r="G1593" s="1"/>
      <c r="H1593" s="13" t="s">
        <v>13</v>
      </c>
      <c r="I1593" s="5"/>
      <c r="J1593" s="5"/>
    </row>
    <row r="1594" spans="2:10">
      <c r="B1594" s="277"/>
      <c r="C1594" s="277"/>
      <c r="D1594" s="13">
        <v>7</v>
      </c>
      <c r="E1594" s="109"/>
      <c r="F1594" s="144"/>
      <c r="G1594" s="1"/>
      <c r="H1594" s="13" t="s">
        <v>13</v>
      </c>
      <c r="I1594" s="5"/>
      <c r="J1594" s="5"/>
    </row>
    <row r="1595" spans="2:10">
      <c r="B1595" s="277"/>
      <c r="C1595" s="277"/>
      <c r="D1595" s="13">
        <v>7</v>
      </c>
      <c r="E1595" s="109"/>
      <c r="F1595" s="144"/>
      <c r="G1595" s="1"/>
      <c r="H1595" s="13" t="s">
        <v>13</v>
      </c>
      <c r="I1595" s="5"/>
      <c r="J1595" s="5"/>
    </row>
    <row r="1596" spans="2:10">
      <c r="B1596" s="277"/>
      <c r="C1596" s="277"/>
      <c r="D1596" s="13">
        <v>7</v>
      </c>
      <c r="E1596" s="109"/>
      <c r="F1596" s="144"/>
      <c r="G1596" s="1"/>
      <c r="H1596" s="13" t="s">
        <v>13</v>
      </c>
      <c r="I1596" s="5"/>
      <c r="J1596" s="5"/>
    </row>
    <row r="1597" spans="2:10">
      <c r="B1597" s="269"/>
      <c r="C1597" s="269"/>
      <c r="D1597" s="13">
        <v>7</v>
      </c>
      <c r="E1597" s="109"/>
      <c r="F1597" s="144"/>
      <c r="G1597" s="1"/>
      <c r="H1597" s="13" t="s">
        <v>13</v>
      </c>
      <c r="I1597" s="5">
        <f>G1585+G1586+G1587+G1588+G1589+G1590+G1591+G1592</f>
        <v>89</v>
      </c>
      <c r="J1597" s="5">
        <f>I1597*75</f>
        <v>6675</v>
      </c>
    </row>
    <row r="1598" spans="2:10">
      <c r="B1598" s="268" t="s">
        <v>771</v>
      </c>
      <c r="C1598" s="268" t="s">
        <v>772</v>
      </c>
      <c r="D1598" s="13">
        <v>85</v>
      </c>
      <c r="E1598" s="109">
        <v>79</v>
      </c>
      <c r="F1598" s="144"/>
      <c r="G1598" s="1">
        <f>E1598-D1598</f>
        <v>-6</v>
      </c>
      <c r="H1598" s="5"/>
      <c r="I1598" s="5"/>
      <c r="J1598" s="5"/>
    </row>
    <row r="1599" spans="2:10">
      <c r="B1599" s="277"/>
      <c r="C1599" s="277"/>
      <c r="D1599" s="13">
        <v>85</v>
      </c>
      <c r="E1599" s="109">
        <v>79</v>
      </c>
      <c r="F1599" s="144"/>
      <c r="G1599" s="1">
        <f t="shared" ref="G1599:G1601" si="160">E1599-D1599</f>
        <v>-6</v>
      </c>
      <c r="H1599" s="5"/>
      <c r="I1599" s="5"/>
      <c r="J1599" s="5"/>
    </row>
    <row r="1600" spans="2:10">
      <c r="B1600" s="277"/>
      <c r="C1600" s="277"/>
      <c r="D1600" s="13">
        <v>85</v>
      </c>
      <c r="E1600" s="109">
        <v>79</v>
      </c>
      <c r="F1600" s="144"/>
      <c r="G1600" s="1">
        <f t="shared" si="160"/>
        <v>-6</v>
      </c>
      <c r="H1600" s="5"/>
      <c r="I1600" s="5"/>
      <c r="J1600" s="5"/>
    </row>
    <row r="1601" spans="2:10">
      <c r="B1601" s="277"/>
      <c r="C1601" s="269"/>
      <c r="D1601" s="13">
        <v>85</v>
      </c>
      <c r="E1601" s="109">
        <v>79</v>
      </c>
      <c r="F1601" s="144"/>
      <c r="G1601" s="1">
        <f t="shared" si="160"/>
        <v>-6</v>
      </c>
      <c r="H1601" s="5"/>
      <c r="I1601" s="5"/>
      <c r="J1601" s="5"/>
    </row>
    <row r="1602" spans="2:10">
      <c r="B1602" s="277"/>
      <c r="C1602" s="268" t="s">
        <v>769</v>
      </c>
      <c r="D1602" s="13">
        <v>142</v>
      </c>
      <c r="E1602" s="109"/>
      <c r="F1602" s="144">
        <v>153</v>
      </c>
      <c r="G1602" s="1">
        <f>F1602-D1602</f>
        <v>11</v>
      </c>
      <c r="H1602" s="5"/>
      <c r="I1602" s="5"/>
      <c r="J1602" s="5"/>
    </row>
    <row r="1603" spans="2:10">
      <c r="B1603" s="277"/>
      <c r="C1603" s="277"/>
      <c r="D1603" s="13">
        <v>142</v>
      </c>
      <c r="E1603" s="109"/>
      <c r="F1603" s="144">
        <v>153</v>
      </c>
      <c r="G1603" s="1">
        <f t="shared" ref="G1603:G1605" si="161">F1603-D1603</f>
        <v>11</v>
      </c>
      <c r="H1603" s="5"/>
      <c r="I1603" s="5"/>
      <c r="J1603" s="5"/>
    </row>
    <row r="1604" spans="2:10">
      <c r="B1604" s="277"/>
      <c r="C1604" s="277"/>
      <c r="D1604" s="13">
        <v>142</v>
      </c>
      <c r="E1604" s="109"/>
      <c r="F1604" s="144">
        <v>159</v>
      </c>
      <c r="G1604" s="1">
        <f t="shared" si="161"/>
        <v>17</v>
      </c>
      <c r="H1604" s="5"/>
      <c r="I1604" s="5"/>
      <c r="J1604" s="5"/>
    </row>
    <row r="1605" spans="2:10">
      <c r="B1605" s="269"/>
      <c r="C1605" s="269"/>
      <c r="D1605" s="13">
        <v>142</v>
      </c>
      <c r="E1605" s="109"/>
      <c r="F1605" s="144">
        <v>159</v>
      </c>
      <c r="G1605" s="1">
        <f t="shared" si="161"/>
        <v>17</v>
      </c>
      <c r="H1605" s="5"/>
      <c r="I1605" s="5">
        <f>G1598+G1599+G1600+G1601+G1602+G1603+G1604+G1605</f>
        <v>32</v>
      </c>
      <c r="J1605" s="5">
        <f>I1605*75</f>
        <v>2400</v>
      </c>
    </row>
    <row r="1606" spans="2:10">
      <c r="B1606" s="268" t="s">
        <v>773</v>
      </c>
      <c r="C1606" s="268" t="s">
        <v>770</v>
      </c>
      <c r="D1606" s="13"/>
      <c r="E1606" s="109"/>
      <c r="F1606" s="144">
        <v>25</v>
      </c>
      <c r="G1606" s="1">
        <f>F1606-D1593</f>
        <v>18</v>
      </c>
      <c r="H1606" s="5"/>
      <c r="I1606" s="5"/>
      <c r="J1606" s="5"/>
    </row>
    <row r="1607" spans="2:10">
      <c r="B1607" s="277"/>
      <c r="C1607" s="277"/>
      <c r="D1607" s="13"/>
      <c r="E1607" s="109"/>
      <c r="F1607" s="144">
        <v>25</v>
      </c>
      <c r="G1607" s="1">
        <f>F1607-D1594</f>
        <v>18</v>
      </c>
      <c r="H1607" s="5"/>
      <c r="I1607" s="5"/>
      <c r="J1607" s="5"/>
    </row>
    <row r="1608" spans="2:10">
      <c r="B1608" s="277"/>
      <c r="C1608" s="277"/>
      <c r="D1608" s="13">
        <v>14</v>
      </c>
      <c r="E1608" s="109"/>
      <c r="F1608" s="144"/>
      <c r="G1608" s="1"/>
      <c r="H1608" s="13" t="s">
        <v>13</v>
      </c>
      <c r="I1608" s="5"/>
      <c r="J1608" s="5"/>
    </row>
    <row r="1609" spans="2:10">
      <c r="B1609" s="277"/>
      <c r="C1609" s="277"/>
      <c r="D1609" s="13">
        <v>14</v>
      </c>
      <c r="E1609" s="109"/>
      <c r="F1609" s="144"/>
      <c r="G1609" s="1"/>
      <c r="H1609" s="13" t="s">
        <v>13</v>
      </c>
      <c r="I1609" s="5"/>
      <c r="J1609" s="5"/>
    </row>
    <row r="1610" spans="2:10">
      <c r="B1610" s="277"/>
      <c r="C1610" s="277"/>
      <c r="D1610" s="13">
        <v>14</v>
      </c>
      <c r="E1610" s="109"/>
      <c r="F1610" s="144"/>
      <c r="G1610" s="1"/>
      <c r="H1610" s="13" t="s">
        <v>13</v>
      </c>
      <c r="I1610" s="5"/>
      <c r="J1610" s="5"/>
    </row>
    <row r="1611" spans="2:10">
      <c r="B1611" s="277"/>
      <c r="C1611" s="269"/>
      <c r="D1611" s="13">
        <v>14</v>
      </c>
      <c r="E1611" s="109"/>
      <c r="F1611" s="144"/>
      <c r="G1611" s="1"/>
      <c r="H1611" s="13" t="s">
        <v>13</v>
      </c>
      <c r="I1611" s="5"/>
      <c r="J1611" s="5"/>
    </row>
    <row r="1612" spans="2:10">
      <c r="B1612" s="277"/>
      <c r="C1612" s="268" t="s">
        <v>769</v>
      </c>
      <c r="D1612" s="13">
        <v>157</v>
      </c>
      <c r="E1612" s="109">
        <v>145</v>
      </c>
      <c r="F1612" s="144"/>
      <c r="G1612" s="1">
        <f>E1612-D1612</f>
        <v>-12</v>
      </c>
      <c r="H1612" s="5"/>
      <c r="I1612" s="5"/>
      <c r="J1612" s="5"/>
    </row>
    <row r="1613" spans="2:10">
      <c r="B1613" s="277"/>
      <c r="C1613" s="269"/>
      <c r="D1613" s="13">
        <v>157</v>
      </c>
      <c r="E1613" s="109">
        <v>145</v>
      </c>
      <c r="F1613" s="144"/>
      <c r="G1613" s="1">
        <f>E1613-D1613</f>
        <v>-12</v>
      </c>
      <c r="H1613" s="5"/>
      <c r="I1613" s="5"/>
      <c r="J1613" s="5"/>
    </row>
    <row r="1614" spans="2:10">
      <c r="B1614" s="277"/>
      <c r="C1614" s="268" t="s">
        <v>774</v>
      </c>
      <c r="D1614" s="13">
        <v>164</v>
      </c>
      <c r="E1614" s="109"/>
      <c r="F1614" s="144">
        <v>171</v>
      </c>
      <c r="G1614" s="1">
        <f>F1614-D1614</f>
        <v>7</v>
      </c>
      <c r="H1614" s="5"/>
      <c r="I1614" s="5"/>
      <c r="J1614" s="5"/>
    </row>
    <row r="1615" spans="2:10">
      <c r="B1615" s="269"/>
      <c r="C1615" s="269"/>
      <c r="D1615" s="13">
        <v>164</v>
      </c>
      <c r="E1615" s="109"/>
      <c r="F1615" s="144">
        <v>171</v>
      </c>
      <c r="G1615" s="1">
        <f>F1615-D1615</f>
        <v>7</v>
      </c>
      <c r="H1615" s="5"/>
      <c r="I1615" s="5">
        <f>G1612+G1613+G1614+G1615</f>
        <v>-10</v>
      </c>
      <c r="J1615" s="5">
        <f>I1615*75</f>
        <v>-750</v>
      </c>
    </row>
    <row r="1616" spans="2:10">
      <c r="B1616" s="268" t="s">
        <v>775</v>
      </c>
      <c r="C1616" s="268" t="s">
        <v>770</v>
      </c>
      <c r="D1616" s="13"/>
      <c r="E1616" s="109">
        <v>0.05</v>
      </c>
      <c r="F1616" s="144"/>
      <c r="G1616" s="1">
        <f>E1616-D1595</f>
        <v>-6.95</v>
      </c>
      <c r="H1616" s="5"/>
      <c r="I1616" s="5"/>
      <c r="J1616" s="5"/>
    </row>
    <row r="1617" spans="2:10">
      <c r="B1617" s="277"/>
      <c r="C1617" s="277"/>
      <c r="D1617" s="13"/>
      <c r="E1617" s="109">
        <v>0.05</v>
      </c>
      <c r="F1617" s="144"/>
      <c r="G1617" s="1">
        <f>E1617-D1596</f>
        <v>-6.95</v>
      </c>
      <c r="H1617" s="5"/>
      <c r="I1617" s="5"/>
      <c r="J1617" s="5"/>
    </row>
    <row r="1618" spans="2:10">
      <c r="B1618" s="277"/>
      <c r="C1618" s="277"/>
      <c r="D1618" s="13"/>
      <c r="E1618" s="109">
        <v>0.05</v>
      </c>
      <c r="F1618" s="144"/>
      <c r="G1618" s="1">
        <f>E1618-D1597</f>
        <v>-6.95</v>
      </c>
      <c r="H1618" s="5"/>
      <c r="I1618" s="5"/>
      <c r="J1618" s="5"/>
    </row>
    <row r="1619" spans="2:10">
      <c r="B1619" s="277"/>
      <c r="C1619" s="277"/>
      <c r="D1619" s="13"/>
      <c r="E1619" s="109">
        <v>0.05</v>
      </c>
      <c r="F1619" s="144"/>
      <c r="G1619" s="1">
        <f>E1619-D1608</f>
        <v>-13.95</v>
      </c>
      <c r="H1619" s="5"/>
      <c r="I1619" s="5"/>
      <c r="J1619" s="5"/>
    </row>
    <row r="1620" spans="2:10">
      <c r="B1620" s="277"/>
      <c r="C1620" s="277"/>
      <c r="D1620" s="13"/>
      <c r="E1620" s="109">
        <v>0.05</v>
      </c>
      <c r="F1620" s="144"/>
      <c r="G1620" s="1">
        <f>E1620-D1611</f>
        <v>-13.95</v>
      </c>
      <c r="H1620" s="5"/>
      <c r="I1620" s="5"/>
      <c r="J1620" s="5"/>
    </row>
    <row r="1621" spans="2:10">
      <c r="B1621" s="277"/>
      <c r="C1621" s="277"/>
      <c r="D1621" s="13"/>
      <c r="E1621" s="109">
        <v>0.05</v>
      </c>
      <c r="F1621" s="144"/>
      <c r="G1621" s="1">
        <f>E1621-D1609</f>
        <v>-13.95</v>
      </c>
      <c r="H1621" s="5"/>
      <c r="I1621" s="5"/>
      <c r="J1621" s="5"/>
    </row>
    <row r="1622" spans="2:10">
      <c r="B1622" s="277"/>
      <c r="C1622" s="269"/>
      <c r="D1622" s="13"/>
      <c r="E1622" s="109">
        <v>0.05</v>
      </c>
      <c r="F1622" s="144"/>
      <c r="G1622" s="1">
        <f>E1622-D1610</f>
        <v>-13.95</v>
      </c>
      <c r="H1622" s="5"/>
      <c r="I1622" s="5"/>
      <c r="J1622" s="5"/>
    </row>
    <row r="1623" spans="2:10">
      <c r="B1623" s="277"/>
      <c r="C1623" s="268" t="s">
        <v>772</v>
      </c>
      <c r="D1623" s="13">
        <v>108</v>
      </c>
      <c r="E1623" s="109"/>
      <c r="F1623" s="144">
        <v>121</v>
      </c>
      <c r="G1623" s="1">
        <f>F1623-D1623</f>
        <v>13</v>
      </c>
      <c r="H1623" s="5"/>
      <c r="I1623" s="5"/>
      <c r="J1623" s="5"/>
    </row>
    <row r="1624" spans="2:10">
      <c r="B1624" s="277"/>
      <c r="C1624" s="277"/>
      <c r="D1624" s="13">
        <v>108</v>
      </c>
      <c r="E1624" s="109"/>
      <c r="F1624" s="144">
        <v>121</v>
      </c>
      <c r="G1624" s="1">
        <f t="shared" ref="G1624:G1626" si="162">F1624-D1624</f>
        <v>13</v>
      </c>
      <c r="H1624" s="5"/>
      <c r="I1624" s="5"/>
      <c r="J1624" s="5"/>
    </row>
    <row r="1625" spans="2:10">
      <c r="B1625" s="277"/>
      <c r="C1625" s="277"/>
      <c r="D1625" s="13">
        <v>108</v>
      </c>
      <c r="E1625" s="109"/>
      <c r="F1625" s="144">
        <v>130</v>
      </c>
      <c r="G1625" s="1">
        <f t="shared" si="162"/>
        <v>22</v>
      </c>
      <c r="H1625" s="5"/>
      <c r="I1625" s="5"/>
      <c r="J1625" s="5"/>
    </row>
    <row r="1626" spans="2:10">
      <c r="B1626" s="269"/>
      <c r="C1626" s="269"/>
      <c r="D1626" s="13">
        <v>108</v>
      </c>
      <c r="E1626" s="109"/>
      <c r="F1626" s="144">
        <v>130</v>
      </c>
      <c r="G1626" s="1">
        <f t="shared" si="162"/>
        <v>22</v>
      </c>
      <c r="H1626" s="5"/>
      <c r="I1626" s="5">
        <f>G1616+G1617+G1618+G1619+G1620+G1621+G1622+G1623+G1624+G1625+G1626</f>
        <v>-6.6500000000000057</v>
      </c>
      <c r="J1626" s="5">
        <f>I1626*75</f>
        <v>-498.75000000000045</v>
      </c>
    </row>
    <row r="1627" spans="2:10">
      <c r="B1627" s="256" t="s">
        <v>782</v>
      </c>
      <c r="C1627" s="268" t="s">
        <v>764</v>
      </c>
      <c r="D1627" s="13">
        <v>142</v>
      </c>
      <c r="E1627" s="109">
        <v>128</v>
      </c>
      <c r="F1627" s="144"/>
      <c r="G1627" s="1">
        <f>E1627-D1627</f>
        <v>-14</v>
      </c>
      <c r="H1627" s="5"/>
      <c r="I1627" s="5"/>
      <c r="J1627" s="5"/>
    </row>
    <row r="1628" spans="2:10">
      <c r="B1628" s="257"/>
      <c r="C1628" s="277"/>
      <c r="D1628" s="13">
        <v>142</v>
      </c>
      <c r="E1628" s="109">
        <v>128</v>
      </c>
      <c r="F1628" s="144"/>
      <c r="G1628" s="1">
        <f t="shared" ref="G1628:G1630" si="163">E1628-D1628</f>
        <v>-14</v>
      </c>
      <c r="H1628" s="5"/>
      <c r="I1628" s="5"/>
      <c r="J1628" s="5"/>
    </row>
    <row r="1629" spans="2:10">
      <c r="B1629" s="257"/>
      <c r="C1629" s="277"/>
      <c r="D1629" s="13">
        <v>142</v>
      </c>
      <c r="E1629" s="109">
        <v>128</v>
      </c>
      <c r="F1629" s="144"/>
      <c r="G1629" s="1">
        <f t="shared" si="163"/>
        <v>-14</v>
      </c>
      <c r="H1629" s="5"/>
      <c r="I1629" s="5"/>
      <c r="J1629" s="5"/>
    </row>
    <row r="1630" spans="2:10">
      <c r="B1630" s="257"/>
      <c r="C1630" s="269"/>
      <c r="D1630" s="13">
        <v>142</v>
      </c>
      <c r="E1630" s="109">
        <v>128</v>
      </c>
      <c r="F1630" s="144"/>
      <c r="G1630" s="1">
        <f t="shared" si="163"/>
        <v>-14</v>
      </c>
      <c r="H1630" s="5"/>
      <c r="I1630" s="5"/>
      <c r="J1630" s="5"/>
    </row>
    <row r="1631" spans="2:10">
      <c r="B1631" s="257"/>
      <c r="C1631" s="256" t="s">
        <v>770</v>
      </c>
      <c r="D1631" s="13">
        <v>121</v>
      </c>
      <c r="E1631" s="109"/>
      <c r="F1631" s="144">
        <v>132</v>
      </c>
      <c r="G1631" s="1">
        <f>F1631-D1631</f>
        <v>11</v>
      </c>
      <c r="H1631" s="5"/>
      <c r="I1631" s="5"/>
      <c r="J1631" s="5"/>
    </row>
    <row r="1632" spans="2:10">
      <c r="B1632" s="257"/>
      <c r="C1632" s="257"/>
      <c r="D1632" s="13">
        <v>121</v>
      </c>
      <c r="E1632" s="109"/>
      <c r="F1632" s="144">
        <v>132</v>
      </c>
      <c r="G1632" s="1">
        <f t="shared" ref="G1632:G1633" si="164">F1632-D1632</f>
        <v>11</v>
      </c>
      <c r="H1632" s="5"/>
      <c r="I1632" s="5"/>
      <c r="J1632" s="5"/>
    </row>
    <row r="1633" spans="2:10">
      <c r="B1633" s="257"/>
      <c r="C1633" s="257"/>
      <c r="D1633" s="13">
        <v>121</v>
      </c>
      <c r="E1633" s="109"/>
      <c r="F1633" s="144">
        <v>132</v>
      </c>
      <c r="G1633" s="1">
        <f t="shared" si="164"/>
        <v>11</v>
      </c>
      <c r="H1633" s="5"/>
      <c r="I1633" s="5"/>
      <c r="J1633" s="5"/>
    </row>
    <row r="1634" spans="2:10">
      <c r="B1634" s="257"/>
      <c r="C1634" s="257"/>
      <c r="D1634" s="13">
        <v>121</v>
      </c>
      <c r="E1634" s="109"/>
      <c r="F1634" s="144"/>
      <c r="G1634" s="1"/>
      <c r="H1634" s="5" t="s">
        <v>13</v>
      </c>
      <c r="I1634" s="5"/>
      <c r="J1634" s="5"/>
    </row>
    <row r="1635" spans="2:10">
      <c r="B1635" s="257"/>
      <c r="C1635" s="257"/>
      <c r="D1635" s="13">
        <v>103</v>
      </c>
      <c r="E1635" s="109"/>
      <c r="F1635" s="144"/>
      <c r="G1635" s="1"/>
      <c r="H1635" s="5" t="s">
        <v>13</v>
      </c>
      <c r="I1635" s="5"/>
      <c r="J1635" s="5"/>
    </row>
    <row r="1636" spans="2:10">
      <c r="B1636" s="258"/>
      <c r="C1636" s="258"/>
      <c r="D1636" s="13">
        <v>103</v>
      </c>
      <c r="E1636" s="109"/>
      <c r="F1636" s="144"/>
      <c r="G1636" s="1"/>
      <c r="H1636" s="5" t="s">
        <v>13</v>
      </c>
      <c r="I1636" s="5">
        <f>G1627+G1628+G1629+G1630+G1631+G1632+G1633</f>
        <v>-23</v>
      </c>
      <c r="J1636" s="5">
        <f>I1636*75</f>
        <v>-1725</v>
      </c>
    </row>
    <row r="1637" spans="2:10">
      <c r="B1637" s="1"/>
      <c r="C1637" s="1"/>
      <c r="D1637" s="1"/>
      <c r="E1637" s="254" t="s">
        <v>638</v>
      </c>
      <c r="F1637" s="255"/>
      <c r="G1637" s="5">
        <f>SUM(G1477:G1636)</f>
        <v>1014.3499999999997</v>
      </c>
      <c r="H1637" s="5">
        <f>G1637*75</f>
        <v>76076.249999999971</v>
      </c>
      <c r="I1637" s="1"/>
      <c r="J1637" s="1"/>
    </row>
    <row r="1640" spans="2:10">
      <c r="B1640" s="5" t="s">
        <v>292</v>
      </c>
      <c r="C1640" s="5">
        <v>2018</v>
      </c>
      <c r="D1640" s="13"/>
      <c r="E1640" s="13"/>
      <c r="F1640" s="13"/>
      <c r="G1640" s="13"/>
      <c r="H1640" s="13"/>
      <c r="I1640" s="247" t="s">
        <v>527</v>
      </c>
      <c r="J1640" s="248"/>
    </row>
    <row r="1641" spans="2:10">
      <c r="B1641" s="12"/>
      <c r="C1641" s="12"/>
      <c r="D1641" s="12"/>
      <c r="E1641" s="20"/>
      <c r="F1641" s="20"/>
      <c r="G1641" s="20" t="s">
        <v>4</v>
      </c>
      <c r="H1641" s="21" t="s">
        <v>9</v>
      </c>
      <c r="I1641" s="249"/>
      <c r="J1641" s="250"/>
    </row>
    <row r="1642" spans="2:10">
      <c r="B1642" s="2" t="s">
        <v>0</v>
      </c>
      <c r="C1642" s="2" t="s">
        <v>1</v>
      </c>
      <c r="D1642" s="2" t="s">
        <v>10</v>
      </c>
      <c r="E1642" s="2" t="s">
        <v>7</v>
      </c>
      <c r="F1642" s="2" t="s">
        <v>11</v>
      </c>
      <c r="G1642" s="2" t="s">
        <v>12</v>
      </c>
      <c r="H1642" s="22"/>
      <c r="I1642" s="76" t="s">
        <v>525</v>
      </c>
      <c r="J1642" s="77" t="s">
        <v>526</v>
      </c>
    </row>
    <row r="1643" spans="2:10">
      <c r="B1643" s="268" t="s">
        <v>784</v>
      </c>
      <c r="C1643" s="268" t="s">
        <v>785</v>
      </c>
      <c r="D1643" s="1">
        <v>112</v>
      </c>
      <c r="E1643" s="1">
        <v>105</v>
      </c>
      <c r="F1643" s="1"/>
      <c r="G1643" s="1">
        <f>E1643-D1643</f>
        <v>-7</v>
      </c>
      <c r="H1643" s="1"/>
      <c r="I1643" s="1"/>
      <c r="J1643" s="1"/>
    </row>
    <row r="1644" spans="2:10">
      <c r="B1644" s="277"/>
      <c r="C1644" s="277"/>
      <c r="D1644" s="1">
        <v>112</v>
      </c>
      <c r="E1644" s="1">
        <v>105</v>
      </c>
      <c r="F1644" s="1"/>
      <c r="G1644" s="1">
        <f>E1644-D1644</f>
        <v>-7</v>
      </c>
      <c r="H1644" s="1"/>
      <c r="I1644" s="5"/>
      <c r="J1644" s="5"/>
    </row>
    <row r="1645" spans="2:10">
      <c r="B1645" s="277"/>
      <c r="C1645" s="277"/>
      <c r="D1645" s="1"/>
      <c r="E1645" s="1">
        <v>97</v>
      </c>
      <c r="F1645" s="1"/>
      <c r="G1645" s="1">
        <f>E1645-D1634</f>
        <v>-24</v>
      </c>
      <c r="H1645" s="1"/>
      <c r="I1645" s="5"/>
      <c r="J1645" s="5"/>
    </row>
    <row r="1646" spans="2:10">
      <c r="B1646" s="277"/>
      <c r="C1646" s="277"/>
      <c r="D1646" s="1"/>
      <c r="E1646" s="1">
        <v>97</v>
      </c>
      <c r="F1646" s="1"/>
      <c r="G1646" s="1">
        <f>E1646-D1635</f>
        <v>-6</v>
      </c>
      <c r="H1646" s="1"/>
      <c r="I1646" s="5"/>
      <c r="J1646" s="5"/>
    </row>
    <row r="1647" spans="2:10">
      <c r="B1647" s="277"/>
      <c r="C1647" s="269"/>
      <c r="D1647" s="1"/>
      <c r="E1647" s="1">
        <v>97</v>
      </c>
      <c r="F1647" s="1"/>
      <c r="G1647" s="1">
        <f>E1647-D1636</f>
        <v>-6</v>
      </c>
      <c r="H1647" s="1"/>
      <c r="I1647" s="5"/>
      <c r="J1647" s="5"/>
    </row>
    <row r="1648" spans="2:10">
      <c r="B1648" s="277"/>
      <c r="C1648" s="268" t="s">
        <v>764</v>
      </c>
      <c r="D1648" s="1">
        <v>136</v>
      </c>
      <c r="E1648" s="1"/>
      <c r="F1648" s="1">
        <v>150</v>
      </c>
      <c r="G1648" s="1">
        <f>F1648-D1648</f>
        <v>14</v>
      </c>
      <c r="H1648" s="1"/>
      <c r="I1648" s="5"/>
      <c r="J1648" s="5"/>
    </row>
    <row r="1649" spans="2:10">
      <c r="B1649" s="277"/>
      <c r="C1649" s="277"/>
      <c r="D1649" s="1">
        <v>136</v>
      </c>
      <c r="E1649" s="1"/>
      <c r="F1649" s="1">
        <v>150</v>
      </c>
      <c r="G1649" s="1">
        <f t="shared" ref="G1649:G1651" si="165">F1649-D1649</f>
        <v>14</v>
      </c>
      <c r="H1649" s="1"/>
      <c r="I1649" s="5"/>
      <c r="J1649" s="5"/>
    </row>
    <row r="1650" spans="2:10">
      <c r="B1650" s="277"/>
      <c r="C1650" s="277"/>
      <c r="D1650" s="1">
        <v>136</v>
      </c>
      <c r="E1650" s="1"/>
      <c r="F1650" s="1">
        <v>165</v>
      </c>
      <c r="G1650" s="1">
        <f t="shared" si="165"/>
        <v>29</v>
      </c>
      <c r="H1650" s="1"/>
      <c r="I1650" s="5"/>
      <c r="J1650" s="5"/>
    </row>
    <row r="1651" spans="2:10">
      <c r="B1651" s="277"/>
      <c r="C1651" s="269"/>
      <c r="D1651" s="1">
        <v>136</v>
      </c>
      <c r="E1651" s="1"/>
      <c r="F1651" s="1">
        <v>170</v>
      </c>
      <c r="G1651" s="1">
        <f t="shared" si="165"/>
        <v>34</v>
      </c>
      <c r="H1651" s="1"/>
      <c r="I1651" s="5"/>
      <c r="J1651" s="5"/>
    </row>
    <row r="1652" spans="2:10">
      <c r="B1652" s="277"/>
      <c r="C1652" s="268" t="s">
        <v>770</v>
      </c>
      <c r="D1652" s="1">
        <v>70</v>
      </c>
      <c r="E1652" s="1"/>
      <c r="F1652" s="1"/>
      <c r="G1652" s="1"/>
      <c r="H1652" s="1" t="s">
        <v>13</v>
      </c>
      <c r="I1652" s="5"/>
      <c r="J1652" s="5"/>
    </row>
    <row r="1653" spans="2:10">
      <c r="B1653" s="277"/>
      <c r="C1653" s="277"/>
      <c r="D1653" s="1">
        <v>70</v>
      </c>
      <c r="E1653" s="1"/>
      <c r="F1653" s="1"/>
      <c r="G1653" s="1"/>
      <c r="H1653" s="1" t="s">
        <v>13</v>
      </c>
      <c r="I1653" s="5"/>
      <c r="J1653" s="5"/>
    </row>
    <row r="1654" spans="2:10">
      <c r="B1654" s="277"/>
      <c r="C1654" s="277"/>
      <c r="D1654" s="1">
        <v>70</v>
      </c>
      <c r="E1654" s="1"/>
      <c r="F1654" s="1"/>
      <c r="G1654" s="1"/>
      <c r="H1654" s="1" t="s">
        <v>13</v>
      </c>
      <c r="I1654" s="5"/>
      <c r="J1654" s="5"/>
    </row>
    <row r="1655" spans="2:10">
      <c r="B1655" s="269"/>
      <c r="C1655" s="269"/>
      <c r="D1655" s="1">
        <v>70</v>
      </c>
      <c r="E1655" s="1"/>
      <c r="F1655" s="1"/>
      <c r="G1655" s="1"/>
      <c r="H1655" s="1" t="s">
        <v>13</v>
      </c>
      <c r="I1655" s="5">
        <f>G1643+G1644+G1645+G1646+G1647+G1648+G1649+G1650+G1651</f>
        <v>41</v>
      </c>
      <c r="J1655" s="5">
        <f>I1655*75</f>
        <v>3075</v>
      </c>
    </row>
    <row r="1656" spans="2:10">
      <c r="B1656" s="268" t="s">
        <v>787</v>
      </c>
      <c r="C1656" s="268" t="s">
        <v>770</v>
      </c>
      <c r="D1656" s="1"/>
      <c r="E1656" s="1"/>
      <c r="F1656" s="1">
        <v>67</v>
      </c>
      <c r="G1656" s="1">
        <f>F1656-D1652</f>
        <v>-3</v>
      </c>
      <c r="H1656" s="1"/>
      <c r="I1656" s="5"/>
      <c r="J1656" s="5"/>
    </row>
    <row r="1657" spans="2:10">
      <c r="B1657" s="277"/>
      <c r="C1657" s="277"/>
      <c r="D1657" s="1"/>
      <c r="E1657" s="1"/>
      <c r="F1657" s="1">
        <v>67</v>
      </c>
      <c r="G1657" s="1">
        <f>F1657-D1653</f>
        <v>-3</v>
      </c>
      <c r="H1657" s="1"/>
      <c r="I1657" s="5"/>
      <c r="J1657" s="5"/>
    </row>
    <row r="1658" spans="2:10">
      <c r="B1658" s="277"/>
      <c r="C1658" s="277"/>
      <c r="D1658" s="1"/>
      <c r="E1658" s="1"/>
      <c r="F1658" s="1">
        <v>67</v>
      </c>
      <c r="G1658" s="1">
        <f>F1658-D1654</f>
        <v>-3</v>
      </c>
      <c r="H1658" s="1"/>
      <c r="I1658" s="5"/>
      <c r="J1658" s="5"/>
    </row>
    <row r="1659" spans="2:10">
      <c r="B1659" s="277"/>
      <c r="C1659" s="277"/>
      <c r="D1659" s="1"/>
      <c r="E1659" s="1"/>
      <c r="F1659" s="1">
        <v>67</v>
      </c>
      <c r="G1659" s="1">
        <f>F1659-D1655</f>
        <v>-3</v>
      </c>
      <c r="H1659" s="1"/>
      <c r="I1659" s="5"/>
      <c r="J1659" s="5"/>
    </row>
    <row r="1660" spans="2:10">
      <c r="B1660" s="277"/>
      <c r="C1660" s="277"/>
      <c r="D1660" s="1">
        <v>57</v>
      </c>
      <c r="E1660" s="1"/>
      <c r="F1660" s="1">
        <v>67</v>
      </c>
      <c r="G1660" s="1">
        <f>F1660-D1660</f>
        <v>10</v>
      </c>
      <c r="H1660" s="1"/>
      <c r="I1660" s="5"/>
      <c r="J1660" s="5"/>
    </row>
    <row r="1661" spans="2:10">
      <c r="B1661" s="277"/>
      <c r="C1661" s="277"/>
      <c r="D1661" s="1">
        <v>57</v>
      </c>
      <c r="E1661" s="1"/>
      <c r="F1661" s="1">
        <v>67</v>
      </c>
      <c r="G1661" s="1">
        <f t="shared" ref="G1661:G1687" si="166">F1661-D1661</f>
        <v>10</v>
      </c>
      <c r="H1661" s="1"/>
      <c r="I1661" s="5"/>
      <c r="J1661" s="5"/>
    </row>
    <row r="1662" spans="2:10">
      <c r="B1662" s="277"/>
      <c r="C1662" s="277"/>
      <c r="D1662" s="1">
        <v>57</v>
      </c>
      <c r="E1662" s="1"/>
      <c r="F1662" s="1">
        <v>67</v>
      </c>
      <c r="G1662" s="1">
        <f t="shared" si="166"/>
        <v>10</v>
      </c>
      <c r="H1662" s="1"/>
      <c r="I1662" s="5"/>
      <c r="J1662" s="5"/>
    </row>
    <row r="1663" spans="2:10">
      <c r="B1663" s="277"/>
      <c r="C1663" s="269"/>
      <c r="D1663" s="8">
        <v>57</v>
      </c>
      <c r="E1663" s="1"/>
      <c r="F1663" s="8">
        <v>67</v>
      </c>
      <c r="G1663" s="1">
        <f t="shared" si="166"/>
        <v>10</v>
      </c>
      <c r="H1663" s="1"/>
      <c r="I1663" s="5"/>
      <c r="J1663" s="5"/>
    </row>
    <row r="1664" spans="2:10">
      <c r="B1664" s="277"/>
      <c r="C1664" s="268" t="s">
        <v>761</v>
      </c>
      <c r="D1664" s="8">
        <v>138</v>
      </c>
      <c r="E1664" s="1"/>
      <c r="F1664" s="8">
        <v>161</v>
      </c>
      <c r="G1664" s="1">
        <f t="shared" si="166"/>
        <v>23</v>
      </c>
      <c r="H1664" s="1"/>
      <c r="I1664" s="5"/>
      <c r="J1664" s="5"/>
    </row>
    <row r="1665" spans="2:10">
      <c r="B1665" s="277"/>
      <c r="C1665" s="277"/>
      <c r="D1665" s="8">
        <v>138</v>
      </c>
      <c r="E1665" s="1"/>
      <c r="F1665" s="8">
        <v>161</v>
      </c>
      <c r="G1665" s="1">
        <f t="shared" si="166"/>
        <v>23</v>
      </c>
      <c r="H1665" s="1"/>
      <c r="I1665" s="5"/>
      <c r="J1665" s="5"/>
    </row>
    <row r="1666" spans="2:10">
      <c r="B1666" s="277"/>
      <c r="C1666" s="277"/>
      <c r="D1666" s="8">
        <v>138</v>
      </c>
      <c r="E1666" s="1"/>
      <c r="F1666" s="8">
        <v>161</v>
      </c>
      <c r="G1666" s="1">
        <f t="shared" si="166"/>
        <v>23</v>
      </c>
      <c r="H1666" s="1"/>
      <c r="I1666" s="5"/>
      <c r="J1666" s="5"/>
    </row>
    <row r="1667" spans="2:10">
      <c r="B1667" s="277"/>
      <c r="C1667" s="269"/>
      <c r="D1667" s="8">
        <v>138</v>
      </c>
      <c r="E1667" s="1"/>
      <c r="F1667" s="8">
        <v>161</v>
      </c>
      <c r="G1667" s="1">
        <f t="shared" si="166"/>
        <v>23</v>
      </c>
      <c r="H1667" s="1"/>
      <c r="I1667" s="5"/>
      <c r="J1667" s="5"/>
    </row>
    <row r="1668" spans="2:10">
      <c r="B1668" s="277"/>
      <c r="C1668" s="268" t="s">
        <v>738</v>
      </c>
      <c r="D1668" s="8">
        <v>76</v>
      </c>
      <c r="E1668" s="1"/>
      <c r="F1668" s="8">
        <v>87</v>
      </c>
      <c r="G1668" s="1">
        <f t="shared" si="166"/>
        <v>11</v>
      </c>
      <c r="H1668" s="1"/>
      <c r="I1668" s="5"/>
      <c r="J1668" s="5"/>
    </row>
    <row r="1669" spans="2:10">
      <c r="B1669" s="277"/>
      <c r="C1669" s="277"/>
      <c r="D1669" s="8">
        <v>76</v>
      </c>
      <c r="E1669" s="1"/>
      <c r="F1669" s="8">
        <v>87</v>
      </c>
      <c r="G1669" s="1">
        <f t="shared" si="166"/>
        <v>11</v>
      </c>
      <c r="H1669" s="1"/>
      <c r="I1669" s="5"/>
      <c r="J1669" s="5"/>
    </row>
    <row r="1670" spans="2:10">
      <c r="B1670" s="277"/>
      <c r="C1670" s="277"/>
      <c r="D1670" s="8">
        <v>76</v>
      </c>
      <c r="E1670" s="1"/>
      <c r="F1670" s="8">
        <v>87</v>
      </c>
      <c r="G1670" s="1">
        <f t="shared" si="166"/>
        <v>11</v>
      </c>
      <c r="H1670" s="1"/>
      <c r="I1670" s="5"/>
      <c r="J1670" s="5"/>
    </row>
    <row r="1671" spans="2:10">
      <c r="B1671" s="269"/>
      <c r="C1671" s="269"/>
      <c r="D1671" s="8">
        <v>76</v>
      </c>
      <c r="E1671" s="1"/>
      <c r="F1671" s="8">
        <v>87</v>
      </c>
      <c r="G1671" s="1">
        <f t="shared" si="166"/>
        <v>11</v>
      </c>
      <c r="H1671" s="1"/>
      <c r="I1671" s="5">
        <f>G1656+G1657+G1658+G1659+G1660+G1661+G1662+G1663+G1664+G1665+G1666+G1667+G1668+G1669+G1670+G1671</f>
        <v>164</v>
      </c>
      <c r="J1671" s="5">
        <f>I1671*75</f>
        <v>12300</v>
      </c>
    </row>
    <row r="1672" spans="2:10">
      <c r="B1672" s="268" t="s">
        <v>789</v>
      </c>
      <c r="C1672" s="268" t="s">
        <v>743</v>
      </c>
      <c r="D1672" s="8">
        <v>129</v>
      </c>
      <c r="E1672" s="1"/>
      <c r="F1672" s="8">
        <v>150</v>
      </c>
      <c r="G1672" s="1">
        <f t="shared" si="166"/>
        <v>21</v>
      </c>
      <c r="H1672" s="1"/>
      <c r="I1672" s="5"/>
      <c r="J1672" s="5"/>
    </row>
    <row r="1673" spans="2:10">
      <c r="B1673" s="277"/>
      <c r="C1673" s="277"/>
      <c r="D1673" s="8">
        <v>129</v>
      </c>
      <c r="E1673" s="1"/>
      <c r="F1673" s="8">
        <v>150</v>
      </c>
      <c r="G1673" s="1">
        <f t="shared" si="166"/>
        <v>21</v>
      </c>
      <c r="H1673" s="1"/>
      <c r="I1673" s="5"/>
      <c r="J1673" s="5"/>
    </row>
    <row r="1674" spans="2:10">
      <c r="B1674" s="277"/>
      <c r="C1674" s="277"/>
      <c r="D1674" s="8">
        <v>129</v>
      </c>
      <c r="E1674" s="1"/>
      <c r="F1674" s="8">
        <v>166</v>
      </c>
      <c r="G1674" s="1">
        <f t="shared" si="166"/>
        <v>37</v>
      </c>
      <c r="H1674" s="1"/>
      <c r="I1674" s="5"/>
      <c r="J1674" s="5"/>
    </row>
    <row r="1675" spans="2:10">
      <c r="B1675" s="269"/>
      <c r="C1675" s="269"/>
      <c r="D1675" s="8">
        <v>129</v>
      </c>
      <c r="E1675" s="1"/>
      <c r="F1675" s="8">
        <v>166</v>
      </c>
      <c r="G1675" s="1">
        <f t="shared" si="166"/>
        <v>37</v>
      </c>
      <c r="H1675" s="1"/>
      <c r="I1675" s="5">
        <f>G1672+G1673+G1674+G1675</f>
        <v>116</v>
      </c>
      <c r="J1675" s="5">
        <f>I1675*75</f>
        <v>8700</v>
      </c>
    </row>
    <row r="1676" spans="2:10">
      <c r="B1676" s="268" t="s">
        <v>791</v>
      </c>
      <c r="C1676" s="278" t="s">
        <v>792</v>
      </c>
      <c r="D1676" s="1">
        <v>155</v>
      </c>
      <c r="E1676" s="1"/>
      <c r="F1676" s="1">
        <v>168</v>
      </c>
      <c r="G1676" s="1">
        <f t="shared" si="166"/>
        <v>13</v>
      </c>
      <c r="H1676" s="1"/>
      <c r="I1676" s="5"/>
      <c r="J1676" s="5"/>
    </row>
    <row r="1677" spans="2:10">
      <c r="B1677" s="277"/>
      <c r="C1677" s="279"/>
      <c r="D1677" s="1">
        <v>155</v>
      </c>
      <c r="E1677" s="1"/>
      <c r="F1677" s="1">
        <v>168</v>
      </c>
      <c r="G1677" s="1">
        <f t="shared" si="166"/>
        <v>13</v>
      </c>
      <c r="H1677" s="1"/>
      <c r="I1677" s="5"/>
      <c r="J1677" s="5"/>
    </row>
    <row r="1678" spans="2:10">
      <c r="B1678" s="277"/>
      <c r="C1678" s="279"/>
      <c r="D1678" s="1">
        <v>155</v>
      </c>
      <c r="E1678" s="1"/>
      <c r="F1678" s="1">
        <v>168</v>
      </c>
      <c r="G1678" s="1">
        <f t="shared" si="166"/>
        <v>13</v>
      </c>
      <c r="H1678" s="1"/>
      <c r="I1678" s="5"/>
      <c r="J1678" s="5"/>
    </row>
    <row r="1679" spans="2:10">
      <c r="B1679" s="277"/>
      <c r="C1679" s="280"/>
      <c r="D1679" s="1">
        <v>155</v>
      </c>
      <c r="E1679" s="1"/>
      <c r="F1679" s="1">
        <v>168</v>
      </c>
      <c r="G1679" s="1">
        <f t="shared" si="166"/>
        <v>13</v>
      </c>
      <c r="H1679" s="1"/>
      <c r="I1679" s="5"/>
      <c r="J1679" s="5"/>
    </row>
    <row r="1680" spans="2:10">
      <c r="B1680" s="277"/>
      <c r="C1680" s="278" t="s">
        <v>707</v>
      </c>
      <c r="D1680" s="1">
        <v>45</v>
      </c>
      <c r="E1680" s="1"/>
      <c r="F1680" s="1">
        <v>67</v>
      </c>
      <c r="G1680" s="1">
        <f t="shared" si="166"/>
        <v>22</v>
      </c>
      <c r="H1680" s="1"/>
      <c r="I1680" s="5"/>
      <c r="J1680" s="5"/>
    </row>
    <row r="1681" spans="2:10">
      <c r="B1681" s="277"/>
      <c r="C1681" s="279"/>
      <c r="D1681" s="1">
        <v>45</v>
      </c>
      <c r="E1681" s="1"/>
      <c r="F1681" s="1">
        <v>67</v>
      </c>
      <c r="G1681" s="1">
        <f t="shared" si="166"/>
        <v>22</v>
      </c>
      <c r="H1681" s="1"/>
      <c r="I1681" s="5"/>
      <c r="J1681" s="5"/>
    </row>
    <row r="1682" spans="2:10">
      <c r="B1682" s="277"/>
      <c r="C1682" s="279"/>
      <c r="D1682" s="1">
        <v>45</v>
      </c>
      <c r="E1682" s="1"/>
      <c r="F1682" s="1">
        <v>67</v>
      </c>
      <c r="G1682" s="1">
        <f t="shared" si="166"/>
        <v>22</v>
      </c>
      <c r="H1682" s="1"/>
      <c r="I1682" s="5"/>
      <c r="J1682" s="5"/>
    </row>
    <row r="1683" spans="2:10">
      <c r="B1683" s="277"/>
      <c r="C1683" s="280"/>
      <c r="D1683" s="1">
        <v>45</v>
      </c>
      <c r="E1683" s="1"/>
      <c r="F1683" s="1">
        <v>67</v>
      </c>
      <c r="G1683" s="1">
        <f t="shared" si="166"/>
        <v>22</v>
      </c>
      <c r="H1683" s="1"/>
      <c r="I1683" s="5"/>
      <c r="J1683" s="5"/>
    </row>
    <row r="1684" spans="2:10">
      <c r="B1684" s="277"/>
      <c r="C1684" s="278" t="s">
        <v>792</v>
      </c>
      <c r="D1684" s="1">
        <v>156</v>
      </c>
      <c r="E1684" s="1"/>
      <c r="F1684" s="1">
        <v>170</v>
      </c>
      <c r="G1684" s="1">
        <f t="shared" si="166"/>
        <v>14</v>
      </c>
      <c r="H1684" s="1"/>
      <c r="I1684" s="5"/>
      <c r="J1684" s="5"/>
    </row>
    <row r="1685" spans="2:10">
      <c r="B1685" s="277"/>
      <c r="C1685" s="279"/>
      <c r="D1685" s="8">
        <v>156</v>
      </c>
      <c r="E1685" s="1"/>
      <c r="F1685" s="8">
        <v>170</v>
      </c>
      <c r="G1685" s="8">
        <f t="shared" si="166"/>
        <v>14</v>
      </c>
      <c r="H1685" s="1"/>
      <c r="I1685" s="5"/>
      <c r="J1685" s="5"/>
    </row>
    <row r="1686" spans="2:10">
      <c r="B1686" s="277"/>
      <c r="C1686" s="279"/>
      <c r="D1686" s="8">
        <v>156</v>
      </c>
      <c r="E1686" s="1"/>
      <c r="F1686" s="8">
        <v>185</v>
      </c>
      <c r="G1686" s="8">
        <f t="shared" si="166"/>
        <v>29</v>
      </c>
      <c r="H1686" s="1"/>
      <c r="I1686" s="5"/>
      <c r="J1686" s="5"/>
    </row>
    <row r="1687" spans="2:10">
      <c r="B1687" s="269"/>
      <c r="C1687" s="280"/>
      <c r="D1687" s="8">
        <v>156</v>
      </c>
      <c r="E1687" s="1"/>
      <c r="F1687" s="8">
        <v>185</v>
      </c>
      <c r="G1687" s="8">
        <f t="shared" si="166"/>
        <v>29</v>
      </c>
      <c r="H1687" s="1"/>
      <c r="I1687" s="5">
        <f>G1676+G1677+G1678+G1679+G1680+G1681+G1682+G1683+G1684+G1685+G1686+G1687</f>
        <v>226</v>
      </c>
      <c r="J1687" s="5">
        <f>I1687*75</f>
        <v>16950</v>
      </c>
    </row>
    <row r="1688" spans="2:10">
      <c r="B1688" s="268" t="s">
        <v>795</v>
      </c>
      <c r="C1688" s="268" t="s">
        <v>707</v>
      </c>
      <c r="D1688" s="1">
        <v>53</v>
      </c>
      <c r="E1688" s="1">
        <v>47</v>
      </c>
      <c r="F1688" s="1"/>
      <c r="G1688" s="1">
        <f>E1688-D1688</f>
        <v>-6</v>
      </c>
      <c r="H1688" s="1"/>
      <c r="I1688" s="5"/>
      <c r="J1688" s="5"/>
    </row>
    <row r="1689" spans="2:10">
      <c r="B1689" s="277"/>
      <c r="C1689" s="277"/>
      <c r="D1689" s="1">
        <v>53</v>
      </c>
      <c r="E1689" s="1">
        <v>47</v>
      </c>
      <c r="F1689" s="1"/>
      <c r="G1689" s="1">
        <f t="shared" ref="G1689:G1691" si="167">E1689-D1689</f>
        <v>-6</v>
      </c>
      <c r="H1689" s="1"/>
      <c r="I1689" s="5"/>
      <c r="J1689" s="5"/>
    </row>
    <row r="1690" spans="2:10">
      <c r="B1690" s="277"/>
      <c r="C1690" s="277"/>
      <c r="D1690" s="1">
        <v>53</v>
      </c>
      <c r="E1690" s="1">
        <v>47</v>
      </c>
      <c r="F1690" s="1"/>
      <c r="G1690" s="1">
        <f t="shared" si="167"/>
        <v>-6</v>
      </c>
      <c r="H1690" s="1"/>
      <c r="I1690" s="5"/>
      <c r="J1690" s="5"/>
    </row>
    <row r="1691" spans="2:10">
      <c r="B1691" s="277"/>
      <c r="C1691" s="269"/>
      <c r="D1691" s="1">
        <v>53</v>
      </c>
      <c r="E1691" s="1">
        <v>47</v>
      </c>
      <c r="F1691" s="1"/>
      <c r="G1691" s="1">
        <f t="shared" si="167"/>
        <v>-6</v>
      </c>
      <c r="H1691" s="1"/>
      <c r="I1691" s="5"/>
      <c r="J1691" s="5"/>
    </row>
    <row r="1692" spans="2:10">
      <c r="B1692" s="277"/>
      <c r="C1692" s="268" t="s">
        <v>785</v>
      </c>
      <c r="D1692" s="1">
        <v>48</v>
      </c>
      <c r="E1692" s="1"/>
      <c r="F1692" s="1">
        <v>56</v>
      </c>
      <c r="G1692" s="1">
        <f>F1692-D1692</f>
        <v>8</v>
      </c>
      <c r="H1692" s="1"/>
      <c r="I1692" s="5"/>
      <c r="J1692" s="5"/>
    </row>
    <row r="1693" spans="2:10">
      <c r="B1693" s="277"/>
      <c r="C1693" s="277"/>
      <c r="D1693" s="8">
        <v>48</v>
      </c>
      <c r="E1693" s="1"/>
      <c r="F1693" s="1">
        <v>56</v>
      </c>
      <c r="G1693" s="1">
        <f t="shared" ref="G1693:G1747" si="168">F1693-D1693</f>
        <v>8</v>
      </c>
      <c r="H1693" s="1"/>
      <c r="I1693" s="5"/>
      <c r="J1693" s="5"/>
    </row>
    <row r="1694" spans="2:10">
      <c r="B1694" s="277"/>
      <c r="C1694" s="277"/>
      <c r="D1694" s="8">
        <v>48</v>
      </c>
      <c r="E1694" s="1"/>
      <c r="F1694" s="1">
        <v>56</v>
      </c>
      <c r="G1694" s="1">
        <f t="shared" si="168"/>
        <v>8</v>
      </c>
      <c r="H1694" s="1"/>
      <c r="I1694" s="5"/>
      <c r="J1694" s="5"/>
    </row>
    <row r="1695" spans="2:10">
      <c r="B1695" s="269"/>
      <c r="C1695" s="269"/>
      <c r="D1695" s="8">
        <v>48</v>
      </c>
      <c r="E1695" s="1"/>
      <c r="F1695" s="1">
        <v>56</v>
      </c>
      <c r="G1695" s="1">
        <f t="shared" si="168"/>
        <v>8</v>
      </c>
      <c r="H1695" s="1"/>
      <c r="I1695" s="5">
        <f>G1688+G1689+G1690+G1691+G1692+G1693+G1694+G1695</f>
        <v>8</v>
      </c>
      <c r="J1695" s="5">
        <f>I1695*75</f>
        <v>600</v>
      </c>
    </row>
    <row r="1696" spans="2:10">
      <c r="B1696" s="268" t="s">
        <v>797</v>
      </c>
      <c r="C1696" s="268" t="s">
        <v>761</v>
      </c>
      <c r="D1696" s="8">
        <v>139</v>
      </c>
      <c r="E1696" s="109"/>
      <c r="F1696" s="1">
        <v>155</v>
      </c>
      <c r="G1696" s="1">
        <f t="shared" si="168"/>
        <v>16</v>
      </c>
      <c r="H1696" s="1"/>
      <c r="I1696" s="5"/>
      <c r="J1696" s="5"/>
    </row>
    <row r="1697" spans="2:10">
      <c r="B1697" s="277"/>
      <c r="C1697" s="277"/>
      <c r="D1697" s="8">
        <v>139</v>
      </c>
      <c r="E1697" s="109"/>
      <c r="F1697" s="1">
        <v>170</v>
      </c>
      <c r="G1697" s="1">
        <f t="shared" si="168"/>
        <v>31</v>
      </c>
      <c r="H1697" s="1"/>
      <c r="I1697" s="5"/>
      <c r="J1697" s="5"/>
    </row>
    <row r="1698" spans="2:10">
      <c r="B1698" s="277"/>
      <c r="C1698" s="277"/>
      <c r="D1698" s="8">
        <v>139</v>
      </c>
      <c r="E1698" s="109"/>
      <c r="F1698" s="1">
        <v>179</v>
      </c>
      <c r="G1698" s="1">
        <f t="shared" si="168"/>
        <v>40</v>
      </c>
      <c r="H1698" s="1"/>
      <c r="I1698" s="5"/>
      <c r="J1698" s="5"/>
    </row>
    <row r="1699" spans="2:10">
      <c r="B1699" s="269"/>
      <c r="C1699" s="269"/>
      <c r="D1699" s="8">
        <v>139</v>
      </c>
      <c r="E1699" s="109"/>
      <c r="F1699" s="1">
        <v>190</v>
      </c>
      <c r="G1699" s="1">
        <f t="shared" si="168"/>
        <v>51</v>
      </c>
      <c r="H1699" s="1"/>
      <c r="I1699" s="5">
        <f>G1696+G1697+G1698+G1699</f>
        <v>138</v>
      </c>
      <c r="J1699" s="5">
        <f>I1699*75</f>
        <v>10350</v>
      </c>
    </row>
    <row r="1700" spans="2:10">
      <c r="B1700" s="268" t="s">
        <v>798</v>
      </c>
      <c r="C1700" s="268" t="s">
        <v>738</v>
      </c>
      <c r="D1700" s="8">
        <v>109</v>
      </c>
      <c r="E1700" s="109"/>
      <c r="F1700" s="1">
        <v>121</v>
      </c>
      <c r="G1700" s="1">
        <f t="shared" si="168"/>
        <v>12</v>
      </c>
      <c r="H1700" s="1"/>
      <c r="I1700" s="5"/>
      <c r="J1700" s="5"/>
    </row>
    <row r="1701" spans="2:10">
      <c r="B1701" s="277"/>
      <c r="C1701" s="277"/>
      <c r="D1701" s="8">
        <v>109</v>
      </c>
      <c r="E1701" s="109"/>
      <c r="F1701" s="1">
        <v>137</v>
      </c>
      <c r="G1701" s="1">
        <f t="shared" si="168"/>
        <v>28</v>
      </c>
      <c r="H1701" s="1"/>
      <c r="I1701" s="5"/>
      <c r="J1701" s="5"/>
    </row>
    <row r="1702" spans="2:10">
      <c r="B1702" s="277"/>
      <c r="C1702" s="277"/>
      <c r="D1702" s="8">
        <v>109</v>
      </c>
      <c r="E1702" s="109"/>
      <c r="F1702" s="1">
        <v>147</v>
      </c>
      <c r="G1702" s="1">
        <f t="shared" si="168"/>
        <v>38</v>
      </c>
      <c r="H1702" s="1"/>
      <c r="I1702" s="5"/>
      <c r="J1702" s="5"/>
    </row>
    <row r="1703" spans="2:10">
      <c r="B1703" s="269"/>
      <c r="C1703" s="269"/>
      <c r="D1703" s="8">
        <v>109</v>
      </c>
      <c r="E1703" s="109"/>
      <c r="F1703" s="1">
        <v>160</v>
      </c>
      <c r="G1703" s="1">
        <f t="shared" si="168"/>
        <v>51</v>
      </c>
      <c r="H1703" s="1"/>
      <c r="I1703" s="5">
        <f>G1700+G1701+G1702+G1703</f>
        <v>129</v>
      </c>
      <c r="J1703" s="5">
        <f>I1703*75</f>
        <v>9675</v>
      </c>
    </row>
    <row r="1704" spans="2:10">
      <c r="B1704" s="268" t="s">
        <v>799</v>
      </c>
      <c r="C1704" s="268" t="s">
        <v>721</v>
      </c>
      <c r="D1704" s="8">
        <v>113</v>
      </c>
      <c r="E1704" s="109"/>
      <c r="F1704" s="1">
        <v>122</v>
      </c>
      <c r="G1704" s="1">
        <f t="shared" si="168"/>
        <v>9</v>
      </c>
      <c r="H1704" s="1"/>
      <c r="I1704" s="5"/>
      <c r="J1704" s="5"/>
    </row>
    <row r="1705" spans="2:10">
      <c r="B1705" s="277"/>
      <c r="C1705" s="277"/>
      <c r="D1705" s="8">
        <v>113</v>
      </c>
      <c r="E1705" s="109"/>
      <c r="F1705" s="1">
        <v>122</v>
      </c>
      <c r="G1705" s="1">
        <f t="shared" si="168"/>
        <v>9</v>
      </c>
      <c r="H1705" s="1"/>
      <c r="I1705" s="5"/>
      <c r="J1705" s="5"/>
    </row>
    <row r="1706" spans="2:10">
      <c r="B1706" s="277"/>
      <c r="C1706" s="277"/>
      <c r="D1706" s="8">
        <v>113</v>
      </c>
      <c r="E1706" s="109"/>
      <c r="F1706" s="1">
        <v>127</v>
      </c>
      <c r="G1706" s="1">
        <f t="shared" si="168"/>
        <v>14</v>
      </c>
      <c r="H1706" s="1"/>
      <c r="I1706" s="5"/>
      <c r="J1706" s="5"/>
    </row>
    <row r="1707" spans="2:10">
      <c r="B1707" s="269"/>
      <c r="C1707" s="269"/>
      <c r="D1707" s="8">
        <v>113</v>
      </c>
      <c r="E1707" s="109"/>
      <c r="F1707" s="1">
        <v>127</v>
      </c>
      <c r="G1707" s="1">
        <f t="shared" si="168"/>
        <v>14</v>
      </c>
      <c r="H1707" s="1"/>
      <c r="I1707" s="5">
        <f>G1704+G1705+G1706+G1707</f>
        <v>46</v>
      </c>
      <c r="J1707" s="5">
        <f>I1707*75</f>
        <v>3450</v>
      </c>
    </row>
    <row r="1708" spans="2:10">
      <c r="B1708" s="268" t="s">
        <v>801</v>
      </c>
      <c r="C1708" s="268" t="s">
        <v>792</v>
      </c>
      <c r="D1708" s="8">
        <v>95</v>
      </c>
      <c r="E1708" s="109"/>
      <c r="F1708" s="1">
        <v>117</v>
      </c>
      <c r="G1708" s="1">
        <f t="shared" si="168"/>
        <v>22</v>
      </c>
      <c r="H1708" s="1"/>
      <c r="I1708" s="5"/>
      <c r="J1708" s="5"/>
    </row>
    <row r="1709" spans="2:10">
      <c r="B1709" s="277"/>
      <c r="C1709" s="277"/>
      <c r="D1709" s="8">
        <v>95</v>
      </c>
      <c r="E1709" s="109"/>
      <c r="F1709" s="1">
        <v>117</v>
      </c>
      <c r="G1709" s="1">
        <f t="shared" si="168"/>
        <v>22</v>
      </c>
      <c r="H1709" s="1"/>
      <c r="I1709" s="5"/>
      <c r="J1709" s="5"/>
    </row>
    <row r="1710" spans="2:10">
      <c r="B1710" s="277"/>
      <c r="C1710" s="277"/>
      <c r="D1710" s="8">
        <v>95</v>
      </c>
      <c r="E1710" s="109"/>
      <c r="F1710" s="1">
        <v>117</v>
      </c>
      <c r="G1710" s="1">
        <f t="shared" si="168"/>
        <v>22</v>
      </c>
      <c r="H1710" s="1"/>
      <c r="I1710" s="5"/>
      <c r="J1710" s="5"/>
    </row>
    <row r="1711" spans="2:10">
      <c r="B1711" s="277"/>
      <c r="C1711" s="277"/>
      <c r="D1711" s="8">
        <v>95</v>
      </c>
      <c r="E1711" s="109"/>
      <c r="F1711" s="1">
        <v>127</v>
      </c>
      <c r="G1711" s="1">
        <f t="shared" si="168"/>
        <v>32</v>
      </c>
      <c r="H1711" s="1"/>
      <c r="I1711" s="5"/>
      <c r="J1711" s="5"/>
    </row>
    <row r="1712" spans="2:10">
      <c r="B1712" s="277"/>
      <c r="C1712" s="277"/>
      <c r="D1712" s="8">
        <v>95</v>
      </c>
      <c r="E1712" s="109"/>
      <c r="F1712" s="1">
        <v>127</v>
      </c>
      <c r="G1712" s="1">
        <f t="shared" si="168"/>
        <v>32</v>
      </c>
      <c r="H1712" s="1"/>
      <c r="I1712" s="5"/>
      <c r="J1712" s="5"/>
    </row>
    <row r="1713" spans="2:10">
      <c r="B1713" s="269"/>
      <c r="C1713" s="269"/>
      <c r="D1713" s="8">
        <v>95</v>
      </c>
      <c r="E1713" s="109"/>
      <c r="F1713" s="1">
        <v>127</v>
      </c>
      <c r="G1713" s="1">
        <f t="shared" si="168"/>
        <v>32</v>
      </c>
      <c r="H1713" s="1"/>
      <c r="I1713" s="5">
        <f>G1708+G1709+G1710+G1711+G1712+G1713</f>
        <v>162</v>
      </c>
      <c r="J1713" s="5">
        <f>I1713*75</f>
        <v>12150</v>
      </c>
    </row>
    <row r="1714" spans="2:10">
      <c r="B1714" s="268" t="s">
        <v>804</v>
      </c>
      <c r="C1714" s="268" t="s">
        <v>761</v>
      </c>
      <c r="D1714" s="8">
        <v>163</v>
      </c>
      <c r="E1714" s="109"/>
      <c r="F1714" s="1">
        <v>183</v>
      </c>
      <c r="G1714" s="1">
        <f t="shared" si="168"/>
        <v>20</v>
      </c>
      <c r="H1714" s="1"/>
      <c r="I1714" s="5"/>
      <c r="J1714" s="5"/>
    </row>
    <row r="1715" spans="2:10">
      <c r="B1715" s="277"/>
      <c r="C1715" s="277"/>
      <c r="D1715" s="8">
        <v>163</v>
      </c>
      <c r="E1715" s="109"/>
      <c r="F1715" s="1">
        <v>183</v>
      </c>
      <c r="G1715" s="1">
        <f t="shared" si="168"/>
        <v>20</v>
      </c>
      <c r="H1715" s="1"/>
      <c r="I1715" s="5"/>
      <c r="J1715" s="5"/>
    </row>
    <row r="1716" spans="2:10">
      <c r="B1716" s="277"/>
      <c r="C1716" s="277"/>
      <c r="D1716" s="8">
        <v>163</v>
      </c>
      <c r="E1716" s="109"/>
      <c r="F1716" s="1">
        <v>183</v>
      </c>
      <c r="G1716" s="1">
        <f t="shared" si="168"/>
        <v>20</v>
      </c>
      <c r="H1716" s="1"/>
      <c r="I1716" s="5"/>
      <c r="J1716" s="5"/>
    </row>
    <row r="1717" spans="2:10">
      <c r="B1717" s="269"/>
      <c r="C1717" s="269"/>
      <c r="D1717" s="8">
        <v>163</v>
      </c>
      <c r="E1717" s="109"/>
      <c r="F1717" s="1">
        <v>190</v>
      </c>
      <c r="G1717" s="1">
        <f t="shared" si="168"/>
        <v>27</v>
      </c>
      <c r="H1717" s="1"/>
      <c r="I1717" s="5">
        <f>G1714+G1715+G1716+G1717</f>
        <v>87</v>
      </c>
      <c r="J1717" s="5">
        <f>I1717*75</f>
        <v>6525</v>
      </c>
    </row>
    <row r="1718" spans="2:10">
      <c r="B1718" s="268" t="s">
        <v>805</v>
      </c>
      <c r="C1718" s="268" t="s">
        <v>738</v>
      </c>
      <c r="D1718" s="8">
        <v>109</v>
      </c>
      <c r="E1718" s="109"/>
      <c r="F1718" s="1">
        <v>153</v>
      </c>
      <c r="G1718" s="1">
        <f t="shared" si="168"/>
        <v>44</v>
      </c>
      <c r="H1718" s="1"/>
      <c r="I1718" s="5"/>
      <c r="J1718" s="5"/>
    </row>
    <row r="1719" spans="2:10">
      <c r="B1719" s="277"/>
      <c r="C1719" s="277"/>
      <c r="D1719" s="8">
        <v>109</v>
      </c>
      <c r="E1719" s="109"/>
      <c r="F1719" s="1">
        <v>153</v>
      </c>
      <c r="G1719" s="1">
        <f t="shared" si="168"/>
        <v>44</v>
      </c>
      <c r="H1719" s="1"/>
      <c r="I1719" s="5"/>
      <c r="J1719" s="5"/>
    </row>
    <row r="1720" spans="2:10">
      <c r="B1720" s="277"/>
      <c r="C1720" s="277"/>
      <c r="D1720" s="8">
        <v>109</v>
      </c>
      <c r="E1720" s="109"/>
      <c r="F1720" s="1">
        <v>153</v>
      </c>
      <c r="G1720" s="1">
        <f t="shared" si="168"/>
        <v>44</v>
      </c>
      <c r="H1720" s="1"/>
      <c r="I1720" s="5"/>
      <c r="J1720" s="5"/>
    </row>
    <row r="1721" spans="2:10">
      <c r="B1721" s="269"/>
      <c r="C1721" s="269"/>
      <c r="D1721" s="8">
        <v>109</v>
      </c>
      <c r="E1721" s="109"/>
      <c r="F1721" s="1">
        <v>153</v>
      </c>
      <c r="G1721" s="1">
        <f t="shared" si="168"/>
        <v>44</v>
      </c>
      <c r="H1721" s="1"/>
      <c r="I1721" s="5">
        <f>G1718+G1719+G1720+G1721</f>
        <v>176</v>
      </c>
      <c r="J1721" s="5">
        <f>I1721*75</f>
        <v>13200</v>
      </c>
    </row>
    <row r="1722" spans="2:10">
      <c r="B1722" s="268" t="s">
        <v>806</v>
      </c>
      <c r="C1722" s="268" t="s">
        <v>738</v>
      </c>
      <c r="D1722" s="8">
        <v>120</v>
      </c>
      <c r="E1722" s="109"/>
      <c r="F1722" s="1">
        <v>160</v>
      </c>
      <c r="G1722" s="1">
        <f t="shared" si="168"/>
        <v>40</v>
      </c>
      <c r="H1722" s="1"/>
      <c r="I1722" s="5"/>
      <c r="J1722" s="5"/>
    </row>
    <row r="1723" spans="2:10">
      <c r="B1723" s="277"/>
      <c r="C1723" s="277"/>
      <c r="D1723" s="8">
        <v>120</v>
      </c>
      <c r="E1723" s="109"/>
      <c r="F1723" s="1">
        <v>160</v>
      </c>
      <c r="G1723" s="1">
        <f t="shared" si="168"/>
        <v>40</v>
      </c>
      <c r="H1723" s="1"/>
      <c r="I1723" s="5"/>
      <c r="J1723" s="5"/>
    </row>
    <row r="1724" spans="2:10">
      <c r="B1724" s="277"/>
      <c r="C1724" s="277"/>
      <c r="D1724" s="8">
        <v>120</v>
      </c>
      <c r="E1724" s="109"/>
      <c r="F1724" s="1">
        <v>180</v>
      </c>
      <c r="G1724" s="1">
        <f t="shared" si="168"/>
        <v>60</v>
      </c>
      <c r="H1724" s="1"/>
      <c r="I1724" s="5"/>
      <c r="J1724" s="5"/>
    </row>
    <row r="1725" spans="2:10">
      <c r="B1725" s="277"/>
      <c r="C1725" s="269"/>
      <c r="D1725" s="8">
        <v>120</v>
      </c>
      <c r="E1725" s="109"/>
      <c r="F1725" s="1">
        <v>180</v>
      </c>
      <c r="G1725" s="1">
        <f t="shared" si="168"/>
        <v>60</v>
      </c>
      <c r="H1725" s="1"/>
      <c r="I1725" s="5"/>
      <c r="J1725" s="5"/>
    </row>
    <row r="1726" spans="2:10">
      <c r="B1726" s="277"/>
      <c r="C1726" s="268" t="s">
        <v>726</v>
      </c>
      <c r="D1726" s="8">
        <v>103</v>
      </c>
      <c r="E1726" s="109"/>
      <c r="F1726" s="1">
        <v>114</v>
      </c>
      <c r="G1726" s="1">
        <f t="shared" si="168"/>
        <v>11</v>
      </c>
      <c r="H1726" s="1"/>
      <c r="I1726" s="5"/>
      <c r="J1726" s="5"/>
    </row>
    <row r="1727" spans="2:10">
      <c r="B1727" s="277"/>
      <c r="C1727" s="277"/>
      <c r="D1727" s="8">
        <v>103</v>
      </c>
      <c r="E1727" s="109"/>
      <c r="F1727" s="1">
        <v>114</v>
      </c>
      <c r="G1727" s="1">
        <f t="shared" si="168"/>
        <v>11</v>
      </c>
      <c r="H1727" s="1"/>
      <c r="I1727" s="5"/>
      <c r="J1727" s="5"/>
    </row>
    <row r="1728" spans="2:10">
      <c r="B1728" s="277"/>
      <c r="C1728" s="277"/>
      <c r="D1728" s="8">
        <v>103</v>
      </c>
      <c r="E1728" s="109"/>
      <c r="F1728" s="1">
        <v>114</v>
      </c>
      <c r="G1728" s="1">
        <f t="shared" si="168"/>
        <v>11</v>
      </c>
      <c r="H1728" s="1"/>
      <c r="I1728" s="5"/>
      <c r="J1728" s="5"/>
    </row>
    <row r="1729" spans="2:10">
      <c r="B1729" s="269"/>
      <c r="C1729" s="269"/>
      <c r="D1729" s="8">
        <v>103</v>
      </c>
      <c r="E1729" s="109"/>
      <c r="F1729" s="1">
        <v>114</v>
      </c>
      <c r="G1729" s="1">
        <f t="shared" si="168"/>
        <v>11</v>
      </c>
      <c r="H1729" s="1"/>
      <c r="I1729" s="5">
        <f>G1722+G1723+G1724+G1725+G1726+G1727+G1728+G1729</f>
        <v>244</v>
      </c>
      <c r="J1729" s="5">
        <f>I1729*75</f>
        <v>18300</v>
      </c>
    </row>
    <row r="1730" spans="2:10">
      <c r="B1730" s="268" t="s">
        <v>807</v>
      </c>
      <c r="C1730" s="268" t="s">
        <v>733</v>
      </c>
      <c r="D1730" s="8">
        <v>90</v>
      </c>
      <c r="E1730" s="109"/>
      <c r="F1730" s="1">
        <v>109</v>
      </c>
      <c r="G1730" s="1">
        <f t="shared" si="168"/>
        <v>19</v>
      </c>
      <c r="H1730" s="1"/>
      <c r="I1730" s="5"/>
      <c r="J1730" s="5"/>
    </row>
    <row r="1731" spans="2:10">
      <c r="B1731" s="277"/>
      <c r="C1731" s="277"/>
      <c r="D1731" s="8">
        <v>90</v>
      </c>
      <c r="E1731" s="109"/>
      <c r="F1731" s="1">
        <v>109</v>
      </c>
      <c r="G1731" s="1">
        <f t="shared" si="168"/>
        <v>19</v>
      </c>
      <c r="H1731" s="1"/>
      <c r="I1731" s="5"/>
      <c r="J1731" s="5"/>
    </row>
    <row r="1732" spans="2:10">
      <c r="B1732" s="277"/>
      <c r="C1732" s="277"/>
      <c r="D1732" s="8">
        <v>90</v>
      </c>
      <c r="E1732" s="109"/>
      <c r="F1732" s="1">
        <v>118</v>
      </c>
      <c r="G1732" s="1">
        <f t="shared" si="168"/>
        <v>28</v>
      </c>
      <c r="H1732" s="1"/>
      <c r="I1732" s="5"/>
      <c r="J1732" s="5"/>
    </row>
    <row r="1733" spans="2:10">
      <c r="B1733" s="277"/>
      <c r="C1733" s="269"/>
      <c r="D1733" s="8">
        <v>90</v>
      </c>
      <c r="E1733" s="109"/>
      <c r="F1733" s="1">
        <v>118</v>
      </c>
      <c r="G1733" s="1">
        <f t="shared" si="168"/>
        <v>28</v>
      </c>
      <c r="H1733" s="1"/>
      <c r="I1733" s="5"/>
      <c r="J1733" s="5"/>
    </row>
    <row r="1734" spans="2:10">
      <c r="B1734" s="277"/>
      <c r="C1734" s="268" t="s">
        <v>808</v>
      </c>
      <c r="D1734" s="8">
        <v>109</v>
      </c>
      <c r="E1734" s="109"/>
      <c r="F1734" s="1">
        <v>137</v>
      </c>
      <c r="G1734" s="1">
        <f t="shared" si="168"/>
        <v>28</v>
      </c>
      <c r="H1734" s="1"/>
      <c r="I1734" s="5"/>
      <c r="J1734" s="5"/>
    </row>
    <row r="1735" spans="2:10">
      <c r="B1735" s="277"/>
      <c r="C1735" s="277"/>
      <c r="D1735" s="8">
        <v>109</v>
      </c>
      <c r="E1735" s="109"/>
      <c r="F1735" s="1">
        <v>137</v>
      </c>
      <c r="G1735" s="1">
        <f t="shared" si="168"/>
        <v>28</v>
      </c>
      <c r="H1735" s="1"/>
      <c r="I1735" s="5"/>
      <c r="J1735" s="5"/>
    </row>
    <row r="1736" spans="2:10">
      <c r="B1736" s="277"/>
      <c r="C1736" s="277"/>
      <c r="D1736" s="8">
        <v>109</v>
      </c>
      <c r="E1736" s="109"/>
      <c r="F1736" s="1">
        <v>155</v>
      </c>
      <c r="G1736" s="1">
        <f t="shared" si="168"/>
        <v>46</v>
      </c>
      <c r="H1736" s="1"/>
      <c r="I1736" s="5"/>
      <c r="J1736" s="5"/>
    </row>
    <row r="1737" spans="2:10">
      <c r="B1737" s="277"/>
      <c r="C1737" s="277"/>
      <c r="D1737" s="8">
        <v>109</v>
      </c>
      <c r="E1737" s="109"/>
      <c r="F1737" s="1">
        <v>155</v>
      </c>
      <c r="G1737" s="1">
        <f t="shared" si="168"/>
        <v>46</v>
      </c>
      <c r="H1737" s="1"/>
      <c r="I1737" s="5"/>
      <c r="J1737" s="5"/>
    </row>
    <row r="1738" spans="2:10">
      <c r="B1738" s="277"/>
      <c r="C1738" s="277"/>
      <c r="D1738" s="8">
        <v>166</v>
      </c>
      <c r="E1738" s="109"/>
      <c r="F1738" s="1">
        <v>208</v>
      </c>
      <c r="G1738" s="1">
        <f t="shared" si="168"/>
        <v>42</v>
      </c>
      <c r="H1738" s="1"/>
      <c r="I1738" s="5"/>
      <c r="J1738" s="5"/>
    </row>
    <row r="1739" spans="2:10">
      <c r="B1739" s="277"/>
      <c r="C1739" s="277"/>
      <c r="D1739" s="8">
        <v>166</v>
      </c>
      <c r="E1739" s="109"/>
      <c r="F1739" s="1">
        <v>250</v>
      </c>
      <c r="G1739" s="1">
        <f t="shared" si="168"/>
        <v>84</v>
      </c>
      <c r="H1739" s="1"/>
      <c r="I1739" s="5"/>
      <c r="J1739" s="5"/>
    </row>
    <row r="1740" spans="2:10">
      <c r="B1740" s="277"/>
      <c r="C1740" s="277"/>
      <c r="D1740" s="8">
        <v>166</v>
      </c>
      <c r="E1740" s="109"/>
      <c r="F1740" s="1">
        <v>290</v>
      </c>
      <c r="G1740" s="1">
        <f t="shared" si="168"/>
        <v>124</v>
      </c>
      <c r="H1740" s="1"/>
      <c r="I1740" s="5"/>
      <c r="J1740" s="5"/>
    </row>
    <row r="1741" spans="2:10">
      <c r="B1741" s="269"/>
      <c r="C1741" s="269"/>
      <c r="D1741" s="8">
        <v>240</v>
      </c>
      <c r="E1741" s="109"/>
      <c r="F1741" s="1">
        <v>300</v>
      </c>
      <c r="G1741" s="1">
        <f t="shared" si="168"/>
        <v>60</v>
      </c>
      <c r="H1741" s="1"/>
      <c r="I1741" s="5">
        <f>G1730+G1731+G1732+G1733+G1734+G1735+G1736+G1737+G1738+G1739+G1740+G1741</f>
        <v>552</v>
      </c>
      <c r="J1741" s="5">
        <f>I1741*75</f>
        <v>41400</v>
      </c>
    </row>
    <row r="1742" spans="2:10">
      <c r="B1742" s="268" t="s">
        <v>809</v>
      </c>
      <c r="C1742" s="268" t="s">
        <v>486</v>
      </c>
      <c r="D1742" s="8">
        <v>35</v>
      </c>
      <c r="E1742" s="109"/>
      <c r="F1742" s="1">
        <v>65</v>
      </c>
      <c r="G1742" s="1">
        <f t="shared" si="168"/>
        <v>30</v>
      </c>
      <c r="H1742" s="1"/>
      <c r="I1742" s="5"/>
      <c r="J1742" s="5"/>
    </row>
    <row r="1743" spans="2:10">
      <c r="B1743" s="277"/>
      <c r="C1743" s="277"/>
      <c r="D1743" s="8">
        <v>35</v>
      </c>
      <c r="E1743" s="109"/>
      <c r="F1743" s="1">
        <v>65</v>
      </c>
      <c r="G1743" s="1">
        <f t="shared" si="168"/>
        <v>30</v>
      </c>
      <c r="H1743" s="1"/>
      <c r="I1743" s="5"/>
      <c r="J1743" s="5"/>
    </row>
    <row r="1744" spans="2:10">
      <c r="B1744" s="277"/>
      <c r="C1744" s="277"/>
      <c r="D1744" s="8">
        <v>35</v>
      </c>
      <c r="E1744" s="109"/>
      <c r="F1744" s="1">
        <v>85</v>
      </c>
      <c r="G1744" s="1">
        <f t="shared" si="168"/>
        <v>50</v>
      </c>
      <c r="H1744" s="1"/>
      <c r="I1744" s="5"/>
      <c r="J1744" s="5"/>
    </row>
    <row r="1745" spans="2:10">
      <c r="B1745" s="277"/>
      <c r="C1745" s="277"/>
      <c r="D1745" s="8">
        <v>35</v>
      </c>
      <c r="E1745" s="109"/>
      <c r="F1745" s="1">
        <v>90</v>
      </c>
      <c r="G1745" s="1">
        <f t="shared" si="168"/>
        <v>55</v>
      </c>
      <c r="H1745" s="1"/>
      <c r="I1745" s="5"/>
      <c r="J1745" s="5"/>
    </row>
    <row r="1746" spans="2:10">
      <c r="B1746" s="277"/>
      <c r="C1746" s="277"/>
      <c r="D1746" s="8">
        <v>35</v>
      </c>
      <c r="E1746" s="109"/>
      <c r="F1746" s="1">
        <v>100</v>
      </c>
      <c r="G1746" s="1">
        <f t="shared" si="168"/>
        <v>65</v>
      </c>
      <c r="H1746" s="1"/>
      <c r="I1746" s="5"/>
      <c r="J1746" s="5"/>
    </row>
    <row r="1747" spans="2:10">
      <c r="B1747" s="269"/>
      <c r="C1747" s="269"/>
      <c r="D1747" s="8">
        <v>35</v>
      </c>
      <c r="E1747" s="109"/>
      <c r="F1747" s="1">
        <v>108</v>
      </c>
      <c r="G1747" s="1">
        <f t="shared" si="168"/>
        <v>73</v>
      </c>
      <c r="H1747" s="1"/>
      <c r="I1747" s="5">
        <f>G1742+G1743+G1744+G1745+G1746+G1747</f>
        <v>303</v>
      </c>
      <c r="J1747" s="5">
        <f>I1747*75</f>
        <v>22725</v>
      </c>
    </row>
    <row r="1748" spans="2:10">
      <c r="B1748" s="256" t="s">
        <v>810</v>
      </c>
      <c r="C1748" s="256" t="s">
        <v>812</v>
      </c>
      <c r="D1748" s="25">
        <v>40</v>
      </c>
      <c r="E1748" s="153"/>
      <c r="F1748" s="5"/>
      <c r="G1748" s="5"/>
      <c r="H1748" s="5" t="s">
        <v>13</v>
      </c>
      <c r="I1748" s="5"/>
      <c r="J1748" s="5"/>
    </row>
    <row r="1749" spans="2:10">
      <c r="B1749" s="257"/>
      <c r="C1749" s="257"/>
      <c r="D1749" s="25">
        <v>40</v>
      </c>
      <c r="E1749" s="153"/>
      <c r="F1749" s="5"/>
      <c r="G1749" s="5"/>
      <c r="H1749" s="5" t="s">
        <v>13</v>
      </c>
      <c r="I1749" s="5"/>
      <c r="J1749" s="5"/>
    </row>
    <row r="1750" spans="2:10">
      <c r="B1750" s="257"/>
      <c r="C1750" s="257"/>
      <c r="D1750" s="25">
        <v>40</v>
      </c>
      <c r="E1750" s="153"/>
      <c r="F1750" s="5"/>
      <c r="G1750" s="5"/>
      <c r="H1750" s="5" t="s">
        <v>13</v>
      </c>
      <c r="I1750" s="5"/>
      <c r="J1750" s="5"/>
    </row>
    <row r="1751" spans="2:10">
      <c r="B1751" s="258"/>
      <c r="C1751" s="258"/>
      <c r="D1751" s="25">
        <v>40</v>
      </c>
      <c r="E1751" s="153"/>
      <c r="F1751" s="5"/>
      <c r="G1751" s="5"/>
      <c r="H1751" s="5" t="s">
        <v>13</v>
      </c>
      <c r="I1751" s="5"/>
      <c r="J1751" s="5"/>
    </row>
    <row r="1752" spans="2:10">
      <c r="B1752" s="1"/>
      <c r="C1752" s="1"/>
      <c r="D1752" s="1"/>
      <c r="E1752" s="254" t="s">
        <v>638</v>
      </c>
      <c r="F1752" s="255"/>
      <c r="G1752" s="5">
        <f>SUM(G1643:G1751)</f>
        <v>2392</v>
      </c>
      <c r="H1752" s="5">
        <f>G1752*75</f>
        <v>179400</v>
      </c>
      <c r="I1752" s="1"/>
      <c r="J1752" s="1"/>
    </row>
    <row r="1755" spans="2:10">
      <c r="B1755" s="5" t="s">
        <v>334</v>
      </c>
      <c r="C1755" s="5">
        <v>2018</v>
      </c>
      <c r="D1755" s="13"/>
      <c r="E1755" s="13"/>
      <c r="F1755" s="13"/>
      <c r="G1755" s="13"/>
      <c r="H1755" s="13"/>
      <c r="I1755" s="247" t="s">
        <v>527</v>
      </c>
      <c r="J1755" s="248"/>
    </row>
    <row r="1756" spans="2:10">
      <c r="B1756" s="12"/>
      <c r="C1756" s="12"/>
      <c r="D1756" s="12"/>
      <c r="E1756" s="20"/>
      <c r="F1756" s="20"/>
      <c r="G1756" s="20" t="s">
        <v>4</v>
      </c>
      <c r="H1756" s="21" t="s">
        <v>9</v>
      </c>
      <c r="I1756" s="249"/>
      <c r="J1756" s="250"/>
    </row>
    <row r="1757" spans="2:10">
      <c r="B1757" s="2" t="s">
        <v>0</v>
      </c>
      <c r="C1757" s="2" t="s">
        <v>1</v>
      </c>
      <c r="D1757" s="2" t="s">
        <v>10</v>
      </c>
      <c r="E1757" s="2" t="s">
        <v>7</v>
      </c>
      <c r="F1757" s="2" t="s">
        <v>11</v>
      </c>
      <c r="G1757" s="2" t="s">
        <v>12</v>
      </c>
      <c r="H1757" s="22"/>
      <c r="I1757" s="76" t="s">
        <v>525</v>
      </c>
      <c r="J1757" s="77" t="s">
        <v>526</v>
      </c>
    </row>
    <row r="1758" spans="2:10">
      <c r="B1758" s="268" t="s">
        <v>815</v>
      </c>
      <c r="C1758" s="268" t="s">
        <v>812</v>
      </c>
      <c r="D1758" s="1"/>
      <c r="E1758" s="1"/>
      <c r="F1758" s="1">
        <v>120</v>
      </c>
      <c r="G1758" s="1">
        <f>F1758-D1748</f>
        <v>80</v>
      </c>
      <c r="H1758" s="1"/>
      <c r="I1758" s="1"/>
      <c r="J1758" s="1"/>
    </row>
    <row r="1759" spans="2:10">
      <c r="B1759" s="277"/>
      <c r="C1759" s="277"/>
      <c r="D1759" s="1"/>
      <c r="E1759" s="1"/>
      <c r="F1759" s="1">
        <v>120</v>
      </c>
      <c r="G1759" s="1">
        <f>F1759-D1749</f>
        <v>80</v>
      </c>
      <c r="H1759" s="1"/>
      <c r="I1759" s="1"/>
      <c r="J1759" s="1"/>
    </row>
    <row r="1760" spans="2:10">
      <c r="B1760" s="277"/>
      <c r="C1760" s="277"/>
      <c r="D1760" s="1"/>
      <c r="E1760" s="1"/>
      <c r="F1760" s="1">
        <v>250</v>
      </c>
      <c r="G1760" s="1">
        <f>F1760-D1750</f>
        <v>210</v>
      </c>
      <c r="H1760" s="1"/>
      <c r="I1760" s="1"/>
      <c r="J1760" s="1"/>
    </row>
    <row r="1761" spans="2:10">
      <c r="B1761" s="277"/>
      <c r="C1761" s="269"/>
      <c r="D1761" s="1"/>
      <c r="E1761" s="1"/>
      <c r="F1761" s="1">
        <v>300</v>
      </c>
      <c r="G1761" s="1">
        <f>F1761-D1751</f>
        <v>260</v>
      </c>
      <c r="H1761" s="1"/>
      <c r="I1761" s="1"/>
      <c r="J1761" s="1"/>
    </row>
    <row r="1762" spans="2:10">
      <c r="B1762" s="277"/>
      <c r="C1762" s="268" t="s">
        <v>811</v>
      </c>
      <c r="D1762" s="1">
        <v>118</v>
      </c>
      <c r="E1762" s="1"/>
      <c r="F1762" s="1">
        <v>150</v>
      </c>
      <c r="G1762" s="1">
        <f>F1762-D1762</f>
        <v>32</v>
      </c>
      <c r="H1762" s="1"/>
      <c r="I1762" s="1"/>
      <c r="J1762" s="1"/>
    </row>
    <row r="1763" spans="2:10">
      <c r="B1763" s="277"/>
      <c r="C1763" s="277"/>
      <c r="D1763" s="1">
        <v>118</v>
      </c>
      <c r="E1763" s="1"/>
      <c r="F1763" s="1">
        <v>189</v>
      </c>
      <c r="G1763" s="1">
        <f t="shared" ref="G1763:G1779" si="169">F1763-D1763</f>
        <v>71</v>
      </c>
      <c r="H1763" s="1"/>
      <c r="I1763" s="1"/>
      <c r="J1763" s="1"/>
    </row>
    <row r="1764" spans="2:10">
      <c r="B1764" s="277"/>
      <c r="C1764" s="277"/>
      <c r="D1764" s="1">
        <v>118</v>
      </c>
      <c r="E1764" s="1"/>
      <c r="F1764" s="1">
        <v>200</v>
      </c>
      <c r="G1764" s="1">
        <f t="shared" si="169"/>
        <v>82</v>
      </c>
      <c r="H1764" s="1"/>
      <c r="I1764" s="1"/>
      <c r="J1764" s="1"/>
    </row>
    <row r="1765" spans="2:10">
      <c r="B1765" s="269"/>
      <c r="C1765" s="269"/>
      <c r="D1765" s="1">
        <v>118</v>
      </c>
      <c r="E1765" s="1"/>
      <c r="F1765" s="1">
        <v>200</v>
      </c>
      <c r="G1765" s="1">
        <f t="shared" si="169"/>
        <v>82</v>
      </c>
      <c r="H1765" s="1"/>
      <c r="I1765" s="5">
        <v>897</v>
      </c>
      <c r="J1765" s="5">
        <v>67275</v>
      </c>
    </row>
    <row r="1766" spans="2:10">
      <c r="B1766" s="268" t="s">
        <v>825</v>
      </c>
      <c r="C1766" s="268" t="s">
        <v>828</v>
      </c>
      <c r="D1766" s="1">
        <v>80</v>
      </c>
      <c r="E1766" s="109"/>
      <c r="F1766" s="1">
        <v>120</v>
      </c>
      <c r="G1766" s="1">
        <f t="shared" si="169"/>
        <v>40</v>
      </c>
      <c r="H1766" s="1"/>
      <c r="I1766" s="5"/>
      <c r="J1766" s="5"/>
    </row>
    <row r="1767" spans="2:10">
      <c r="B1767" s="277"/>
      <c r="C1767" s="277"/>
      <c r="D1767" s="1">
        <v>80</v>
      </c>
      <c r="E1767" s="109"/>
      <c r="F1767" s="1">
        <v>120</v>
      </c>
      <c r="G1767" s="1">
        <f t="shared" si="169"/>
        <v>40</v>
      </c>
      <c r="H1767" s="1"/>
      <c r="I1767" s="5"/>
      <c r="J1767" s="5"/>
    </row>
    <row r="1768" spans="2:10">
      <c r="B1768" s="277"/>
      <c r="C1768" s="277"/>
      <c r="D1768" s="1">
        <v>80</v>
      </c>
      <c r="E1768" s="109"/>
      <c r="F1768" s="1">
        <v>120</v>
      </c>
      <c r="G1768" s="1">
        <f t="shared" si="169"/>
        <v>40</v>
      </c>
      <c r="H1768" s="1"/>
      <c r="I1768" s="5"/>
      <c r="J1768" s="5"/>
    </row>
    <row r="1769" spans="2:10">
      <c r="B1769" s="277"/>
      <c r="C1769" s="269"/>
      <c r="D1769" s="1">
        <v>80</v>
      </c>
      <c r="E1769" s="109"/>
      <c r="F1769" s="1">
        <v>120</v>
      </c>
      <c r="G1769" s="1">
        <f t="shared" si="169"/>
        <v>40</v>
      </c>
      <c r="H1769" s="1"/>
      <c r="I1769" s="5"/>
      <c r="J1769" s="5"/>
    </row>
    <row r="1770" spans="2:10">
      <c r="B1770" s="277"/>
      <c r="C1770" s="268" t="s">
        <v>829</v>
      </c>
      <c r="D1770" s="1">
        <v>60</v>
      </c>
      <c r="E1770" s="109"/>
      <c r="F1770" s="1">
        <v>81</v>
      </c>
      <c r="G1770" s="1">
        <f t="shared" si="169"/>
        <v>21</v>
      </c>
      <c r="H1770" s="1"/>
      <c r="I1770" s="5"/>
      <c r="J1770" s="5"/>
    </row>
    <row r="1771" spans="2:10">
      <c r="B1771" s="277"/>
      <c r="C1771" s="277"/>
      <c r="D1771" s="1">
        <v>60</v>
      </c>
      <c r="E1771" s="109"/>
      <c r="F1771" s="1">
        <v>81</v>
      </c>
      <c r="G1771" s="1">
        <f t="shared" si="169"/>
        <v>21</v>
      </c>
      <c r="H1771" s="1"/>
      <c r="I1771" s="5"/>
      <c r="J1771" s="5"/>
    </row>
    <row r="1772" spans="2:10">
      <c r="B1772" s="277"/>
      <c r="C1772" s="277"/>
      <c r="D1772" s="1">
        <v>60</v>
      </c>
      <c r="E1772" s="109"/>
      <c r="F1772" s="1">
        <v>81</v>
      </c>
      <c r="G1772" s="1">
        <f t="shared" si="169"/>
        <v>21</v>
      </c>
      <c r="H1772" s="1"/>
      <c r="I1772" s="5"/>
      <c r="J1772" s="5"/>
    </row>
    <row r="1773" spans="2:10">
      <c r="B1773" s="269"/>
      <c r="C1773" s="269"/>
      <c r="D1773" s="1">
        <v>60</v>
      </c>
      <c r="E1773" s="109"/>
      <c r="F1773" s="1">
        <v>81</v>
      </c>
      <c r="G1773" s="1">
        <f t="shared" si="169"/>
        <v>21</v>
      </c>
      <c r="H1773" s="1"/>
      <c r="I1773" s="5">
        <f>G1766+G1767+G1768+G1769+G1770+G1771+G1772+G1773</f>
        <v>244</v>
      </c>
      <c r="J1773" s="5">
        <f>I1773*75</f>
        <v>18300</v>
      </c>
    </row>
    <row r="1774" spans="2:10">
      <c r="B1774" s="268" t="s">
        <v>830</v>
      </c>
      <c r="C1774" s="268" t="s">
        <v>829</v>
      </c>
      <c r="D1774" s="1">
        <v>103</v>
      </c>
      <c r="E1774" s="109"/>
      <c r="F1774" s="1">
        <v>115</v>
      </c>
      <c r="G1774" s="1">
        <f t="shared" si="169"/>
        <v>12</v>
      </c>
      <c r="H1774" s="1"/>
      <c r="I1774" s="5"/>
      <c r="J1774" s="5"/>
    </row>
    <row r="1775" spans="2:10">
      <c r="B1775" s="277"/>
      <c r="C1775" s="277"/>
      <c r="D1775" s="1">
        <v>103</v>
      </c>
      <c r="E1775" s="109"/>
      <c r="F1775" s="1">
        <v>120</v>
      </c>
      <c r="G1775" s="1">
        <f t="shared" si="169"/>
        <v>17</v>
      </c>
      <c r="H1775" s="1"/>
      <c r="I1775" s="5"/>
      <c r="J1775" s="5"/>
    </row>
    <row r="1776" spans="2:10">
      <c r="B1776" s="277"/>
      <c r="C1776" s="277"/>
      <c r="D1776" s="1">
        <v>103</v>
      </c>
      <c r="E1776" s="109"/>
      <c r="F1776" s="1">
        <v>127</v>
      </c>
      <c r="G1776" s="1">
        <f t="shared" si="169"/>
        <v>24</v>
      </c>
      <c r="H1776" s="1"/>
      <c r="I1776" s="5"/>
      <c r="J1776" s="5"/>
    </row>
    <row r="1777" spans="2:10">
      <c r="B1777" s="269"/>
      <c r="C1777" s="269"/>
      <c r="D1777" s="1">
        <v>103</v>
      </c>
      <c r="E1777" s="109"/>
      <c r="F1777" s="1">
        <v>127</v>
      </c>
      <c r="G1777" s="1">
        <f t="shared" si="169"/>
        <v>24</v>
      </c>
      <c r="H1777" s="1"/>
      <c r="I1777" s="5">
        <f>G1774+G1775+G1776+G1777</f>
        <v>77</v>
      </c>
      <c r="J1777" s="5">
        <f>I1777*75</f>
        <v>5775</v>
      </c>
    </row>
    <row r="1778" spans="2:10">
      <c r="B1778" s="268" t="s">
        <v>836</v>
      </c>
      <c r="C1778" s="268" t="s">
        <v>828</v>
      </c>
      <c r="D1778" s="1">
        <v>93</v>
      </c>
      <c r="E1778" s="109"/>
      <c r="F1778" s="1">
        <v>112</v>
      </c>
      <c r="G1778" s="1">
        <f t="shared" si="169"/>
        <v>19</v>
      </c>
      <c r="H1778" s="1"/>
      <c r="I1778" s="5"/>
      <c r="J1778" s="5"/>
    </row>
    <row r="1779" spans="2:10">
      <c r="B1779" s="277"/>
      <c r="C1779" s="277"/>
      <c r="D1779" s="1">
        <v>93</v>
      </c>
      <c r="E1779" s="109"/>
      <c r="F1779" s="1">
        <v>112</v>
      </c>
      <c r="G1779" s="1">
        <f t="shared" si="169"/>
        <v>19</v>
      </c>
      <c r="H1779" s="1"/>
      <c r="I1779" s="5"/>
      <c r="J1779" s="5"/>
    </row>
    <row r="1780" spans="2:10">
      <c r="B1780" s="277"/>
      <c r="C1780" s="277"/>
      <c r="D1780" s="1">
        <v>88</v>
      </c>
      <c r="E1780" s="109">
        <v>72</v>
      </c>
      <c r="F1780" s="1"/>
      <c r="G1780" s="1">
        <f>E1780-D1780</f>
        <v>-16</v>
      </c>
      <c r="H1780" s="1"/>
      <c r="I1780" s="5"/>
      <c r="J1780" s="5"/>
    </row>
    <row r="1781" spans="2:10">
      <c r="B1781" s="269"/>
      <c r="C1781" s="269"/>
      <c r="D1781" s="1">
        <v>88</v>
      </c>
      <c r="E1781" s="109">
        <v>72</v>
      </c>
      <c r="F1781" s="1"/>
      <c r="G1781" s="1">
        <f>E1781-D1781</f>
        <v>-16</v>
      </c>
      <c r="H1781" s="1"/>
      <c r="I1781" s="5">
        <f>G1778+G1779+G1780+G1781</f>
        <v>6</v>
      </c>
      <c r="J1781" s="5">
        <f>I1781*75</f>
        <v>450</v>
      </c>
    </row>
    <row r="1782" spans="2:10">
      <c r="B1782" s="268" t="s">
        <v>838</v>
      </c>
      <c r="C1782" s="268" t="s">
        <v>839</v>
      </c>
      <c r="D1782" s="1">
        <v>114</v>
      </c>
      <c r="E1782" s="109"/>
      <c r="F1782" s="1">
        <v>152</v>
      </c>
      <c r="G1782" s="1">
        <f>F1782-D1782</f>
        <v>38</v>
      </c>
      <c r="H1782" s="1"/>
      <c r="I1782" s="5"/>
      <c r="J1782" s="5"/>
    </row>
    <row r="1783" spans="2:10">
      <c r="B1783" s="277"/>
      <c r="C1783" s="277"/>
      <c r="D1783" s="1">
        <v>114</v>
      </c>
      <c r="E1783" s="109"/>
      <c r="F1783" s="1">
        <v>152</v>
      </c>
      <c r="G1783" s="1">
        <f t="shared" ref="G1783:G1785" si="170">F1783-D1783</f>
        <v>38</v>
      </c>
      <c r="H1783" s="1"/>
      <c r="I1783" s="5"/>
      <c r="J1783" s="5"/>
    </row>
    <row r="1784" spans="2:10">
      <c r="B1784" s="277"/>
      <c r="C1784" s="277"/>
      <c r="D1784" s="1">
        <v>114</v>
      </c>
      <c r="E1784" s="109"/>
      <c r="F1784" s="1">
        <v>152</v>
      </c>
      <c r="G1784" s="1">
        <f t="shared" si="170"/>
        <v>38</v>
      </c>
      <c r="H1784" s="1"/>
      <c r="I1784" s="5"/>
      <c r="J1784" s="5"/>
    </row>
    <row r="1785" spans="2:10">
      <c r="B1785" s="269"/>
      <c r="C1785" s="269"/>
      <c r="D1785" s="1">
        <v>114</v>
      </c>
      <c r="E1785" s="109"/>
      <c r="F1785" s="1">
        <v>152</v>
      </c>
      <c r="G1785" s="1">
        <f t="shared" si="170"/>
        <v>38</v>
      </c>
      <c r="H1785" s="1"/>
      <c r="I1785" s="5">
        <f>G1782+G1783+G1784+G1785</f>
        <v>152</v>
      </c>
      <c r="J1785" s="5">
        <f>I1785*75</f>
        <v>11400</v>
      </c>
    </row>
    <row r="1786" spans="2:10">
      <c r="B1786" s="268" t="s">
        <v>841</v>
      </c>
      <c r="C1786" s="268" t="s">
        <v>842</v>
      </c>
      <c r="D1786" s="1">
        <v>120</v>
      </c>
      <c r="E1786" s="109">
        <v>110</v>
      </c>
      <c r="F1786" s="1"/>
      <c r="G1786" s="1">
        <f>E1786-D1786</f>
        <v>-10</v>
      </c>
      <c r="H1786" s="1"/>
      <c r="I1786" s="5"/>
      <c r="J1786" s="5"/>
    </row>
    <row r="1787" spans="2:10">
      <c r="B1787" s="277"/>
      <c r="C1787" s="277"/>
      <c r="D1787" s="1">
        <v>120</v>
      </c>
      <c r="E1787" s="109">
        <v>110</v>
      </c>
      <c r="F1787" s="1"/>
      <c r="G1787" s="1">
        <f t="shared" ref="G1787:G1789" si="171">E1787-D1787</f>
        <v>-10</v>
      </c>
      <c r="H1787" s="1"/>
      <c r="I1787" s="5"/>
      <c r="J1787" s="5"/>
    </row>
    <row r="1788" spans="2:10">
      <c r="B1788" s="277"/>
      <c r="C1788" s="277"/>
      <c r="D1788" s="1">
        <v>120</v>
      </c>
      <c r="E1788" s="109">
        <v>110</v>
      </c>
      <c r="F1788" s="1"/>
      <c r="G1788" s="1">
        <f t="shared" si="171"/>
        <v>-10</v>
      </c>
      <c r="H1788" s="1"/>
      <c r="I1788" s="5"/>
      <c r="J1788" s="5"/>
    </row>
    <row r="1789" spans="2:10">
      <c r="B1789" s="269"/>
      <c r="C1789" s="269"/>
      <c r="D1789" s="1">
        <v>120</v>
      </c>
      <c r="E1789" s="109">
        <v>110</v>
      </c>
      <c r="F1789" s="1"/>
      <c r="G1789" s="1">
        <f t="shared" si="171"/>
        <v>-10</v>
      </c>
      <c r="H1789" s="1"/>
      <c r="I1789" s="5">
        <v>-40</v>
      </c>
      <c r="J1789" s="5">
        <f>I1789*75</f>
        <v>-3000</v>
      </c>
    </row>
    <row r="1790" spans="2:10">
      <c r="B1790" s="268" t="s">
        <v>832</v>
      </c>
      <c r="C1790" s="268" t="s">
        <v>829</v>
      </c>
      <c r="D1790" s="1">
        <v>96</v>
      </c>
      <c r="E1790" s="109"/>
      <c r="F1790" s="1">
        <v>137</v>
      </c>
      <c r="G1790" s="1">
        <f>F1790-D1790</f>
        <v>41</v>
      </c>
      <c r="H1790" s="1"/>
      <c r="I1790" s="5"/>
      <c r="J1790" s="5"/>
    </row>
    <row r="1791" spans="2:10">
      <c r="B1791" s="277"/>
      <c r="C1791" s="277"/>
      <c r="D1791" s="1">
        <v>96</v>
      </c>
      <c r="E1791" s="109"/>
      <c r="F1791" s="1">
        <v>137</v>
      </c>
      <c r="G1791" s="1">
        <f t="shared" ref="G1791:G1799" si="172">F1791-D1791</f>
        <v>41</v>
      </c>
      <c r="H1791" s="1"/>
      <c r="I1791" s="5"/>
      <c r="J1791" s="5"/>
    </row>
    <row r="1792" spans="2:10">
      <c r="B1792" s="277"/>
      <c r="C1792" s="277"/>
      <c r="D1792" s="1">
        <v>96</v>
      </c>
      <c r="E1792" s="109"/>
      <c r="F1792" s="1">
        <v>137</v>
      </c>
      <c r="G1792" s="1">
        <f t="shared" si="172"/>
        <v>41</v>
      </c>
      <c r="H1792" s="1"/>
      <c r="I1792" s="5"/>
      <c r="J1792" s="5"/>
    </row>
    <row r="1793" spans="2:10">
      <c r="B1793" s="269"/>
      <c r="C1793" s="269"/>
      <c r="D1793" s="1">
        <v>96</v>
      </c>
      <c r="E1793" s="109"/>
      <c r="F1793" s="1">
        <v>137</v>
      </c>
      <c r="G1793" s="1">
        <f t="shared" si="172"/>
        <v>41</v>
      </c>
      <c r="H1793" s="1"/>
      <c r="I1793" s="5">
        <f>G1790+G1791+G1792+G1793</f>
        <v>164</v>
      </c>
      <c r="J1793" s="5">
        <f>I1793*75</f>
        <v>12300</v>
      </c>
    </row>
    <row r="1794" spans="2:10">
      <c r="B1794" s="268" t="s">
        <v>834</v>
      </c>
      <c r="C1794" s="268" t="s">
        <v>835</v>
      </c>
      <c r="D1794" s="1">
        <v>96</v>
      </c>
      <c r="E1794" s="109"/>
      <c r="F1794" s="1">
        <v>111</v>
      </c>
      <c r="G1794" s="1">
        <f t="shared" si="172"/>
        <v>15</v>
      </c>
      <c r="H1794" s="1"/>
      <c r="I1794" s="5"/>
      <c r="J1794" s="5"/>
    </row>
    <row r="1795" spans="2:10">
      <c r="B1795" s="277"/>
      <c r="C1795" s="277"/>
      <c r="D1795" s="1">
        <v>96</v>
      </c>
      <c r="E1795" s="109"/>
      <c r="F1795" s="1">
        <v>111</v>
      </c>
      <c r="G1795" s="1">
        <f t="shared" si="172"/>
        <v>15</v>
      </c>
      <c r="H1795" s="1"/>
      <c r="I1795" s="5"/>
      <c r="J1795" s="5"/>
    </row>
    <row r="1796" spans="2:10">
      <c r="B1796" s="277"/>
      <c r="C1796" s="277"/>
      <c r="D1796" s="1">
        <v>96</v>
      </c>
      <c r="E1796" s="109"/>
      <c r="F1796" s="1">
        <v>111</v>
      </c>
      <c r="G1796" s="1">
        <f t="shared" si="172"/>
        <v>15</v>
      </c>
      <c r="H1796" s="1"/>
      <c r="I1796" s="5"/>
      <c r="J1796" s="5"/>
    </row>
    <row r="1797" spans="2:10">
      <c r="B1797" s="277"/>
      <c r="C1797" s="269"/>
      <c r="D1797" s="1">
        <v>96</v>
      </c>
      <c r="E1797" s="109"/>
      <c r="F1797" s="1">
        <v>111</v>
      </c>
      <c r="G1797" s="1">
        <f t="shared" si="172"/>
        <v>15</v>
      </c>
      <c r="H1797" s="1"/>
      <c r="I1797" s="5">
        <f>G1794+G1795+G1796+G1797</f>
        <v>60</v>
      </c>
      <c r="J1797" s="5">
        <f>I1797*75</f>
        <v>4500</v>
      </c>
    </row>
    <row r="1798" spans="2:10">
      <c r="B1798" s="277"/>
      <c r="C1798" s="268" t="s">
        <v>844</v>
      </c>
      <c r="D1798" s="1">
        <v>110</v>
      </c>
      <c r="E1798" s="109"/>
      <c r="F1798" s="1">
        <v>203</v>
      </c>
      <c r="G1798" s="1">
        <f t="shared" si="172"/>
        <v>93</v>
      </c>
      <c r="H1798" s="1"/>
      <c r="I1798" s="5"/>
      <c r="J1798" s="5"/>
    </row>
    <row r="1799" spans="2:10">
      <c r="B1799" s="277"/>
      <c r="C1799" s="277"/>
      <c r="D1799" s="1">
        <v>110</v>
      </c>
      <c r="E1799" s="109"/>
      <c r="F1799" s="1">
        <v>203</v>
      </c>
      <c r="G1799" s="1">
        <f t="shared" si="172"/>
        <v>93</v>
      </c>
      <c r="H1799" s="1"/>
      <c r="I1799" s="5"/>
      <c r="J1799" s="5"/>
    </row>
    <row r="1800" spans="2:10">
      <c r="B1800" s="277"/>
      <c r="C1800" s="277"/>
      <c r="D1800" s="1">
        <v>110</v>
      </c>
      <c r="E1800" s="109"/>
      <c r="F1800" s="1"/>
      <c r="G1800" s="1"/>
      <c r="H1800" s="1" t="s">
        <v>13</v>
      </c>
      <c r="I1800" s="5"/>
      <c r="J1800" s="5"/>
    </row>
    <row r="1801" spans="2:10">
      <c r="B1801" s="269"/>
      <c r="C1801" s="277"/>
      <c r="D1801" s="1">
        <v>110</v>
      </c>
      <c r="E1801" s="109"/>
      <c r="F1801" s="1"/>
      <c r="G1801" s="1"/>
      <c r="H1801" s="1" t="s">
        <v>13</v>
      </c>
      <c r="I1801" s="5">
        <f>G1798+G1799</f>
        <v>186</v>
      </c>
      <c r="J1801" s="5">
        <f>I1801*75</f>
        <v>13950</v>
      </c>
    </row>
    <row r="1802" spans="2:10">
      <c r="B1802" s="268" t="s">
        <v>843</v>
      </c>
      <c r="C1802" s="277"/>
      <c r="D1802" s="1"/>
      <c r="E1802" s="109"/>
      <c r="F1802" s="1">
        <v>475</v>
      </c>
      <c r="G1802" s="1">
        <f>F1802-D1800</f>
        <v>365</v>
      </c>
      <c r="H1802" s="1"/>
      <c r="I1802" s="5"/>
      <c r="J1802" s="5"/>
    </row>
    <row r="1803" spans="2:10">
      <c r="B1803" s="269"/>
      <c r="C1803" s="269"/>
      <c r="D1803" s="1"/>
      <c r="E1803" s="109"/>
      <c r="F1803" s="1">
        <v>500</v>
      </c>
      <c r="G1803" s="1">
        <f>F1803-D1801</f>
        <v>390</v>
      </c>
      <c r="H1803" s="1"/>
      <c r="I1803" s="5">
        <f>G1802+G1803</f>
        <v>755</v>
      </c>
      <c r="J1803" s="5">
        <f>I1803*75</f>
        <v>56625</v>
      </c>
    </row>
    <row r="1804" spans="2:10">
      <c r="B1804" s="268" t="s">
        <v>850</v>
      </c>
      <c r="C1804" s="268" t="s">
        <v>851</v>
      </c>
      <c r="D1804" s="1">
        <v>285</v>
      </c>
      <c r="E1804" s="109"/>
      <c r="F1804" s="1">
        <v>315</v>
      </c>
      <c r="G1804" s="1">
        <f>F1804-D1804</f>
        <v>30</v>
      </c>
      <c r="H1804" s="1"/>
      <c r="I1804" s="5"/>
      <c r="J1804" s="5"/>
    </row>
    <row r="1805" spans="2:10">
      <c r="B1805" s="277"/>
      <c r="C1805" s="269"/>
      <c r="D1805" s="1">
        <v>285</v>
      </c>
      <c r="E1805" s="109"/>
      <c r="F1805" s="1">
        <v>315</v>
      </c>
      <c r="G1805" s="1">
        <f>F1805-D1805</f>
        <v>30</v>
      </c>
      <c r="H1805" s="1"/>
      <c r="I1805" s="5"/>
      <c r="J1805" s="5"/>
    </row>
    <row r="1806" spans="2:10">
      <c r="B1806" s="277"/>
      <c r="C1806" s="268" t="s">
        <v>852</v>
      </c>
      <c r="D1806" s="1">
        <v>120</v>
      </c>
      <c r="E1806" s="109"/>
      <c r="F1806" s="1"/>
      <c r="G1806" s="1"/>
      <c r="H1806" s="1" t="s">
        <v>13</v>
      </c>
      <c r="I1806" s="5"/>
      <c r="J1806" s="5"/>
    </row>
    <row r="1807" spans="2:10">
      <c r="B1807" s="269"/>
      <c r="C1807" s="277"/>
      <c r="D1807" s="1">
        <v>120</v>
      </c>
      <c r="E1807" s="109"/>
      <c r="F1807" s="1"/>
      <c r="G1807" s="1"/>
      <c r="H1807" s="1" t="s">
        <v>13</v>
      </c>
      <c r="I1807" s="5">
        <f>G1804+G1805</f>
        <v>60</v>
      </c>
      <c r="J1807" s="5">
        <f>I1807*75</f>
        <v>4500</v>
      </c>
    </row>
    <row r="1808" spans="2:10">
      <c r="B1808" s="268" t="s">
        <v>854</v>
      </c>
      <c r="C1808" s="277"/>
      <c r="D1808" s="1">
        <v>120</v>
      </c>
      <c r="E1808" s="109"/>
      <c r="F1808" s="1"/>
      <c r="G1808" s="1"/>
      <c r="H1808" s="1" t="s">
        <v>13</v>
      </c>
      <c r="I1808" s="5"/>
      <c r="J1808" s="5"/>
    </row>
    <row r="1809" spans="2:10">
      <c r="B1809" s="269"/>
      <c r="C1809" s="277"/>
      <c r="D1809" s="1">
        <v>120</v>
      </c>
      <c r="E1809" s="109"/>
      <c r="F1809" s="1"/>
      <c r="G1809" s="1"/>
      <c r="H1809" s="1" t="s">
        <v>13</v>
      </c>
      <c r="I1809" s="5"/>
      <c r="J1809" s="5"/>
    </row>
    <row r="1810" spans="2:10">
      <c r="B1810" s="268" t="s">
        <v>853</v>
      </c>
      <c r="C1810" s="277"/>
      <c r="D1810" s="1"/>
      <c r="E1810" s="109"/>
      <c r="F1810" s="1">
        <v>275</v>
      </c>
      <c r="G1810" s="1">
        <f>F1810-D1806</f>
        <v>155</v>
      </c>
      <c r="H1810" s="1"/>
      <c r="I1810" s="5"/>
      <c r="J1810" s="5"/>
    </row>
    <row r="1811" spans="2:10">
      <c r="B1811" s="277"/>
      <c r="C1811" s="277"/>
      <c r="D1811" s="1"/>
      <c r="E1811" s="109"/>
      <c r="F1811" s="1">
        <v>275</v>
      </c>
      <c r="G1811" s="1">
        <f>F1811-D1807</f>
        <v>155</v>
      </c>
      <c r="H1811" s="1"/>
      <c r="I1811" s="5"/>
      <c r="J1811" s="5"/>
    </row>
    <row r="1812" spans="2:10">
      <c r="B1812" s="277"/>
      <c r="C1812" s="277"/>
      <c r="D1812" s="1"/>
      <c r="E1812" s="109"/>
      <c r="F1812" s="1">
        <v>275</v>
      </c>
      <c r="G1812" s="1">
        <f>F1812-D1808</f>
        <v>155</v>
      </c>
      <c r="H1812" s="1"/>
      <c r="I1812" s="5"/>
      <c r="J1812" s="5"/>
    </row>
    <row r="1813" spans="2:10">
      <c r="B1813" s="269"/>
      <c r="C1813" s="269"/>
      <c r="D1813" s="1"/>
      <c r="E1813" s="109"/>
      <c r="F1813" s="1">
        <v>275</v>
      </c>
      <c r="G1813" s="1">
        <f>F1813-D1809</f>
        <v>155</v>
      </c>
      <c r="H1813" s="1"/>
      <c r="I1813" s="5">
        <f>G1810+G1811+G1812+G1813</f>
        <v>620</v>
      </c>
      <c r="J1813" s="5">
        <f>I1813*75</f>
        <v>46500</v>
      </c>
    </row>
    <row r="1814" spans="2:10">
      <c r="B1814" s="1"/>
      <c r="C1814" s="1"/>
      <c r="D1814" s="1"/>
      <c r="E1814" s="254" t="s">
        <v>638</v>
      </c>
      <c r="F1814" s="255"/>
      <c r="G1814" s="5">
        <f>SUM(G1758:G1813)</f>
        <v>3181</v>
      </c>
      <c r="H1814" s="5">
        <f>G1814*75</f>
        <v>238575</v>
      </c>
      <c r="I1814" s="1"/>
      <c r="J1814" s="1"/>
    </row>
    <row r="1817" spans="2:10">
      <c r="B1817" s="5" t="s">
        <v>369</v>
      </c>
      <c r="C1817" s="5">
        <v>2018</v>
      </c>
      <c r="D1817" s="13"/>
      <c r="E1817" s="13"/>
      <c r="F1817" s="13"/>
      <c r="G1817" s="13"/>
      <c r="H1817" s="13"/>
      <c r="I1817" s="247" t="s">
        <v>527</v>
      </c>
      <c r="J1817" s="248"/>
    </row>
    <row r="1818" spans="2:10">
      <c r="B1818" s="12"/>
      <c r="C1818" s="12"/>
      <c r="D1818" s="12"/>
      <c r="E1818" s="20"/>
      <c r="F1818" s="20"/>
      <c r="G1818" s="20" t="s">
        <v>4</v>
      </c>
      <c r="H1818" s="21" t="s">
        <v>9</v>
      </c>
      <c r="I1818" s="249"/>
      <c r="J1818" s="250"/>
    </row>
    <row r="1819" spans="2:10">
      <c r="B1819" s="2" t="s">
        <v>0</v>
      </c>
      <c r="C1819" s="2" t="s">
        <v>1</v>
      </c>
      <c r="D1819" s="2" t="s">
        <v>10</v>
      </c>
      <c r="E1819" s="2" t="s">
        <v>7</v>
      </c>
      <c r="F1819" s="2" t="s">
        <v>11</v>
      </c>
      <c r="G1819" s="2" t="s">
        <v>12</v>
      </c>
      <c r="H1819" s="22"/>
      <c r="I1819" s="76" t="s">
        <v>525</v>
      </c>
      <c r="J1819" s="77" t="s">
        <v>526</v>
      </c>
    </row>
    <row r="1820" spans="2:10">
      <c r="B1820" s="268" t="s">
        <v>862</v>
      </c>
      <c r="C1820" s="268" t="s">
        <v>863</v>
      </c>
      <c r="D1820" s="1">
        <v>97</v>
      </c>
      <c r="E1820" s="1"/>
      <c r="F1820" s="1">
        <v>109</v>
      </c>
      <c r="G1820" s="1">
        <f>F1820-D1820</f>
        <v>12</v>
      </c>
      <c r="H1820" s="1"/>
      <c r="I1820" s="5"/>
      <c r="J1820" s="5"/>
    </row>
    <row r="1821" spans="2:10">
      <c r="B1821" s="277"/>
      <c r="C1821" s="277"/>
      <c r="D1821" s="1">
        <v>97</v>
      </c>
      <c r="E1821" s="1"/>
      <c r="F1821" s="1">
        <v>109</v>
      </c>
      <c r="G1821" s="1">
        <f t="shared" ref="G1821:G1831" si="173">F1821-D1821</f>
        <v>12</v>
      </c>
      <c r="H1821" s="1"/>
      <c r="I1821" s="5"/>
      <c r="J1821" s="5"/>
    </row>
    <row r="1822" spans="2:10">
      <c r="B1822" s="277"/>
      <c r="C1822" s="277"/>
      <c r="D1822" s="1">
        <v>97</v>
      </c>
      <c r="E1822" s="1"/>
      <c r="F1822" s="1">
        <v>109</v>
      </c>
      <c r="G1822" s="1">
        <f t="shared" si="173"/>
        <v>12</v>
      </c>
      <c r="H1822" s="1"/>
      <c r="I1822" s="5"/>
      <c r="J1822" s="5"/>
    </row>
    <row r="1823" spans="2:10">
      <c r="B1823" s="269"/>
      <c r="C1823" s="269"/>
      <c r="D1823" s="1">
        <v>97</v>
      </c>
      <c r="E1823" s="1"/>
      <c r="F1823" s="1">
        <v>109</v>
      </c>
      <c r="G1823" s="1">
        <f t="shared" si="173"/>
        <v>12</v>
      </c>
      <c r="H1823" s="1"/>
      <c r="I1823" s="5">
        <f>G1823+G1822+G1821+G1820</f>
        <v>48</v>
      </c>
      <c r="J1823" s="5">
        <f>I1823*75</f>
        <v>3600</v>
      </c>
    </row>
    <row r="1824" spans="2:10">
      <c r="B1824" s="268" t="s">
        <v>864</v>
      </c>
      <c r="C1824" s="268" t="s">
        <v>865</v>
      </c>
      <c r="D1824" s="1">
        <v>132</v>
      </c>
      <c r="E1824" s="1"/>
      <c r="F1824" s="1">
        <v>140</v>
      </c>
      <c r="G1824" s="1">
        <f t="shared" si="173"/>
        <v>8</v>
      </c>
      <c r="H1824" s="1"/>
      <c r="I1824" s="5"/>
      <c r="J1824" s="5"/>
    </row>
    <row r="1825" spans="2:10">
      <c r="B1825" s="277"/>
      <c r="C1825" s="277"/>
      <c r="D1825" s="1">
        <v>132</v>
      </c>
      <c r="E1825" s="1"/>
      <c r="F1825" s="1">
        <v>140</v>
      </c>
      <c r="G1825" s="1">
        <f t="shared" si="173"/>
        <v>8</v>
      </c>
      <c r="H1825" s="1"/>
      <c r="I1825" s="5"/>
      <c r="J1825" s="5"/>
    </row>
    <row r="1826" spans="2:10">
      <c r="B1826" s="277"/>
      <c r="C1826" s="277"/>
      <c r="D1826" s="1">
        <v>132</v>
      </c>
      <c r="E1826" s="1"/>
      <c r="F1826" s="1">
        <v>177</v>
      </c>
      <c r="G1826" s="1">
        <f t="shared" si="173"/>
        <v>45</v>
      </c>
      <c r="H1826" s="1"/>
      <c r="I1826" s="5"/>
      <c r="J1826" s="5"/>
    </row>
    <row r="1827" spans="2:10">
      <c r="B1827" s="277"/>
      <c r="C1827" s="277"/>
      <c r="D1827" s="1">
        <v>132</v>
      </c>
      <c r="E1827" s="1"/>
      <c r="F1827" s="1">
        <v>177</v>
      </c>
      <c r="G1827" s="1">
        <f t="shared" si="173"/>
        <v>45</v>
      </c>
      <c r="H1827" s="1"/>
      <c r="I1827" s="5"/>
      <c r="J1827" s="5"/>
    </row>
    <row r="1828" spans="2:10">
      <c r="B1828" s="277"/>
      <c r="C1828" s="277"/>
      <c r="D1828" s="1">
        <v>138</v>
      </c>
      <c r="E1828" s="1"/>
      <c r="F1828" s="1">
        <v>191</v>
      </c>
      <c r="G1828" s="1">
        <f t="shared" si="173"/>
        <v>53</v>
      </c>
      <c r="H1828" s="1"/>
      <c r="I1828" s="5"/>
      <c r="J1828" s="5"/>
    </row>
    <row r="1829" spans="2:10">
      <c r="B1829" s="269"/>
      <c r="C1829" s="269"/>
      <c r="D1829" s="1">
        <v>138</v>
      </c>
      <c r="E1829" s="1"/>
      <c r="F1829" s="1">
        <v>195</v>
      </c>
      <c r="G1829" s="1">
        <f t="shared" si="173"/>
        <v>57</v>
      </c>
      <c r="H1829" s="1"/>
      <c r="I1829" s="5">
        <f>G1824+G1825+G1826+G1827+G1828+G1829</f>
        <v>216</v>
      </c>
      <c r="J1829" s="5">
        <f>I1829*75</f>
        <v>16200</v>
      </c>
    </row>
    <row r="1830" spans="2:10">
      <c r="B1830" s="268" t="s">
        <v>866</v>
      </c>
      <c r="C1830" s="268" t="s">
        <v>842</v>
      </c>
      <c r="D1830" s="1">
        <v>138</v>
      </c>
      <c r="E1830" s="1"/>
      <c r="F1830" s="1">
        <v>146</v>
      </c>
      <c r="G1830" s="1">
        <f t="shared" si="173"/>
        <v>8</v>
      </c>
      <c r="H1830" s="1"/>
      <c r="I1830" s="5"/>
      <c r="J1830" s="5"/>
    </row>
    <row r="1831" spans="2:10">
      <c r="B1831" s="277"/>
      <c r="C1831" s="277"/>
      <c r="D1831" s="1">
        <v>138</v>
      </c>
      <c r="E1831" s="1"/>
      <c r="F1831" s="1">
        <v>146</v>
      </c>
      <c r="G1831" s="1">
        <f t="shared" si="173"/>
        <v>8</v>
      </c>
      <c r="H1831" s="1"/>
      <c r="I1831" s="5"/>
      <c r="J1831" s="5"/>
    </row>
    <row r="1832" spans="2:10">
      <c r="B1832" s="277"/>
      <c r="C1832" s="277"/>
      <c r="D1832" s="1">
        <v>138</v>
      </c>
      <c r="E1832" s="1">
        <v>130</v>
      </c>
      <c r="F1832" s="1"/>
      <c r="G1832" s="1">
        <f>E1832-D1832</f>
        <v>-8</v>
      </c>
      <c r="H1832" s="1"/>
      <c r="I1832" s="5"/>
      <c r="J1832" s="5"/>
    </row>
    <row r="1833" spans="2:10">
      <c r="B1833" s="269"/>
      <c r="C1833" s="269"/>
      <c r="D1833" s="1">
        <v>138</v>
      </c>
      <c r="E1833" s="1">
        <v>130</v>
      </c>
      <c r="F1833" s="1"/>
      <c r="G1833" s="1">
        <f>E1833-D1833</f>
        <v>-8</v>
      </c>
      <c r="H1833" s="1"/>
      <c r="I1833" s="5">
        <f>G1830+G1831+G1832+G1833</f>
        <v>0</v>
      </c>
      <c r="J1833" s="5"/>
    </row>
    <row r="1834" spans="2:10">
      <c r="B1834" s="268" t="s">
        <v>867</v>
      </c>
      <c r="C1834" s="268" t="s">
        <v>842</v>
      </c>
      <c r="D1834" s="1">
        <v>121</v>
      </c>
      <c r="E1834" s="1"/>
      <c r="F1834" s="1">
        <v>132</v>
      </c>
      <c r="G1834" s="1">
        <f>F1834-D1834</f>
        <v>11</v>
      </c>
      <c r="H1834" s="1"/>
      <c r="I1834" s="5"/>
      <c r="J1834" s="5"/>
    </row>
    <row r="1835" spans="2:10">
      <c r="B1835" s="277"/>
      <c r="C1835" s="277"/>
      <c r="D1835" s="1">
        <v>121</v>
      </c>
      <c r="E1835" s="1"/>
      <c r="F1835" s="1">
        <v>132</v>
      </c>
      <c r="G1835" s="1">
        <f>F1835-D1835</f>
        <v>11</v>
      </c>
      <c r="H1835" s="1"/>
      <c r="I1835" s="5"/>
      <c r="J1835" s="5"/>
    </row>
    <row r="1836" spans="2:10">
      <c r="B1836" s="277"/>
      <c r="C1836" s="277"/>
      <c r="D1836" s="1">
        <v>121</v>
      </c>
      <c r="E1836" s="1">
        <v>117</v>
      </c>
      <c r="F1836" s="1"/>
      <c r="G1836" s="1">
        <f>E1836-D1836</f>
        <v>-4</v>
      </c>
      <c r="H1836" s="1"/>
      <c r="I1836" s="5"/>
      <c r="J1836" s="5"/>
    </row>
    <row r="1837" spans="2:10">
      <c r="B1837" s="269"/>
      <c r="C1837" s="269"/>
      <c r="D1837" s="1">
        <v>121</v>
      </c>
      <c r="E1837" s="1">
        <v>117</v>
      </c>
      <c r="F1837" s="1"/>
      <c r="G1837" s="1">
        <f>E1837-D1837</f>
        <v>-4</v>
      </c>
      <c r="H1837" s="1"/>
      <c r="I1837" s="5">
        <f>G1834+G1835+G1836+G1837</f>
        <v>14</v>
      </c>
      <c r="J1837" s="5">
        <f>I1837*75</f>
        <v>1050</v>
      </c>
    </row>
    <row r="1838" spans="2:10">
      <c r="B1838" s="268" t="s">
        <v>868</v>
      </c>
      <c r="C1838" s="268" t="s">
        <v>869</v>
      </c>
      <c r="D1838" s="1">
        <v>112</v>
      </c>
      <c r="E1838" s="1"/>
      <c r="F1838" s="1">
        <v>120</v>
      </c>
      <c r="G1838" s="1">
        <f>F1838-D1838</f>
        <v>8</v>
      </c>
      <c r="H1838" s="1"/>
      <c r="I1838" s="5"/>
      <c r="J1838" s="5"/>
    </row>
    <row r="1839" spans="2:10">
      <c r="B1839" s="277"/>
      <c r="C1839" s="277"/>
      <c r="D1839" s="1">
        <v>112</v>
      </c>
      <c r="E1839" s="1"/>
      <c r="F1839" s="1">
        <v>120</v>
      </c>
      <c r="G1839" s="1">
        <f>F1839-D1839</f>
        <v>8</v>
      </c>
      <c r="H1839" s="1"/>
      <c r="I1839" s="5"/>
      <c r="J1839" s="5"/>
    </row>
    <row r="1840" spans="2:10">
      <c r="B1840" s="277"/>
      <c r="C1840" s="277"/>
      <c r="D1840" s="1">
        <v>112</v>
      </c>
      <c r="E1840" s="1">
        <v>107</v>
      </c>
      <c r="F1840" s="1"/>
      <c r="G1840" s="1">
        <f>E1840-D1840</f>
        <v>-5</v>
      </c>
      <c r="H1840" s="1"/>
      <c r="I1840" s="5"/>
      <c r="J1840" s="5"/>
    </row>
    <row r="1841" spans="2:10">
      <c r="B1841" s="269"/>
      <c r="C1841" s="269"/>
      <c r="D1841" s="1">
        <v>112</v>
      </c>
      <c r="E1841" s="1">
        <v>107</v>
      </c>
      <c r="F1841" s="1"/>
      <c r="G1841" s="1">
        <f t="shared" ref="G1841:G1845" si="174">E1841-D1841</f>
        <v>-5</v>
      </c>
      <c r="H1841" s="1"/>
      <c r="I1841" s="5">
        <f>G1838+G1839+G1840+G1841</f>
        <v>6</v>
      </c>
      <c r="J1841" s="5">
        <f>I1841*75</f>
        <v>450</v>
      </c>
    </row>
    <row r="1842" spans="2:10">
      <c r="B1842" s="268" t="s">
        <v>870</v>
      </c>
      <c r="C1842" s="268" t="s">
        <v>871</v>
      </c>
      <c r="D1842" s="1">
        <v>108</v>
      </c>
      <c r="E1842" s="1">
        <v>101</v>
      </c>
      <c r="F1842" s="1"/>
      <c r="G1842" s="1">
        <f t="shared" si="174"/>
        <v>-7</v>
      </c>
      <c r="H1842" s="1"/>
      <c r="I1842" s="5"/>
      <c r="J1842" s="5"/>
    </row>
    <row r="1843" spans="2:10">
      <c r="B1843" s="277"/>
      <c r="C1843" s="277"/>
      <c r="D1843" s="1">
        <v>108</v>
      </c>
      <c r="E1843" s="1">
        <v>101</v>
      </c>
      <c r="F1843" s="1"/>
      <c r="G1843" s="1">
        <f t="shared" si="174"/>
        <v>-7</v>
      </c>
      <c r="H1843" s="1"/>
      <c r="I1843" s="5"/>
      <c r="J1843" s="5"/>
    </row>
    <row r="1844" spans="2:10">
      <c r="B1844" s="277"/>
      <c r="C1844" s="277"/>
      <c r="D1844" s="1">
        <v>108</v>
      </c>
      <c r="E1844" s="1">
        <v>101</v>
      </c>
      <c r="F1844" s="1"/>
      <c r="G1844" s="1">
        <f t="shared" si="174"/>
        <v>-7</v>
      </c>
      <c r="H1844" s="1"/>
      <c r="I1844" s="5"/>
      <c r="J1844" s="5"/>
    </row>
    <row r="1845" spans="2:10">
      <c r="B1845" s="269"/>
      <c r="C1845" s="269"/>
      <c r="D1845" s="1">
        <v>108</v>
      </c>
      <c r="E1845" s="1">
        <v>101</v>
      </c>
      <c r="F1845" s="1"/>
      <c r="G1845" s="1">
        <f t="shared" si="174"/>
        <v>-7</v>
      </c>
      <c r="H1845" s="1"/>
      <c r="I1845" s="5">
        <f>G1842+G1843+G1844+G1845</f>
        <v>-28</v>
      </c>
      <c r="J1845" s="5">
        <f>I1845*75</f>
        <v>-2100</v>
      </c>
    </row>
    <row r="1846" spans="2:10">
      <c r="B1846" s="268" t="s">
        <v>872</v>
      </c>
      <c r="C1846" s="268" t="s">
        <v>844</v>
      </c>
      <c r="D1846" s="1">
        <v>119</v>
      </c>
      <c r="E1846" s="1"/>
      <c r="F1846" s="1">
        <v>170</v>
      </c>
      <c r="G1846" s="1">
        <f>F1846-D1846</f>
        <v>51</v>
      </c>
      <c r="H1846" s="1"/>
      <c r="I1846" s="5"/>
      <c r="J1846" s="5"/>
    </row>
    <row r="1847" spans="2:10">
      <c r="B1847" s="277"/>
      <c r="C1847" s="277"/>
      <c r="D1847" s="1">
        <v>119</v>
      </c>
      <c r="E1847" s="1"/>
      <c r="F1847" s="1">
        <v>170</v>
      </c>
      <c r="G1847" s="1">
        <f t="shared" ref="G1847:G1851" si="175">F1847-D1847</f>
        <v>51</v>
      </c>
      <c r="H1847" s="1"/>
      <c r="I1847" s="5"/>
      <c r="J1847" s="5"/>
    </row>
    <row r="1848" spans="2:10">
      <c r="B1848" s="277"/>
      <c r="C1848" s="277"/>
      <c r="D1848" s="1">
        <v>151</v>
      </c>
      <c r="E1848" s="1"/>
      <c r="F1848" s="1">
        <v>190</v>
      </c>
      <c r="G1848" s="1">
        <f t="shared" si="175"/>
        <v>39</v>
      </c>
      <c r="H1848" s="1"/>
      <c r="I1848" s="5"/>
      <c r="J1848" s="5"/>
    </row>
    <row r="1849" spans="2:10">
      <c r="B1849" s="277"/>
      <c r="C1849" s="277"/>
      <c r="D1849" s="1">
        <v>151</v>
      </c>
      <c r="E1849" s="1"/>
      <c r="F1849" s="1">
        <v>190</v>
      </c>
      <c r="G1849" s="1">
        <f t="shared" si="175"/>
        <v>39</v>
      </c>
      <c r="H1849" s="1"/>
      <c r="I1849" s="5"/>
      <c r="J1849" s="5"/>
    </row>
    <row r="1850" spans="2:10">
      <c r="B1850" s="277"/>
      <c r="C1850" s="277"/>
      <c r="D1850" s="1">
        <v>151</v>
      </c>
      <c r="E1850" s="1"/>
      <c r="F1850" s="1">
        <v>195</v>
      </c>
      <c r="G1850" s="1">
        <f t="shared" si="175"/>
        <v>44</v>
      </c>
      <c r="H1850" s="1"/>
      <c r="I1850" s="5"/>
      <c r="J1850" s="5"/>
    </row>
    <row r="1851" spans="2:10">
      <c r="B1851" s="269"/>
      <c r="C1851" s="269"/>
      <c r="D1851" s="1">
        <v>151</v>
      </c>
      <c r="E1851" s="1"/>
      <c r="F1851" s="1">
        <v>199</v>
      </c>
      <c r="G1851" s="1">
        <f t="shared" si="175"/>
        <v>48</v>
      </c>
      <c r="H1851" s="1"/>
      <c r="I1851" s="5">
        <f>G1846+G1847+G1848+G1849+G1850+G1851</f>
        <v>272</v>
      </c>
      <c r="J1851" s="5">
        <f>I1851*75</f>
        <v>20400</v>
      </c>
    </row>
    <row r="1852" spans="2:10">
      <c r="B1852" s="268" t="s">
        <v>873</v>
      </c>
      <c r="C1852" s="268" t="s">
        <v>842</v>
      </c>
      <c r="D1852" s="1">
        <v>95</v>
      </c>
      <c r="E1852" s="1">
        <v>85</v>
      </c>
      <c r="F1852" s="1"/>
      <c r="G1852" s="1">
        <f>E1852-D1852</f>
        <v>-10</v>
      </c>
      <c r="H1852" s="1"/>
      <c r="I1852" s="5"/>
      <c r="J1852" s="5"/>
    </row>
    <row r="1853" spans="2:10">
      <c r="B1853" s="277"/>
      <c r="C1853" s="277"/>
      <c r="D1853" s="1">
        <v>95</v>
      </c>
      <c r="E1853" s="1">
        <v>85</v>
      </c>
      <c r="F1853" s="1"/>
      <c r="G1853" s="1">
        <f t="shared" ref="G1853:G1855" si="176">E1853-D1853</f>
        <v>-10</v>
      </c>
      <c r="H1853" s="1"/>
      <c r="I1853" s="5"/>
      <c r="J1853" s="5"/>
    </row>
    <row r="1854" spans="2:10">
      <c r="B1854" s="277"/>
      <c r="C1854" s="277"/>
      <c r="D1854" s="1">
        <v>95</v>
      </c>
      <c r="E1854" s="1">
        <v>85</v>
      </c>
      <c r="F1854" s="1"/>
      <c r="G1854" s="1">
        <f t="shared" si="176"/>
        <v>-10</v>
      </c>
      <c r="H1854" s="1"/>
      <c r="I1854" s="5"/>
      <c r="J1854" s="5"/>
    </row>
    <row r="1855" spans="2:10">
      <c r="B1855" s="277"/>
      <c r="C1855" s="269"/>
      <c r="D1855" s="1">
        <v>95</v>
      </c>
      <c r="E1855" s="1">
        <v>85</v>
      </c>
      <c r="F1855" s="1"/>
      <c r="G1855" s="1">
        <f t="shared" si="176"/>
        <v>-10</v>
      </c>
      <c r="H1855" s="1"/>
      <c r="I1855" s="5"/>
      <c r="J1855" s="5"/>
    </row>
    <row r="1856" spans="2:10">
      <c r="B1856" s="277"/>
      <c r="C1856" s="268" t="s">
        <v>874</v>
      </c>
      <c r="D1856" s="1">
        <v>160</v>
      </c>
      <c r="E1856" s="1"/>
      <c r="F1856" s="1">
        <v>214</v>
      </c>
      <c r="G1856" s="1">
        <f>F1856-D1856</f>
        <v>54</v>
      </c>
      <c r="H1856" s="1"/>
      <c r="I1856" s="5"/>
      <c r="J1856" s="5"/>
    </row>
    <row r="1857" spans="2:10">
      <c r="B1857" s="277"/>
      <c r="C1857" s="277"/>
      <c r="D1857" s="1">
        <v>160</v>
      </c>
      <c r="E1857" s="1"/>
      <c r="F1857" s="1">
        <v>214</v>
      </c>
      <c r="G1857" s="1">
        <f t="shared" ref="G1857:G1861" si="177">F1857-D1857</f>
        <v>54</v>
      </c>
      <c r="H1857" s="1"/>
      <c r="I1857" s="5"/>
      <c r="J1857" s="5"/>
    </row>
    <row r="1858" spans="2:10">
      <c r="B1858" s="277"/>
      <c r="C1858" s="277"/>
      <c r="D1858" s="1">
        <v>183</v>
      </c>
      <c r="E1858" s="1"/>
      <c r="F1858" s="1">
        <v>214</v>
      </c>
      <c r="G1858" s="1">
        <f t="shared" si="177"/>
        <v>31</v>
      </c>
      <c r="H1858" s="1"/>
      <c r="I1858" s="5"/>
      <c r="J1858" s="5"/>
    </row>
    <row r="1859" spans="2:10">
      <c r="B1859" s="277"/>
      <c r="C1859" s="277"/>
      <c r="D1859" s="1">
        <v>183</v>
      </c>
      <c r="E1859" s="1"/>
      <c r="F1859" s="1">
        <v>214</v>
      </c>
      <c r="G1859" s="1">
        <f t="shared" si="177"/>
        <v>31</v>
      </c>
      <c r="H1859" s="1"/>
      <c r="I1859" s="5"/>
      <c r="J1859" s="5"/>
    </row>
    <row r="1860" spans="2:10">
      <c r="B1860" s="277"/>
      <c r="C1860" s="277"/>
      <c r="D1860" s="1">
        <v>183</v>
      </c>
      <c r="E1860" s="1"/>
      <c r="F1860" s="1">
        <v>214</v>
      </c>
      <c r="G1860" s="1">
        <f t="shared" si="177"/>
        <v>31</v>
      </c>
      <c r="H1860" s="1"/>
      <c r="I1860" s="5"/>
      <c r="J1860" s="5"/>
    </row>
    <row r="1861" spans="2:10">
      <c r="B1861" s="269"/>
      <c r="C1861" s="269"/>
      <c r="D1861" s="1">
        <v>183</v>
      </c>
      <c r="E1861" s="1"/>
      <c r="F1861" s="1">
        <v>214</v>
      </c>
      <c r="G1861" s="1">
        <f t="shared" si="177"/>
        <v>31</v>
      </c>
      <c r="H1861" s="1"/>
      <c r="I1861" s="5">
        <f>G1852+G1853+G1854+G1855+G1856+G1857+G1858+G1859+G1860+G1861</f>
        <v>192</v>
      </c>
      <c r="J1861" s="5">
        <f>I1861*75</f>
        <v>14400</v>
      </c>
    </row>
    <row r="1862" spans="2:10">
      <c r="B1862" s="268" t="s">
        <v>892</v>
      </c>
      <c r="C1862" s="268" t="s">
        <v>871</v>
      </c>
      <c r="D1862" s="1">
        <v>106</v>
      </c>
      <c r="E1862" s="1"/>
      <c r="F1862" s="1"/>
      <c r="G1862" s="1"/>
      <c r="H1862" s="1" t="s">
        <v>13</v>
      </c>
      <c r="I1862" s="5"/>
      <c r="J1862" s="5"/>
    </row>
    <row r="1863" spans="2:10">
      <c r="B1863" s="277"/>
      <c r="C1863" s="277"/>
      <c r="D1863" s="1">
        <v>106</v>
      </c>
      <c r="E1863" s="1"/>
      <c r="F1863" s="1"/>
      <c r="G1863" s="1"/>
      <c r="H1863" s="1" t="s">
        <v>13</v>
      </c>
      <c r="I1863" s="5"/>
      <c r="J1863" s="5"/>
    </row>
    <row r="1864" spans="2:10">
      <c r="B1864" s="277"/>
      <c r="C1864" s="277"/>
      <c r="D1864" s="1">
        <v>106</v>
      </c>
      <c r="E1864" s="1"/>
      <c r="F1864" s="1"/>
      <c r="G1864" s="1"/>
      <c r="H1864" s="1" t="s">
        <v>13</v>
      </c>
      <c r="I1864" s="5"/>
      <c r="J1864" s="5"/>
    </row>
    <row r="1865" spans="2:10">
      <c r="B1865" s="277"/>
      <c r="C1865" s="277"/>
      <c r="D1865" s="1">
        <v>106</v>
      </c>
      <c r="E1865" s="1"/>
      <c r="F1865" s="1"/>
      <c r="G1865" s="1"/>
      <c r="H1865" s="1" t="s">
        <v>13</v>
      </c>
      <c r="I1865" s="5"/>
      <c r="J1865" s="5"/>
    </row>
    <row r="1866" spans="2:10">
      <c r="B1866" s="277"/>
      <c r="C1866" s="277"/>
      <c r="D1866" s="1">
        <v>106</v>
      </c>
      <c r="E1866" s="1"/>
      <c r="F1866" s="1"/>
      <c r="G1866" s="1"/>
      <c r="H1866" s="1" t="s">
        <v>13</v>
      </c>
      <c r="I1866" s="5"/>
      <c r="J1866" s="5"/>
    </row>
    <row r="1867" spans="2:10">
      <c r="B1867" s="269"/>
      <c r="C1867" s="269"/>
      <c r="D1867" s="1">
        <v>106</v>
      </c>
      <c r="E1867" s="1"/>
      <c r="F1867" s="1"/>
      <c r="G1867" s="1"/>
      <c r="H1867" s="1" t="s">
        <v>13</v>
      </c>
      <c r="I1867" s="5"/>
      <c r="J1867" s="5"/>
    </row>
    <row r="1868" spans="2:10">
      <c r="B1868" s="268" t="s">
        <v>893</v>
      </c>
      <c r="C1868" s="268" t="s">
        <v>871</v>
      </c>
      <c r="D1868" s="1"/>
      <c r="E1868" s="1"/>
      <c r="F1868" s="1">
        <v>144</v>
      </c>
      <c r="G1868" s="1">
        <f>F1868-D1862</f>
        <v>38</v>
      </c>
      <c r="H1868" s="1"/>
      <c r="I1868" s="5"/>
      <c r="J1868" s="5"/>
    </row>
    <row r="1869" spans="2:10">
      <c r="B1869" s="277"/>
      <c r="C1869" s="277"/>
      <c r="D1869" s="1"/>
      <c r="E1869" s="1"/>
      <c r="F1869" s="1">
        <v>144</v>
      </c>
      <c r="G1869" s="1">
        <f t="shared" ref="G1869:G1873" si="178">F1869-D1863</f>
        <v>38</v>
      </c>
      <c r="H1869" s="1"/>
      <c r="I1869" s="5"/>
      <c r="J1869" s="5"/>
    </row>
    <row r="1870" spans="2:10">
      <c r="B1870" s="277"/>
      <c r="C1870" s="277"/>
      <c r="D1870" s="1"/>
      <c r="E1870" s="1"/>
      <c r="F1870" s="1">
        <v>144</v>
      </c>
      <c r="G1870" s="1">
        <f t="shared" si="178"/>
        <v>38</v>
      </c>
      <c r="H1870" s="1"/>
      <c r="I1870" s="5"/>
      <c r="J1870" s="5"/>
    </row>
    <row r="1871" spans="2:10">
      <c r="B1871" s="277"/>
      <c r="C1871" s="277"/>
      <c r="D1871" s="1"/>
      <c r="E1871" s="1"/>
      <c r="F1871" s="1">
        <v>144</v>
      </c>
      <c r="G1871" s="1">
        <f t="shared" si="178"/>
        <v>38</v>
      </c>
      <c r="H1871" s="1"/>
      <c r="I1871" s="5"/>
      <c r="J1871" s="5"/>
    </row>
    <row r="1872" spans="2:10">
      <c r="B1872" s="277"/>
      <c r="C1872" s="277"/>
      <c r="D1872" s="1"/>
      <c r="E1872" s="1"/>
      <c r="F1872" s="1">
        <v>144</v>
      </c>
      <c r="G1872" s="1">
        <f t="shared" si="178"/>
        <v>38</v>
      </c>
      <c r="H1872" s="1"/>
      <c r="I1872" s="5"/>
      <c r="J1872" s="5"/>
    </row>
    <row r="1873" spans="2:10">
      <c r="B1873" s="269"/>
      <c r="C1873" s="269"/>
      <c r="D1873" s="1"/>
      <c r="E1873" s="1"/>
      <c r="F1873" s="1">
        <v>144</v>
      </c>
      <c r="G1873" s="1">
        <f t="shared" si="178"/>
        <v>38</v>
      </c>
      <c r="H1873" s="1"/>
      <c r="I1873" s="5">
        <f>G1873+G1872+G1871+G1870+G1869+G1868</f>
        <v>228</v>
      </c>
      <c r="J1873" s="5">
        <f>I1873*75</f>
        <v>17100</v>
      </c>
    </row>
    <row r="1874" spans="2:10">
      <c r="B1874" s="268" t="s">
        <v>894</v>
      </c>
      <c r="C1874" s="268" t="s">
        <v>674</v>
      </c>
      <c r="D1874" s="1">
        <v>94</v>
      </c>
      <c r="E1874" s="1"/>
      <c r="F1874" s="1">
        <v>119</v>
      </c>
      <c r="G1874" s="1">
        <f>F1874-D1874</f>
        <v>25</v>
      </c>
      <c r="H1874" s="1"/>
      <c r="I1874" s="5"/>
      <c r="J1874" s="5"/>
    </row>
    <row r="1875" spans="2:10">
      <c r="B1875" s="277"/>
      <c r="C1875" s="277"/>
      <c r="D1875" s="1">
        <v>94</v>
      </c>
      <c r="E1875" s="1"/>
      <c r="F1875" s="1">
        <v>119</v>
      </c>
      <c r="G1875" s="1">
        <v>25</v>
      </c>
      <c r="H1875" s="1"/>
      <c r="I1875" s="5"/>
      <c r="J1875" s="5"/>
    </row>
    <row r="1876" spans="2:10">
      <c r="B1876" s="277"/>
      <c r="C1876" s="277"/>
      <c r="D1876" s="1">
        <v>94</v>
      </c>
      <c r="E1876" s="1"/>
      <c r="F1876" s="1"/>
      <c r="G1876" s="1"/>
      <c r="H1876" s="1" t="s">
        <v>13</v>
      </c>
      <c r="I1876" s="5"/>
      <c r="J1876" s="5"/>
    </row>
    <row r="1877" spans="2:10">
      <c r="B1877" s="269"/>
      <c r="C1877" s="269"/>
      <c r="D1877" s="1">
        <v>94</v>
      </c>
      <c r="E1877" s="1"/>
      <c r="F1877" s="1"/>
      <c r="G1877" s="1"/>
      <c r="H1877" s="1" t="s">
        <v>13</v>
      </c>
      <c r="I1877" s="5">
        <v>50</v>
      </c>
      <c r="J1877" s="5">
        <f>I1877*75</f>
        <v>3750</v>
      </c>
    </row>
    <row r="1878" spans="2:10">
      <c r="B1878" s="268" t="s">
        <v>883</v>
      </c>
      <c r="C1878" s="268" t="s">
        <v>844</v>
      </c>
      <c r="D1878" s="1">
        <v>90</v>
      </c>
      <c r="E1878" s="1"/>
      <c r="F1878" s="1">
        <v>118</v>
      </c>
      <c r="G1878" s="1">
        <f>F1878-D1878</f>
        <v>28</v>
      </c>
      <c r="H1878" s="1"/>
      <c r="I1878" s="5"/>
      <c r="J1878" s="5"/>
    </row>
    <row r="1879" spans="2:10">
      <c r="B1879" s="277"/>
      <c r="C1879" s="277"/>
      <c r="D1879" s="1">
        <v>90</v>
      </c>
      <c r="E1879" s="1"/>
      <c r="F1879" s="1">
        <v>118</v>
      </c>
      <c r="G1879" s="1">
        <v>28</v>
      </c>
      <c r="H1879" s="1"/>
      <c r="I1879" s="5">
        <v>56</v>
      </c>
      <c r="J1879" s="5">
        <f>I1879*75</f>
        <v>4200</v>
      </c>
    </row>
    <row r="1880" spans="2:10">
      <c r="B1880" s="277"/>
      <c r="C1880" s="277"/>
      <c r="D1880" s="1">
        <v>90</v>
      </c>
      <c r="E1880" s="1"/>
      <c r="F1880" s="1"/>
      <c r="G1880" s="1"/>
      <c r="H1880" s="1" t="s">
        <v>13</v>
      </c>
      <c r="I1880" s="5"/>
      <c r="J1880" s="5"/>
    </row>
    <row r="1881" spans="2:10">
      <c r="B1881" s="269"/>
      <c r="C1881" s="269"/>
      <c r="D1881" s="1">
        <v>90</v>
      </c>
      <c r="E1881" s="1"/>
      <c r="F1881" s="1"/>
      <c r="G1881" s="1"/>
      <c r="H1881" s="1" t="s">
        <v>13</v>
      </c>
      <c r="I1881" s="5"/>
      <c r="J1881" s="5"/>
    </row>
    <row r="1882" spans="2:10">
      <c r="B1882" s="268" t="s">
        <v>886</v>
      </c>
      <c r="C1882" s="268" t="s">
        <v>674</v>
      </c>
      <c r="D1882" s="1"/>
      <c r="E1882" s="1"/>
      <c r="F1882" s="1">
        <v>215</v>
      </c>
      <c r="G1882" s="1">
        <f>F1882-D1876</f>
        <v>121</v>
      </c>
      <c r="H1882" s="1"/>
      <c r="I1882" s="5"/>
      <c r="J1882" s="5"/>
    </row>
    <row r="1883" spans="2:10">
      <c r="B1883" s="277"/>
      <c r="C1883" s="269"/>
      <c r="D1883" s="1"/>
      <c r="E1883" s="1"/>
      <c r="F1883" s="1">
        <v>215</v>
      </c>
      <c r="G1883" s="1">
        <f>F1883-D1877</f>
        <v>121</v>
      </c>
      <c r="H1883" s="1"/>
      <c r="I1883" s="5"/>
      <c r="J1883" s="5"/>
    </row>
    <row r="1884" spans="2:10">
      <c r="B1884" s="277"/>
      <c r="C1884" s="268" t="s">
        <v>844</v>
      </c>
      <c r="D1884" s="1"/>
      <c r="E1884" s="1"/>
      <c r="F1884" s="1">
        <v>180</v>
      </c>
      <c r="G1884" s="1">
        <f>F1884-D1880</f>
        <v>90</v>
      </c>
      <c r="H1884" s="1"/>
      <c r="I1884" s="5"/>
      <c r="J1884" s="5"/>
    </row>
    <row r="1885" spans="2:10">
      <c r="B1885" s="277"/>
      <c r="C1885" s="269"/>
      <c r="D1885" s="1"/>
      <c r="E1885" s="1"/>
      <c r="F1885" s="1">
        <v>180</v>
      </c>
      <c r="G1885" s="1">
        <f>F1885-D1881</f>
        <v>90</v>
      </c>
      <c r="H1885" s="1"/>
      <c r="I1885" s="5">
        <f>G1882+G1883+G1884+G1885</f>
        <v>422</v>
      </c>
      <c r="J1885" s="5">
        <f>I1885*75</f>
        <v>31650</v>
      </c>
    </row>
    <row r="1886" spans="2:10">
      <c r="B1886" s="277"/>
      <c r="C1886" s="268" t="s">
        <v>869</v>
      </c>
      <c r="D1886" s="1">
        <v>62</v>
      </c>
      <c r="E1886" s="1"/>
      <c r="F1886" s="1"/>
      <c r="G1886" s="1"/>
      <c r="H1886" s="1" t="s">
        <v>13</v>
      </c>
      <c r="I1886" s="5"/>
      <c r="J1886" s="5"/>
    </row>
    <row r="1887" spans="2:10">
      <c r="B1887" s="269"/>
      <c r="C1887" s="269"/>
      <c r="D1887" s="1">
        <v>62</v>
      </c>
      <c r="E1887" s="1"/>
      <c r="F1887" s="1"/>
      <c r="G1887" s="1"/>
      <c r="H1887" s="1" t="s">
        <v>13</v>
      </c>
      <c r="I1887" s="5"/>
      <c r="J1887" s="5"/>
    </row>
    <row r="1888" spans="2:10">
      <c r="B1888" s="268" t="s">
        <v>895</v>
      </c>
      <c r="C1888" s="268" t="s">
        <v>869</v>
      </c>
      <c r="D1888" s="1">
        <v>34</v>
      </c>
      <c r="E1888" s="1"/>
      <c r="F1888" s="1">
        <v>55</v>
      </c>
      <c r="G1888" s="1">
        <f>F1888-D1888</f>
        <v>21</v>
      </c>
      <c r="H1888" s="1"/>
      <c r="I1888" s="5"/>
      <c r="J1888" s="5"/>
    </row>
    <row r="1889" spans="2:10">
      <c r="B1889" s="277"/>
      <c r="C1889" s="277"/>
      <c r="D1889" s="1">
        <v>34</v>
      </c>
      <c r="E1889" s="1"/>
      <c r="F1889" s="1">
        <v>55</v>
      </c>
      <c r="G1889" s="1">
        <f t="shared" ref="G1889:G1893" si="179">F1889-D1889</f>
        <v>21</v>
      </c>
      <c r="H1889" s="1"/>
      <c r="I1889" s="5"/>
      <c r="J1889" s="5"/>
    </row>
    <row r="1890" spans="2:10">
      <c r="B1890" s="277"/>
      <c r="C1890" s="277"/>
      <c r="D1890" s="1">
        <v>34</v>
      </c>
      <c r="E1890" s="1"/>
      <c r="F1890" s="1">
        <v>46</v>
      </c>
      <c r="G1890" s="1">
        <f t="shared" si="179"/>
        <v>12</v>
      </c>
      <c r="H1890" s="1"/>
      <c r="I1890" s="5"/>
      <c r="J1890" s="5"/>
    </row>
    <row r="1891" spans="2:10">
      <c r="B1891" s="277"/>
      <c r="C1891" s="277"/>
      <c r="D1891" s="1">
        <v>34</v>
      </c>
      <c r="E1891" s="1"/>
      <c r="F1891" s="1">
        <v>46</v>
      </c>
      <c r="G1891" s="1">
        <f t="shared" si="179"/>
        <v>12</v>
      </c>
      <c r="H1891" s="1"/>
      <c r="I1891" s="5"/>
      <c r="J1891" s="5"/>
    </row>
    <row r="1892" spans="2:10">
      <c r="B1892" s="277"/>
      <c r="C1892" s="277"/>
      <c r="D1892" s="1">
        <v>56</v>
      </c>
      <c r="E1892" s="1"/>
      <c r="F1892" s="1">
        <v>72</v>
      </c>
      <c r="G1892" s="1">
        <f t="shared" si="179"/>
        <v>16</v>
      </c>
      <c r="H1892" s="1"/>
      <c r="I1892" s="5"/>
      <c r="J1892" s="5"/>
    </row>
    <row r="1893" spans="2:10">
      <c r="B1893" s="277"/>
      <c r="C1893" s="277"/>
      <c r="D1893" s="1">
        <v>56</v>
      </c>
      <c r="E1893" s="1"/>
      <c r="F1893" s="1">
        <v>72</v>
      </c>
      <c r="G1893" s="1">
        <f t="shared" si="179"/>
        <v>16</v>
      </c>
      <c r="H1893" s="1"/>
      <c r="I1893" s="5"/>
      <c r="J1893" s="5"/>
    </row>
    <row r="1894" spans="2:10">
      <c r="B1894" s="277"/>
      <c r="C1894" s="277"/>
      <c r="D1894" s="1"/>
      <c r="E1894" s="1"/>
      <c r="F1894" s="1">
        <v>72</v>
      </c>
      <c r="G1894" s="1">
        <f>F1894-D1886</f>
        <v>10</v>
      </c>
      <c r="H1894" s="1"/>
      <c r="I1894" s="5"/>
      <c r="J1894" s="5"/>
    </row>
    <row r="1895" spans="2:10">
      <c r="B1895" s="277"/>
      <c r="C1895" s="269"/>
      <c r="D1895" s="1"/>
      <c r="E1895" s="1"/>
      <c r="F1895" s="1">
        <v>72</v>
      </c>
      <c r="G1895" s="1">
        <f>F1895-D1887</f>
        <v>10</v>
      </c>
      <c r="H1895" s="1"/>
      <c r="I1895" s="5"/>
      <c r="J1895" s="5"/>
    </row>
    <row r="1896" spans="2:10">
      <c r="B1896" s="277"/>
      <c r="C1896" s="268" t="s">
        <v>874</v>
      </c>
      <c r="D1896" s="1">
        <v>109</v>
      </c>
      <c r="E1896" s="1"/>
      <c r="F1896" s="1">
        <v>124</v>
      </c>
      <c r="G1896" s="1">
        <f>F1896-D1896</f>
        <v>15</v>
      </c>
      <c r="H1896" s="1"/>
      <c r="I1896" s="5"/>
      <c r="J1896" s="5"/>
    </row>
    <row r="1897" spans="2:10">
      <c r="B1897" s="277"/>
      <c r="C1897" s="277"/>
      <c r="D1897" s="1">
        <v>109</v>
      </c>
      <c r="E1897" s="1"/>
      <c r="F1897" s="1">
        <v>137</v>
      </c>
      <c r="G1897" s="1">
        <f t="shared" ref="G1897:G1923" si="180">F1897-D1897</f>
        <v>28</v>
      </c>
      <c r="H1897" s="1"/>
      <c r="I1897" s="5"/>
      <c r="J1897" s="5"/>
    </row>
    <row r="1898" spans="2:10">
      <c r="B1898" s="277"/>
      <c r="C1898" s="277"/>
      <c r="D1898" s="1">
        <v>109</v>
      </c>
      <c r="E1898" s="1"/>
      <c r="F1898" s="1">
        <v>160</v>
      </c>
      <c r="G1898" s="1">
        <f t="shared" si="180"/>
        <v>51</v>
      </c>
      <c r="H1898" s="1"/>
      <c r="I1898" s="5"/>
      <c r="J1898" s="5"/>
    </row>
    <row r="1899" spans="2:10">
      <c r="B1899" s="269"/>
      <c r="C1899" s="269"/>
      <c r="D1899" s="1">
        <v>109</v>
      </c>
      <c r="E1899" s="1"/>
      <c r="F1899" s="1">
        <v>160</v>
      </c>
      <c r="G1899" s="1">
        <f t="shared" si="180"/>
        <v>51</v>
      </c>
      <c r="H1899" s="1"/>
      <c r="I1899" s="5">
        <f>G1888+G1889+G1890+G1891+G1892+G1893+G1894+G1895+G1896+G1897+G1898+G1899</f>
        <v>263</v>
      </c>
      <c r="J1899" s="5">
        <f>I1899*75</f>
        <v>19725</v>
      </c>
    </row>
    <row r="1900" spans="2:10">
      <c r="B1900" s="268" t="s">
        <v>888</v>
      </c>
      <c r="C1900" s="268" t="s">
        <v>865</v>
      </c>
      <c r="D1900" s="1">
        <v>52</v>
      </c>
      <c r="E1900" s="1"/>
      <c r="F1900" s="1">
        <v>92</v>
      </c>
      <c r="G1900" s="1">
        <f t="shared" si="180"/>
        <v>40</v>
      </c>
      <c r="H1900" s="1"/>
      <c r="I1900" s="5"/>
      <c r="J1900" s="5"/>
    </row>
    <row r="1901" spans="2:10">
      <c r="B1901" s="277"/>
      <c r="C1901" s="277"/>
      <c r="D1901" s="1">
        <v>52</v>
      </c>
      <c r="E1901" s="1"/>
      <c r="F1901" s="1">
        <v>100</v>
      </c>
      <c r="G1901" s="1">
        <f t="shared" si="180"/>
        <v>48</v>
      </c>
      <c r="H1901" s="1"/>
      <c r="I1901" s="5"/>
      <c r="J1901" s="5"/>
    </row>
    <row r="1902" spans="2:10">
      <c r="B1902" s="277"/>
      <c r="C1902" s="277"/>
      <c r="D1902" s="1">
        <v>72</v>
      </c>
      <c r="E1902" s="1"/>
      <c r="F1902" s="1">
        <v>108</v>
      </c>
      <c r="G1902" s="1">
        <f t="shared" si="180"/>
        <v>36</v>
      </c>
      <c r="H1902" s="1"/>
      <c r="I1902" s="5"/>
      <c r="J1902" s="5"/>
    </row>
    <row r="1903" spans="2:10">
      <c r="B1903" s="277"/>
      <c r="C1903" s="277"/>
      <c r="D1903" s="1">
        <v>72</v>
      </c>
      <c r="E1903" s="1"/>
      <c r="F1903" s="1">
        <v>114</v>
      </c>
      <c r="G1903" s="1">
        <f t="shared" si="180"/>
        <v>42</v>
      </c>
      <c r="H1903" s="1"/>
      <c r="I1903" s="5"/>
      <c r="J1903" s="5"/>
    </row>
    <row r="1904" spans="2:10">
      <c r="B1904" s="277"/>
      <c r="C1904" s="277"/>
      <c r="D1904" s="1">
        <v>72</v>
      </c>
      <c r="E1904" s="1"/>
      <c r="F1904" s="1">
        <v>114</v>
      </c>
      <c r="G1904" s="1">
        <f t="shared" si="180"/>
        <v>42</v>
      </c>
      <c r="H1904" s="1"/>
      <c r="I1904" s="5"/>
      <c r="J1904" s="5"/>
    </row>
    <row r="1905" spans="2:10">
      <c r="B1905" s="269"/>
      <c r="C1905" s="269"/>
      <c r="D1905" s="1">
        <v>72</v>
      </c>
      <c r="E1905" s="1"/>
      <c r="F1905" s="1">
        <v>114</v>
      </c>
      <c r="G1905" s="1">
        <f t="shared" si="180"/>
        <v>42</v>
      </c>
      <c r="H1905" s="1"/>
      <c r="I1905" s="5">
        <f>G1900+G1901+G1902+G1903+G1904+G1905</f>
        <v>250</v>
      </c>
      <c r="J1905" s="5">
        <f>I1905*75</f>
        <v>18750</v>
      </c>
    </row>
    <row r="1906" spans="2:10">
      <c r="B1906" s="268" t="s">
        <v>896</v>
      </c>
      <c r="C1906" s="268" t="s">
        <v>865</v>
      </c>
      <c r="D1906" s="1">
        <v>126</v>
      </c>
      <c r="E1906" s="1"/>
      <c r="F1906" s="1">
        <v>136</v>
      </c>
      <c r="G1906" s="1">
        <f t="shared" si="180"/>
        <v>10</v>
      </c>
      <c r="H1906" s="1"/>
      <c r="I1906" s="5"/>
      <c r="J1906" s="5"/>
    </row>
    <row r="1907" spans="2:10">
      <c r="B1907" s="277"/>
      <c r="C1907" s="277"/>
      <c r="D1907" s="1">
        <v>126</v>
      </c>
      <c r="E1907" s="1"/>
      <c r="F1907" s="1">
        <v>136</v>
      </c>
      <c r="G1907" s="1">
        <f t="shared" si="180"/>
        <v>10</v>
      </c>
      <c r="H1907" s="1"/>
      <c r="I1907" s="5"/>
      <c r="J1907" s="5"/>
    </row>
    <row r="1908" spans="2:10">
      <c r="B1908" s="277"/>
      <c r="C1908" s="277"/>
      <c r="D1908" s="1">
        <v>126</v>
      </c>
      <c r="E1908" s="1"/>
      <c r="F1908" s="1">
        <v>144</v>
      </c>
      <c r="G1908" s="1">
        <f t="shared" si="180"/>
        <v>18</v>
      </c>
      <c r="H1908" s="1"/>
      <c r="I1908" s="5"/>
      <c r="J1908" s="5"/>
    </row>
    <row r="1909" spans="2:10">
      <c r="B1909" s="277"/>
      <c r="C1909" s="277"/>
      <c r="D1909" s="1">
        <v>126</v>
      </c>
      <c r="E1909" s="1"/>
      <c r="F1909" s="1">
        <v>144</v>
      </c>
      <c r="G1909" s="1">
        <f t="shared" si="180"/>
        <v>18</v>
      </c>
      <c r="H1909" s="1"/>
      <c r="I1909" s="5"/>
      <c r="J1909" s="5"/>
    </row>
    <row r="1910" spans="2:10">
      <c r="B1910" s="277"/>
      <c r="C1910" s="277"/>
      <c r="D1910" s="1">
        <v>126</v>
      </c>
      <c r="E1910" s="1"/>
      <c r="F1910" s="1">
        <v>144</v>
      </c>
      <c r="G1910" s="1">
        <f t="shared" si="180"/>
        <v>18</v>
      </c>
      <c r="H1910" s="1"/>
      <c r="I1910" s="5"/>
      <c r="J1910" s="5"/>
    </row>
    <row r="1911" spans="2:10">
      <c r="B1911" s="277"/>
      <c r="C1911" s="269"/>
      <c r="D1911" s="1">
        <v>126</v>
      </c>
      <c r="E1911" s="1"/>
      <c r="F1911" s="1">
        <v>144</v>
      </c>
      <c r="G1911" s="1">
        <f t="shared" si="180"/>
        <v>18</v>
      </c>
      <c r="H1911" s="1"/>
      <c r="I1911" s="5"/>
      <c r="J1911" s="5"/>
    </row>
    <row r="1912" spans="2:10">
      <c r="B1912" s="277"/>
      <c r="C1912" s="268" t="s">
        <v>897</v>
      </c>
      <c r="D1912" s="1">
        <v>89</v>
      </c>
      <c r="E1912" s="1"/>
      <c r="F1912" s="1">
        <v>97</v>
      </c>
      <c r="G1912" s="1">
        <f t="shared" si="180"/>
        <v>8</v>
      </c>
      <c r="H1912" s="1"/>
      <c r="I1912" s="5"/>
      <c r="J1912" s="5"/>
    </row>
    <row r="1913" spans="2:10">
      <c r="B1913" s="277"/>
      <c r="C1913" s="277"/>
      <c r="D1913" s="1">
        <v>89</v>
      </c>
      <c r="E1913" s="1"/>
      <c r="F1913" s="1">
        <v>97</v>
      </c>
      <c r="G1913" s="1">
        <f t="shared" si="180"/>
        <v>8</v>
      </c>
      <c r="H1913" s="1"/>
      <c r="I1913" s="5"/>
      <c r="J1913" s="5"/>
    </row>
    <row r="1914" spans="2:10">
      <c r="B1914" s="277"/>
      <c r="C1914" s="277"/>
      <c r="D1914" s="1">
        <v>89</v>
      </c>
      <c r="E1914" s="1"/>
      <c r="F1914" s="1">
        <v>97</v>
      </c>
      <c r="G1914" s="1">
        <f t="shared" si="180"/>
        <v>8</v>
      </c>
      <c r="H1914" s="1"/>
      <c r="I1914" s="5"/>
      <c r="J1914" s="5"/>
    </row>
    <row r="1915" spans="2:10">
      <c r="B1915" s="269"/>
      <c r="C1915" s="269"/>
      <c r="D1915" s="1">
        <v>89</v>
      </c>
      <c r="E1915" s="1"/>
      <c r="F1915" s="1">
        <v>97</v>
      </c>
      <c r="G1915" s="1">
        <f t="shared" si="180"/>
        <v>8</v>
      </c>
      <c r="H1915" s="1"/>
      <c r="I1915" s="5">
        <f>G1906+G1907+G1908+G1909+G1910+G1911+G1912+G1913+G1914+G1915</f>
        <v>124</v>
      </c>
      <c r="J1915" s="5">
        <f>I1915*75</f>
        <v>9300</v>
      </c>
    </row>
    <row r="1916" spans="2:10">
      <c r="B1916" s="268" t="s">
        <v>898</v>
      </c>
      <c r="C1916" s="268" t="s">
        <v>899</v>
      </c>
      <c r="D1916" s="1">
        <v>146</v>
      </c>
      <c r="E1916" s="1"/>
      <c r="F1916" s="1">
        <v>162</v>
      </c>
      <c r="G1916" s="1">
        <f t="shared" si="180"/>
        <v>16</v>
      </c>
      <c r="H1916" s="1"/>
      <c r="I1916" s="5"/>
      <c r="J1916" s="5"/>
    </row>
    <row r="1917" spans="2:10">
      <c r="B1917" s="277"/>
      <c r="C1917" s="277"/>
      <c r="D1917" s="1">
        <v>146</v>
      </c>
      <c r="E1917" s="1"/>
      <c r="F1917" s="1">
        <v>162</v>
      </c>
      <c r="G1917" s="1">
        <f t="shared" si="180"/>
        <v>16</v>
      </c>
      <c r="H1917" s="1"/>
      <c r="I1917" s="5"/>
      <c r="J1917" s="5"/>
    </row>
    <row r="1918" spans="2:10">
      <c r="B1918" s="277"/>
      <c r="C1918" s="277"/>
      <c r="D1918" s="1">
        <v>146</v>
      </c>
      <c r="E1918" s="1"/>
      <c r="F1918" s="1">
        <v>162</v>
      </c>
      <c r="G1918" s="1">
        <f t="shared" si="180"/>
        <v>16</v>
      </c>
      <c r="H1918" s="1"/>
      <c r="I1918" s="5"/>
      <c r="J1918" s="5"/>
    </row>
    <row r="1919" spans="2:10">
      <c r="B1919" s="277"/>
      <c r="C1919" s="269"/>
      <c r="D1919" s="1">
        <v>146</v>
      </c>
      <c r="E1919" s="1"/>
      <c r="F1919" s="1">
        <v>162</v>
      </c>
      <c r="G1919" s="1">
        <f t="shared" si="180"/>
        <v>16</v>
      </c>
      <c r="H1919" s="1"/>
      <c r="I1919" s="5"/>
      <c r="J1919" s="5"/>
    </row>
    <row r="1920" spans="2:10">
      <c r="B1920" s="277"/>
      <c r="C1920" s="268" t="s">
        <v>900</v>
      </c>
      <c r="D1920" s="1">
        <v>157</v>
      </c>
      <c r="E1920" s="1"/>
      <c r="F1920" s="1">
        <v>168</v>
      </c>
      <c r="G1920" s="1">
        <f t="shared" si="180"/>
        <v>11</v>
      </c>
      <c r="H1920" s="1"/>
      <c r="I1920" s="5"/>
      <c r="J1920" s="5"/>
    </row>
    <row r="1921" spans="2:10">
      <c r="B1921" s="277"/>
      <c r="C1921" s="277"/>
      <c r="D1921" s="1">
        <v>157</v>
      </c>
      <c r="E1921" s="1"/>
      <c r="F1921" s="1">
        <v>168</v>
      </c>
      <c r="G1921" s="1">
        <f t="shared" si="180"/>
        <v>11</v>
      </c>
      <c r="H1921" s="1"/>
      <c r="I1921" s="5"/>
      <c r="J1921" s="5"/>
    </row>
    <row r="1922" spans="2:10">
      <c r="B1922" s="277"/>
      <c r="C1922" s="277"/>
      <c r="D1922" s="1">
        <v>157</v>
      </c>
      <c r="E1922" s="1"/>
      <c r="F1922" s="1">
        <v>173</v>
      </c>
      <c r="G1922" s="1">
        <f t="shared" si="180"/>
        <v>16</v>
      </c>
      <c r="H1922" s="1"/>
      <c r="I1922" s="5"/>
      <c r="J1922" s="5"/>
    </row>
    <row r="1923" spans="2:10">
      <c r="B1923" s="269"/>
      <c r="C1923" s="269"/>
      <c r="D1923" s="1">
        <v>157</v>
      </c>
      <c r="E1923" s="1"/>
      <c r="F1923" s="1">
        <v>173</v>
      </c>
      <c r="G1923" s="1">
        <f t="shared" si="180"/>
        <v>16</v>
      </c>
      <c r="H1923" s="1"/>
      <c r="I1923" s="5">
        <f>G1916+G1917+G1918+G1919+G1920+G1921+G1922+G1923</f>
        <v>118</v>
      </c>
      <c r="J1923" s="5">
        <f>I1923*75</f>
        <v>8850</v>
      </c>
    </row>
    <row r="1924" spans="2:10">
      <c r="B1924" s="1"/>
      <c r="C1924" s="1"/>
      <c r="D1924" s="1"/>
      <c r="E1924" s="254" t="s">
        <v>638</v>
      </c>
      <c r="F1924" s="255"/>
      <c r="G1924" s="5">
        <f>SUM(G1820:G1923)</f>
        <v>2231</v>
      </c>
      <c r="H1924" s="5">
        <f>G1924*75</f>
        <v>167325</v>
      </c>
      <c r="I1924" s="5"/>
      <c r="J1924" s="5"/>
    </row>
    <row r="1927" spans="2:10">
      <c r="B1927" s="5" t="s">
        <v>402</v>
      </c>
      <c r="C1927" s="5">
        <v>2018</v>
      </c>
      <c r="D1927" s="13"/>
      <c r="E1927" s="13"/>
      <c r="F1927" s="13"/>
      <c r="G1927" s="13"/>
      <c r="H1927" s="13"/>
      <c r="I1927" s="247" t="s">
        <v>527</v>
      </c>
      <c r="J1927" s="248"/>
    </row>
    <row r="1928" spans="2:10">
      <c r="B1928" s="12"/>
      <c r="C1928" s="12"/>
      <c r="D1928" s="12"/>
      <c r="E1928" s="20"/>
      <c r="F1928" s="20"/>
      <c r="G1928" s="20" t="s">
        <v>4</v>
      </c>
      <c r="H1928" s="21" t="s">
        <v>9</v>
      </c>
      <c r="I1928" s="249"/>
      <c r="J1928" s="250"/>
    </row>
    <row r="1929" spans="2:10">
      <c r="B1929" s="2" t="s">
        <v>0</v>
      </c>
      <c r="C1929" s="2" t="s">
        <v>1</v>
      </c>
      <c r="D1929" s="2" t="s">
        <v>10</v>
      </c>
      <c r="E1929" s="2" t="s">
        <v>7</v>
      </c>
      <c r="F1929" s="2" t="s">
        <v>11</v>
      </c>
      <c r="G1929" s="2" t="s">
        <v>12</v>
      </c>
      <c r="H1929" s="22"/>
      <c r="I1929" s="76" t="s">
        <v>525</v>
      </c>
      <c r="J1929" s="77" t="s">
        <v>526</v>
      </c>
    </row>
    <row r="1930" spans="2:10">
      <c r="B1930" s="268" t="s">
        <v>905</v>
      </c>
      <c r="C1930" s="268" t="s">
        <v>674</v>
      </c>
      <c r="D1930" s="1">
        <v>122</v>
      </c>
      <c r="E1930" s="1"/>
      <c r="F1930" s="1">
        <v>132</v>
      </c>
      <c r="G1930" s="1">
        <f>F1930-D1930</f>
        <v>10</v>
      </c>
      <c r="H1930" s="1"/>
      <c r="I1930" s="1"/>
      <c r="J1930" s="1"/>
    </row>
    <row r="1931" spans="2:10">
      <c r="B1931" s="277"/>
      <c r="C1931" s="277"/>
      <c r="D1931" s="1">
        <v>122</v>
      </c>
      <c r="E1931" s="1"/>
      <c r="F1931" s="1">
        <v>132</v>
      </c>
      <c r="G1931" s="1">
        <f t="shared" ref="G1931:G1933" si="181">F1931-D1931</f>
        <v>10</v>
      </c>
      <c r="H1931" s="1"/>
      <c r="I1931" s="1"/>
      <c r="J1931" s="1"/>
    </row>
    <row r="1932" spans="2:10">
      <c r="B1932" s="277"/>
      <c r="C1932" s="277"/>
      <c r="D1932" s="1">
        <v>122</v>
      </c>
      <c r="E1932" s="1"/>
      <c r="F1932" s="1">
        <v>137</v>
      </c>
      <c r="G1932" s="1">
        <f t="shared" si="181"/>
        <v>15</v>
      </c>
      <c r="H1932" s="1"/>
      <c r="I1932" s="5"/>
      <c r="J1932" s="5"/>
    </row>
    <row r="1933" spans="2:10">
      <c r="B1933" s="277"/>
      <c r="C1933" s="269"/>
      <c r="D1933" s="1">
        <v>122</v>
      </c>
      <c r="E1933" s="1"/>
      <c r="F1933" s="1">
        <v>137</v>
      </c>
      <c r="G1933" s="1">
        <f t="shared" si="181"/>
        <v>15</v>
      </c>
      <c r="H1933" s="1"/>
      <c r="I1933" s="5"/>
      <c r="J1933" s="5"/>
    </row>
    <row r="1934" spans="2:10">
      <c r="B1934" s="277"/>
      <c r="C1934" s="268" t="s">
        <v>918</v>
      </c>
      <c r="D1934" s="1">
        <v>108</v>
      </c>
      <c r="E1934" s="1">
        <v>100</v>
      </c>
      <c r="F1934" s="1"/>
      <c r="G1934" s="1">
        <f>E1934-D1934</f>
        <v>-8</v>
      </c>
      <c r="H1934" s="1"/>
      <c r="I1934" s="5"/>
      <c r="J1934" s="5"/>
    </row>
    <row r="1935" spans="2:10">
      <c r="B1935" s="277"/>
      <c r="C1935" s="277"/>
      <c r="D1935" s="1">
        <v>108</v>
      </c>
      <c r="E1935" s="1">
        <v>100</v>
      </c>
      <c r="F1935" s="1"/>
      <c r="G1935" s="1">
        <f t="shared" ref="G1935:G1937" si="182">E1935-D1935</f>
        <v>-8</v>
      </c>
      <c r="H1935" s="1"/>
      <c r="I1935" s="5"/>
      <c r="J1935" s="5"/>
    </row>
    <row r="1936" spans="2:10">
      <c r="B1936" s="277"/>
      <c r="C1936" s="277"/>
      <c r="D1936" s="1">
        <v>108</v>
      </c>
      <c r="E1936" s="1">
        <v>100</v>
      </c>
      <c r="F1936" s="1"/>
      <c r="G1936" s="1">
        <f t="shared" si="182"/>
        <v>-8</v>
      </c>
      <c r="H1936" s="1"/>
      <c r="I1936" s="5"/>
      <c r="J1936" s="5"/>
    </row>
    <row r="1937" spans="2:10">
      <c r="B1937" s="269"/>
      <c r="C1937" s="269"/>
      <c r="D1937" s="1">
        <v>108</v>
      </c>
      <c r="E1937" s="1">
        <v>100</v>
      </c>
      <c r="F1937" s="1"/>
      <c r="G1937" s="1">
        <f t="shared" si="182"/>
        <v>-8</v>
      </c>
      <c r="H1937" s="1"/>
      <c r="I1937" s="5">
        <f>G1930+G1931+G1932+G1933+G1934+G1935+G1936+G1937</f>
        <v>18</v>
      </c>
      <c r="J1937" s="5">
        <f>I1937*75</f>
        <v>1350</v>
      </c>
    </row>
    <row r="1938" spans="2:10">
      <c r="B1938" s="268" t="s">
        <v>920</v>
      </c>
      <c r="C1938" s="268" t="s">
        <v>674</v>
      </c>
      <c r="D1938" s="1">
        <v>131</v>
      </c>
      <c r="E1938" s="1"/>
      <c r="F1938" s="1">
        <v>139</v>
      </c>
      <c r="G1938" s="1">
        <f>F1938-D1938</f>
        <v>8</v>
      </c>
      <c r="H1938" s="1"/>
      <c r="I1938" s="5"/>
      <c r="J1938" s="5"/>
    </row>
    <row r="1939" spans="2:10">
      <c r="B1939" s="277"/>
      <c r="C1939" s="277"/>
      <c r="D1939" s="1">
        <v>131</v>
      </c>
      <c r="E1939" s="1"/>
      <c r="F1939" s="1">
        <v>139</v>
      </c>
      <c r="G1939" s="1">
        <f>F1939-D1939</f>
        <v>8</v>
      </c>
      <c r="H1939" s="1"/>
      <c r="I1939" s="5"/>
      <c r="J1939" s="5"/>
    </row>
    <row r="1940" spans="2:10">
      <c r="B1940" s="277"/>
      <c r="C1940" s="277"/>
      <c r="D1940" s="1">
        <v>131</v>
      </c>
      <c r="E1940" s="1"/>
      <c r="F1940" s="1"/>
      <c r="G1940" s="1"/>
      <c r="H1940" s="1" t="s">
        <v>13</v>
      </c>
      <c r="I1940" s="5"/>
      <c r="J1940" s="5"/>
    </row>
    <row r="1941" spans="2:10">
      <c r="B1941" s="269"/>
      <c r="C1941" s="269"/>
      <c r="D1941" s="1">
        <v>131</v>
      </c>
      <c r="E1941" s="1"/>
      <c r="F1941" s="1"/>
      <c r="G1941" s="1"/>
      <c r="H1941" s="1" t="s">
        <v>13</v>
      </c>
      <c r="I1941" s="5">
        <v>16</v>
      </c>
      <c r="J1941" s="5">
        <f>I1941*75</f>
        <v>1200</v>
      </c>
    </row>
    <row r="1942" spans="2:10">
      <c r="B1942" s="268" t="s">
        <v>907</v>
      </c>
      <c r="C1942" s="268" t="s">
        <v>674</v>
      </c>
      <c r="D1942" s="1"/>
      <c r="E1942" s="1"/>
      <c r="F1942" s="1">
        <v>190</v>
      </c>
      <c r="G1942" s="1">
        <f>F1942-D1940</f>
        <v>59</v>
      </c>
      <c r="H1942" s="1"/>
      <c r="I1942" s="5"/>
      <c r="J1942" s="5"/>
    </row>
    <row r="1943" spans="2:10">
      <c r="B1943" s="277"/>
      <c r="C1943" s="269"/>
      <c r="D1943" s="1"/>
      <c r="E1943" s="1"/>
      <c r="F1943" s="1">
        <v>190</v>
      </c>
      <c r="G1943" s="1">
        <f>F1943-D1941</f>
        <v>59</v>
      </c>
      <c r="H1943" s="1"/>
      <c r="I1943" s="5"/>
      <c r="J1943" s="5"/>
    </row>
    <row r="1944" spans="2:10">
      <c r="B1944" s="277"/>
      <c r="C1944" s="268" t="s">
        <v>440</v>
      </c>
      <c r="D1944" s="1">
        <v>130</v>
      </c>
      <c r="E1944" s="1"/>
      <c r="F1944" s="1">
        <v>148</v>
      </c>
      <c r="G1944" s="1">
        <f>F1944-D1944</f>
        <v>18</v>
      </c>
      <c r="H1944" s="1"/>
      <c r="I1944" s="5"/>
      <c r="J1944" s="5"/>
    </row>
    <row r="1945" spans="2:10">
      <c r="B1945" s="277"/>
      <c r="C1945" s="277"/>
      <c r="D1945" s="1">
        <v>130</v>
      </c>
      <c r="E1945" s="1"/>
      <c r="F1945" s="1">
        <v>148</v>
      </c>
      <c r="G1945" s="1">
        <f t="shared" ref="G1945:G1951" si="183">F1945-D1945</f>
        <v>18</v>
      </c>
      <c r="H1945" s="1"/>
      <c r="I1945" s="5"/>
      <c r="J1945" s="5"/>
    </row>
    <row r="1946" spans="2:10">
      <c r="B1946" s="277"/>
      <c r="C1946" s="277"/>
      <c r="D1946" s="1">
        <v>130</v>
      </c>
      <c r="E1946" s="1"/>
      <c r="F1946" s="1">
        <v>155</v>
      </c>
      <c r="G1946" s="1">
        <f t="shared" si="183"/>
        <v>25</v>
      </c>
      <c r="H1946" s="1"/>
      <c r="I1946" s="5"/>
      <c r="J1946" s="5"/>
    </row>
    <row r="1947" spans="2:10">
      <c r="B1947" s="277"/>
      <c r="C1947" s="277"/>
      <c r="D1947" s="1">
        <v>130</v>
      </c>
      <c r="E1947" s="1"/>
      <c r="F1947" s="1">
        <v>155</v>
      </c>
      <c r="G1947" s="1">
        <f t="shared" si="183"/>
        <v>25</v>
      </c>
      <c r="H1947" s="1"/>
      <c r="I1947" s="5"/>
      <c r="J1947" s="5"/>
    </row>
    <row r="1948" spans="2:10">
      <c r="B1948" s="277"/>
      <c r="C1948" s="277"/>
      <c r="D1948" s="1">
        <v>141</v>
      </c>
      <c r="E1948" s="1"/>
      <c r="F1948" s="1">
        <v>158</v>
      </c>
      <c r="G1948" s="1">
        <f t="shared" si="183"/>
        <v>17</v>
      </c>
      <c r="H1948" s="1"/>
      <c r="I1948" s="5"/>
      <c r="J1948" s="5"/>
    </row>
    <row r="1949" spans="2:10">
      <c r="B1949" s="277"/>
      <c r="C1949" s="277"/>
      <c r="D1949" s="1">
        <v>141</v>
      </c>
      <c r="E1949" s="1"/>
      <c r="F1949" s="1">
        <v>158</v>
      </c>
      <c r="G1949" s="1">
        <f t="shared" si="183"/>
        <v>17</v>
      </c>
      <c r="H1949" s="1"/>
      <c r="I1949" s="5"/>
      <c r="J1949" s="5"/>
    </row>
    <row r="1950" spans="2:10">
      <c r="B1950" s="277"/>
      <c r="C1950" s="277"/>
      <c r="D1950" s="1">
        <v>141</v>
      </c>
      <c r="E1950" s="1"/>
      <c r="F1950" s="1">
        <v>174</v>
      </c>
      <c r="G1950" s="1">
        <f t="shared" si="183"/>
        <v>33</v>
      </c>
      <c r="H1950" s="1"/>
      <c r="I1950" s="5"/>
      <c r="J1950" s="5"/>
    </row>
    <row r="1951" spans="2:10">
      <c r="B1951" s="269"/>
      <c r="C1951" s="269"/>
      <c r="D1951" s="1">
        <v>141</v>
      </c>
      <c r="E1951" s="1"/>
      <c r="F1951" s="1">
        <v>174</v>
      </c>
      <c r="G1951" s="1">
        <f t="shared" si="183"/>
        <v>33</v>
      </c>
      <c r="H1951" s="1"/>
      <c r="I1951" s="5">
        <f>G1942+G1943+G1944+G1945+G1946+G1947+G1948+G1949+G1950+G1951</f>
        <v>304</v>
      </c>
      <c r="J1951" s="5">
        <f>I1951*75</f>
        <v>22800</v>
      </c>
    </row>
    <row r="1952" spans="2:10">
      <c r="B1952" s="268" t="s">
        <v>906</v>
      </c>
      <c r="C1952" s="268" t="s">
        <v>653</v>
      </c>
      <c r="D1952" s="1">
        <v>117</v>
      </c>
      <c r="E1952" s="1">
        <v>110</v>
      </c>
      <c r="F1952" s="1"/>
      <c r="G1952" s="1">
        <f>E1952-D1952</f>
        <v>-7</v>
      </c>
      <c r="H1952" s="1"/>
      <c r="I1952" s="5"/>
      <c r="J1952" s="5"/>
    </row>
    <row r="1953" spans="2:10">
      <c r="B1953" s="277"/>
      <c r="C1953" s="277"/>
      <c r="D1953" s="1">
        <v>117</v>
      </c>
      <c r="E1953" s="1">
        <v>110</v>
      </c>
      <c r="F1953" s="1"/>
      <c r="G1953" s="1">
        <f t="shared" ref="G1953:G1955" si="184">E1953-D1953</f>
        <v>-7</v>
      </c>
      <c r="H1953" s="1"/>
      <c r="I1953" s="5"/>
      <c r="J1953" s="5"/>
    </row>
    <row r="1954" spans="2:10">
      <c r="B1954" s="277"/>
      <c r="C1954" s="277"/>
      <c r="D1954" s="1">
        <v>117</v>
      </c>
      <c r="E1954" s="1">
        <v>110</v>
      </c>
      <c r="F1954" s="1"/>
      <c r="G1954" s="1">
        <f t="shared" si="184"/>
        <v>-7</v>
      </c>
      <c r="H1954" s="1"/>
      <c r="I1954" s="5"/>
      <c r="J1954" s="5"/>
    </row>
    <row r="1955" spans="2:10">
      <c r="B1955" s="277"/>
      <c r="C1955" s="277"/>
      <c r="D1955" s="1">
        <v>117</v>
      </c>
      <c r="E1955" s="1">
        <v>110</v>
      </c>
      <c r="F1955" s="1"/>
      <c r="G1955" s="1">
        <f t="shared" si="184"/>
        <v>-7</v>
      </c>
      <c r="H1955" s="1"/>
      <c r="I1955" s="5"/>
      <c r="J1955" s="5"/>
    </row>
    <row r="1956" spans="2:10">
      <c r="B1956" s="277"/>
      <c r="C1956" s="277"/>
      <c r="D1956" s="1">
        <v>120</v>
      </c>
      <c r="E1956" s="1"/>
      <c r="F1956" s="1">
        <v>133</v>
      </c>
      <c r="G1956" s="1">
        <f>F1956-D1956</f>
        <v>13</v>
      </c>
      <c r="H1956" s="1"/>
      <c r="I1956" s="5"/>
      <c r="J1956" s="5"/>
    </row>
    <row r="1957" spans="2:10">
      <c r="B1957" s="277"/>
      <c r="C1957" s="277"/>
      <c r="D1957" s="1">
        <v>120</v>
      </c>
      <c r="E1957" s="1"/>
      <c r="F1957" s="1">
        <v>133</v>
      </c>
      <c r="G1957" s="1">
        <f t="shared" ref="G1957:G1971" si="185">F1957-D1957</f>
        <v>13</v>
      </c>
      <c r="H1957" s="1"/>
      <c r="I1957" s="5"/>
      <c r="J1957" s="5"/>
    </row>
    <row r="1958" spans="2:10">
      <c r="B1958" s="277"/>
      <c r="C1958" s="277"/>
      <c r="D1958" s="1">
        <v>120</v>
      </c>
      <c r="E1958" s="1"/>
      <c r="F1958" s="1">
        <v>143</v>
      </c>
      <c r="G1958" s="1">
        <f t="shared" si="185"/>
        <v>23</v>
      </c>
      <c r="H1958" s="1"/>
      <c r="I1958" s="5"/>
      <c r="J1958" s="5"/>
    </row>
    <row r="1959" spans="2:10">
      <c r="B1959" s="277"/>
      <c r="C1959" s="277"/>
      <c r="D1959" s="1">
        <v>120</v>
      </c>
      <c r="E1959" s="1"/>
      <c r="F1959" s="1">
        <v>143</v>
      </c>
      <c r="G1959" s="1">
        <f t="shared" si="185"/>
        <v>23</v>
      </c>
      <c r="H1959" s="1"/>
      <c r="I1959" s="5"/>
      <c r="J1959" s="5"/>
    </row>
    <row r="1960" spans="2:10">
      <c r="B1960" s="277"/>
      <c r="C1960" s="277"/>
      <c r="D1960" s="1">
        <v>127</v>
      </c>
      <c r="E1960" s="1"/>
      <c r="F1960" s="1">
        <v>143</v>
      </c>
      <c r="G1960" s="1">
        <f t="shared" si="185"/>
        <v>16</v>
      </c>
      <c r="H1960" s="1"/>
      <c r="I1960" s="5"/>
      <c r="J1960" s="5"/>
    </row>
    <row r="1961" spans="2:10">
      <c r="B1961" s="269"/>
      <c r="C1961" s="269"/>
      <c r="D1961" s="1">
        <v>127</v>
      </c>
      <c r="E1961" s="1"/>
      <c r="F1961" s="1">
        <v>143</v>
      </c>
      <c r="G1961" s="1">
        <f t="shared" si="185"/>
        <v>16</v>
      </c>
      <c r="H1961" s="1"/>
      <c r="I1961" s="5">
        <f>G1952+G1953+G1954+G1955+G1956+G1957+G1958+G1959+G1960+G1961</f>
        <v>76</v>
      </c>
      <c r="J1961" s="5">
        <f>I1961*75</f>
        <v>5700</v>
      </c>
    </row>
    <row r="1962" spans="2:10">
      <c r="B1962" s="268" t="s">
        <v>908</v>
      </c>
      <c r="C1962" s="268" t="s">
        <v>842</v>
      </c>
      <c r="D1962" s="1">
        <v>115</v>
      </c>
      <c r="E1962" s="1"/>
      <c r="F1962" s="1">
        <v>130</v>
      </c>
      <c r="G1962" s="1">
        <f t="shared" si="185"/>
        <v>15</v>
      </c>
      <c r="H1962" s="1"/>
      <c r="I1962" s="5"/>
      <c r="J1962" s="5"/>
    </row>
    <row r="1963" spans="2:10">
      <c r="B1963" s="277"/>
      <c r="C1963" s="277"/>
      <c r="D1963" s="1">
        <v>115</v>
      </c>
      <c r="E1963" s="1"/>
      <c r="F1963" s="1">
        <v>130</v>
      </c>
      <c r="G1963" s="1">
        <f t="shared" si="185"/>
        <v>15</v>
      </c>
      <c r="H1963" s="1"/>
      <c r="I1963" s="5"/>
      <c r="J1963" s="5"/>
    </row>
    <row r="1964" spans="2:10">
      <c r="B1964" s="277"/>
      <c r="C1964" s="277"/>
      <c r="D1964" s="1">
        <v>115</v>
      </c>
      <c r="E1964" s="1"/>
      <c r="F1964" s="1">
        <v>130</v>
      </c>
      <c r="G1964" s="1">
        <f t="shared" si="185"/>
        <v>15</v>
      </c>
      <c r="H1964" s="1"/>
      <c r="I1964" s="5"/>
      <c r="J1964" s="5"/>
    </row>
    <row r="1965" spans="2:10">
      <c r="B1965" s="277"/>
      <c r="C1965" s="277"/>
      <c r="D1965" s="1">
        <v>115</v>
      </c>
      <c r="E1965" s="1"/>
      <c r="F1965" s="1">
        <v>130</v>
      </c>
      <c r="G1965" s="1">
        <f t="shared" si="185"/>
        <v>15</v>
      </c>
      <c r="H1965" s="1"/>
      <c r="I1965" s="5"/>
      <c r="J1965" s="5"/>
    </row>
    <row r="1966" spans="2:10">
      <c r="B1966" s="277"/>
      <c r="C1966" s="277"/>
      <c r="D1966" s="1">
        <v>115</v>
      </c>
      <c r="E1966" s="1"/>
      <c r="F1966" s="1">
        <v>124</v>
      </c>
      <c r="G1966" s="1">
        <f t="shared" si="185"/>
        <v>9</v>
      </c>
      <c r="H1966" s="1"/>
      <c r="I1966" s="5"/>
      <c r="J1966" s="5"/>
    </row>
    <row r="1967" spans="2:10">
      <c r="B1967" s="277"/>
      <c r="C1967" s="277"/>
      <c r="D1967" s="1">
        <v>115</v>
      </c>
      <c r="E1967" s="1"/>
      <c r="F1967" s="1">
        <v>124</v>
      </c>
      <c r="G1967" s="1">
        <f t="shared" si="185"/>
        <v>9</v>
      </c>
      <c r="H1967" s="1"/>
      <c r="I1967" s="5"/>
      <c r="J1967" s="5"/>
    </row>
    <row r="1968" spans="2:10">
      <c r="B1968" s="277"/>
      <c r="C1968" s="277"/>
      <c r="D1968" s="1">
        <v>134</v>
      </c>
      <c r="E1968" s="1"/>
      <c r="F1968" s="1">
        <v>144</v>
      </c>
      <c r="G1968" s="1">
        <f t="shared" si="185"/>
        <v>10</v>
      </c>
      <c r="H1968" s="1"/>
      <c r="I1968" s="5"/>
      <c r="J1968" s="5"/>
    </row>
    <row r="1969" spans="2:10">
      <c r="B1969" s="277"/>
      <c r="C1969" s="277"/>
      <c r="D1969" s="1">
        <v>134</v>
      </c>
      <c r="E1969" s="1"/>
      <c r="F1969" s="1">
        <v>144</v>
      </c>
      <c r="G1969" s="1">
        <f t="shared" si="185"/>
        <v>10</v>
      </c>
      <c r="H1969" s="1"/>
      <c r="I1969" s="5"/>
      <c r="J1969" s="5"/>
    </row>
    <row r="1970" spans="2:10">
      <c r="B1970" s="277"/>
      <c r="C1970" s="277"/>
      <c r="D1970" s="1">
        <v>134</v>
      </c>
      <c r="E1970" s="1"/>
      <c r="F1970" s="1">
        <v>150</v>
      </c>
      <c r="G1970" s="1">
        <f t="shared" si="185"/>
        <v>16</v>
      </c>
      <c r="H1970" s="1"/>
      <c r="I1970" s="5"/>
      <c r="J1970" s="5"/>
    </row>
    <row r="1971" spans="2:10">
      <c r="B1971" s="269"/>
      <c r="C1971" s="269"/>
      <c r="D1971" s="1">
        <v>134</v>
      </c>
      <c r="E1971" s="1"/>
      <c r="F1971" s="1">
        <v>150</v>
      </c>
      <c r="G1971" s="1">
        <f t="shared" si="185"/>
        <v>16</v>
      </c>
      <c r="H1971" s="1"/>
      <c r="I1971" s="5">
        <f>G1962+G1963+G1964+G1965+G1966+G1967+G1968+G1969+G1970+G1971</f>
        <v>130</v>
      </c>
      <c r="J1971" s="5">
        <f>I1971*75</f>
        <v>9750</v>
      </c>
    </row>
    <row r="1972" spans="2:10">
      <c r="B1972" s="268" t="s">
        <v>909</v>
      </c>
      <c r="C1972" s="268" t="s">
        <v>924</v>
      </c>
      <c r="D1972" s="1">
        <v>101</v>
      </c>
      <c r="E1972" s="1">
        <v>91</v>
      </c>
      <c r="F1972" s="1"/>
      <c r="G1972" s="1">
        <f>E1972-D1972</f>
        <v>-10</v>
      </c>
      <c r="H1972" s="1"/>
      <c r="I1972" s="5"/>
      <c r="J1972" s="5"/>
    </row>
    <row r="1973" spans="2:10">
      <c r="B1973" s="277"/>
      <c r="C1973" s="277"/>
      <c r="D1973" s="1">
        <v>101</v>
      </c>
      <c r="E1973" s="1">
        <v>91</v>
      </c>
      <c r="F1973" s="1"/>
      <c r="G1973" s="1">
        <f t="shared" ref="G1973:G1975" si="186">E1973-D1973</f>
        <v>-10</v>
      </c>
      <c r="H1973" s="1"/>
      <c r="I1973" s="5"/>
      <c r="J1973" s="5"/>
    </row>
    <row r="1974" spans="2:10">
      <c r="B1974" s="277"/>
      <c r="C1974" s="277"/>
      <c r="D1974" s="1">
        <v>101</v>
      </c>
      <c r="E1974" s="1">
        <v>91</v>
      </c>
      <c r="F1974" s="1"/>
      <c r="G1974" s="1">
        <f t="shared" si="186"/>
        <v>-10</v>
      </c>
      <c r="H1974" s="1"/>
      <c r="I1974" s="5"/>
      <c r="J1974" s="5"/>
    </row>
    <row r="1975" spans="2:10">
      <c r="B1975" s="269"/>
      <c r="C1975" s="269"/>
      <c r="D1975" s="1">
        <v>101</v>
      </c>
      <c r="E1975" s="1">
        <v>91</v>
      </c>
      <c r="F1975" s="1"/>
      <c r="G1975" s="1">
        <f t="shared" si="186"/>
        <v>-10</v>
      </c>
      <c r="H1975" s="1"/>
      <c r="I1975" s="5">
        <f>G1972+G1973+G1974+G1975</f>
        <v>-40</v>
      </c>
      <c r="J1975" s="5">
        <f>I1975*75</f>
        <v>-3000</v>
      </c>
    </row>
    <row r="1976" spans="2:10">
      <c r="B1976" s="268" t="s">
        <v>910</v>
      </c>
      <c r="C1976" s="268" t="s">
        <v>871</v>
      </c>
      <c r="D1976" s="1">
        <v>99</v>
      </c>
      <c r="E1976" s="1"/>
      <c r="F1976" s="1">
        <v>110</v>
      </c>
      <c r="G1976" s="1">
        <f>F1976-D1976</f>
        <v>11</v>
      </c>
      <c r="H1976" s="1"/>
      <c r="I1976" s="5"/>
      <c r="J1976" s="5"/>
    </row>
    <row r="1977" spans="2:10">
      <c r="B1977" s="277"/>
      <c r="C1977" s="277"/>
      <c r="D1977" s="1">
        <v>99</v>
      </c>
      <c r="E1977" s="1"/>
      <c r="F1977" s="1">
        <v>138</v>
      </c>
      <c r="G1977" s="1">
        <f t="shared" ref="G1977:G1981" si="187">F1977-D1977</f>
        <v>39</v>
      </c>
      <c r="H1977" s="1"/>
      <c r="I1977" s="5"/>
      <c r="J1977" s="5"/>
    </row>
    <row r="1978" spans="2:10">
      <c r="B1978" s="277"/>
      <c r="C1978" s="277"/>
      <c r="D1978" s="1">
        <v>99</v>
      </c>
      <c r="E1978" s="1"/>
      <c r="F1978" s="1">
        <v>150</v>
      </c>
      <c r="G1978" s="1">
        <f t="shared" si="187"/>
        <v>51</v>
      </c>
      <c r="H1978" s="1"/>
      <c r="I1978" s="5"/>
      <c r="J1978" s="5"/>
    </row>
    <row r="1979" spans="2:10">
      <c r="B1979" s="277"/>
      <c r="C1979" s="277"/>
      <c r="D1979" s="1">
        <v>99</v>
      </c>
      <c r="E1979" s="1"/>
      <c r="F1979" s="1">
        <v>150</v>
      </c>
      <c r="G1979" s="1">
        <f t="shared" si="187"/>
        <v>51</v>
      </c>
      <c r="H1979" s="1"/>
      <c r="I1979" s="5"/>
      <c r="J1979" s="5"/>
    </row>
    <row r="1980" spans="2:10">
      <c r="B1980" s="277"/>
      <c r="C1980" s="277"/>
      <c r="D1980" s="1">
        <v>115</v>
      </c>
      <c r="E1980" s="1"/>
      <c r="F1980" s="1">
        <v>150</v>
      </c>
      <c r="G1980" s="1">
        <f t="shared" si="187"/>
        <v>35</v>
      </c>
      <c r="H1980" s="1"/>
      <c r="I1980" s="5"/>
      <c r="J1980" s="5"/>
    </row>
    <row r="1981" spans="2:10">
      <c r="B1981" s="269"/>
      <c r="C1981" s="269"/>
      <c r="D1981" s="1">
        <v>115</v>
      </c>
      <c r="E1981" s="1"/>
      <c r="F1981" s="1">
        <v>150</v>
      </c>
      <c r="G1981" s="1">
        <f t="shared" si="187"/>
        <v>35</v>
      </c>
      <c r="H1981" s="1"/>
      <c r="I1981" s="5">
        <f>G1976+G1977+G1978+G1979+G1980+G1981</f>
        <v>222</v>
      </c>
      <c r="J1981" s="5">
        <f>I1981*75</f>
        <v>16650</v>
      </c>
    </row>
    <row r="1982" spans="2:10">
      <c r="B1982" s="268" t="s">
        <v>912</v>
      </c>
      <c r="C1982" s="268" t="s">
        <v>897</v>
      </c>
      <c r="D1982" s="1">
        <v>114</v>
      </c>
      <c r="E1982" s="1">
        <v>108</v>
      </c>
      <c r="F1982" s="1"/>
      <c r="G1982" s="1">
        <f>E1982-D1982</f>
        <v>-6</v>
      </c>
      <c r="H1982" s="1"/>
      <c r="I1982" s="5"/>
      <c r="J1982" s="5"/>
    </row>
    <row r="1983" spans="2:10">
      <c r="B1983" s="277"/>
      <c r="C1983" s="277"/>
      <c r="D1983" s="1">
        <v>114</v>
      </c>
      <c r="E1983" s="1">
        <v>108</v>
      </c>
      <c r="F1983" s="1"/>
      <c r="G1983" s="1">
        <f t="shared" ref="G1983:G1987" si="188">E1983-D1983</f>
        <v>-6</v>
      </c>
      <c r="H1983" s="1"/>
      <c r="I1983" s="5"/>
      <c r="J1983" s="5"/>
    </row>
    <row r="1984" spans="2:10">
      <c r="B1984" s="277"/>
      <c r="C1984" s="277"/>
      <c r="D1984" s="1">
        <v>114</v>
      </c>
      <c r="E1984" s="1">
        <v>108</v>
      </c>
      <c r="F1984" s="1"/>
      <c r="G1984" s="1">
        <f t="shared" si="188"/>
        <v>-6</v>
      </c>
      <c r="H1984" s="1"/>
      <c r="I1984" s="5"/>
      <c r="J1984" s="5"/>
    </row>
    <row r="1985" spans="2:10">
      <c r="B1985" s="277"/>
      <c r="C1985" s="277"/>
      <c r="D1985" s="1">
        <v>114</v>
      </c>
      <c r="E1985" s="1">
        <v>108</v>
      </c>
      <c r="F1985" s="1"/>
      <c r="G1985" s="1">
        <f t="shared" si="188"/>
        <v>-6</v>
      </c>
      <c r="H1985" s="1"/>
      <c r="I1985" s="5"/>
      <c r="J1985" s="5"/>
    </row>
    <row r="1986" spans="2:10">
      <c r="B1986" s="277"/>
      <c r="C1986" s="277"/>
      <c r="D1986" s="1">
        <v>117</v>
      </c>
      <c r="E1986" s="1">
        <v>111</v>
      </c>
      <c r="F1986" s="1"/>
      <c r="G1986" s="1">
        <f t="shared" si="188"/>
        <v>-6</v>
      </c>
      <c r="H1986" s="1"/>
      <c r="I1986" s="5"/>
      <c r="J1986" s="5"/>
    </row>
    <row r="1987" spans="2:10">
      <c r="B1987" s="277"/>
      <c r="C1987" s="269"/>
      <c r="D1987" s="1">
        <v>117</v>
      </c>
      <c r="E1987" s="1">
        <v>111</v>
      </c>
      <c r="F1987" s="1"/>
      <c r="G1987" s="1">
        <f t="shared" si="188"/>
        <v>-6</v>
      </c>
      <c r="H1987" s="1"/>
      <c r="I1987" s="5"/>
      <c r="J1987" s="5"/>
    </row>
    <row r="1988" spans="2:10">
      <c r="B1988" s="277"/>
      <c r="C1988" s="268" t="s">
        <v>683</v>
      </c>
      <c r="D1988" s="1">
        <v>71</v>
      </c>
      <c r="E1988" s="1"/>
      <c r="F1988" s="1"/>
      <c r="G1988" s="1"/>
      <c r="H1988" s="1"/>
      <c r="I1988" s="5"/>
      <c r="J1988" s="5"/>
    </row>
    <row r="1989" spans="2:10">
      <c r="B1989" s="277"/>
      <c r="C1989" s="277"/>
      <c r="D1989" s="1">
        <v>71</v>
      </c>
      <c r="E1989" s="1"/>
      <c r="F1989" s="1"/>
      <c r="G1989" s="1"/>
      <c r="H1989" s="1"/>
      <c r="I1989" s="5"/>
      <c r="J1989" s="5"/>
    </row>
    <row r="1990" spans="2:10">
      <c r="B1990" s="277"/>
      <c r="C1990" s="277"/>
      <c r="D1990" s="1">
        <v>71</v>
      </c>
      <c r="E1990" s="1"/>
      <c r="F1990" s="1"/>
      <c r="G1990" s="1"/>
      <c r="H1990" s="1"/>
      <c r="I1990" s="5"/>
      <c r="J1990" s="5"/>
    </row>
    <row r="1991" spans="2:10">
      <c r="B1991" s="269"/>
      <c r="C1991" s="269"/>
      <c r="D1991" s="1">
        <v>71</v>
      </c>
      <c r="E1991" s="1"/>
      <c r="F1991" s="1"/>
      <c r="G1991" s="1"/>
      <c r="H1991" s="1"/>
      <c r="I1991" s="5">
        <f>G1982+G1983+G1984+G1985+G1986+G1987</f>
        <v>-36</v>
      </c>
      <c r="J1991" s="5">
        <f>I1991*75</f>
        <v>-2700</v>
      </c>
    </row>
    <row r="1992" spans="2:10">
      <c r="B1992" s="268" t="s">
        <v>913</v>
      </c>
      <c r="C1992" s="268" t="s">
        <v>683</v>
      </c>
      <c r="D1992" s="1"/>
      <c r="E1992" s="1"/>
      <c r="F1992" s="1">
        <v>90</v>
      </c>
      <c r="G1992" s="1">
        <f>F1992-D1988</f>
        <v>19</v>
      </c>
      <c r="H1992" s="1"/>
      <c r="I1992" s="5"/>
      <c r="J1992" s="5"/>
    </row>
    <row r="1993" spans="2:10">
      <c r="B1993" s="277"/>
      <c r="C1993" s="277"/>
      <c r="D1993" s="1"/>
      <c r="E1993" s="1"/>
      <c r="F1993" s="1">
        <v>90</v>
      </c>
      <c r="G1993" s="1">
        <v>19</v>
      </c>
      <c r="H1993" s="1"/>
      <c r="I1993" s="5"/>
      <c r="J1993" s="5"/>
    </row>
    <row r="1994" spans="2:10">
      <c r="B1994" s="277"/>
      <c r="C1994" s="277"/>
      <c r="D1994" s="1"/>
      <c r="E1994" s="1"/>
      <c r="F1994" s="1">
        <v>88</v>
      </c>
      <c r="G1994" s="1">
        <f>F1994-D1990</f>
        <v>17</v>
      </c>
      <c r="H1994" s="1"/>
      <c r="I1994" s="5"/>
      <c r="J1994" s="5"/>
    </row>
    <row r="1995" spans="2:10">
      <c r="B1995" s="277"/>
      <c r="C1995" s="269"/>
      <c r="D1995" s="1"/>
      <c r="E1995" s="1"/>
      <c r="F1995" s="1">
        <v>88</v>
      </c>
      <c r="G1995" s="1">
        <v>17</v>
      </c>
      <c r="H1995" s="1"/>
      <c r="I1995" s="5"/>
      <c r="J1995" s="5"/>
    </row>
    <row r="1996" spans="2:10">
      <c r="B1996" s="277"/>
      <c r="C1996" s="268" t="s">
        <v>897</v>
      </c>
      <c r="D1996" s="1">
        <v>67</v>
      </c>
      <c r="E1996" s="1">
        <v>60</v>
      </c>
      <c r="F1996" s="1"/>
      <c r="G1996" s="1">
        <v>-7</v>
      </c>
      <c r="H1996" s="1"/>
      <c r="I1996" s="5"/>
      <c r="J1996" s="5"/>
    </row>
    <row r="1997" spans="2:10">
      <c r="B1997" s="277"/>
      <c r="C1997" s="277"/>
      <c r="D1997" s="1">
        <v>67</v>
      </c>
      <c r="E1997" s="1">
        <v>60</v>
      </c>
      <c r="F1997" s="1"/>
      <c r="G1997" s="1">
        <v>-7</v>
      </c>
      <c r="H1997" s="1"/>
      <c r="I1997" s="5"/>
      <c r="J1997" s="5"/>
    </row>
    <row r="1998" spans="2:10">
      <c r="B1998" s="277"/>
      <c r="C1998" s="277"/>
      <c r="D1998" s="1">
        <v>67</v>
      </c>
      <c r="E1998" s="1">
        <v>60</v>
      </c>
      <c r="F1998" s="1"/>
      <c r="G1998" s="1">
        <v>-7</v>
      </c>
      <c r="H1998" s="1"/>
      <c r="I1998" s="5"/>
      <c r="J1998" s="5"/>
    </row>
    <row r="1999" spans="2:10">
      <c r="B1999" s="269"/>
      <c r="C1999" s="269"/>
      <c r="D1999" s="1">
        <v>67</v>
      </c>
      <c r="E1999" s="1">
        <v>60</v>
      </c>
      <c r="F1999" s="1"/>
      <c r="G1999" s="1">
        <v>-7</v>
      </c>
      <c r="H1999" s="1"/>
      <c r="I1999" s="5">
        <f>G1992+G1993+G1994+G1995+G1996+G1997+G1998+G1999</f>
        <v>44</v>
      </c>
      <c r="J1999" s="5">
        <f>I1999*75</f>
        <v>3300</v>
      </c>
    </row>
    <row r="2000" spans="2:10">
      <c r="B2000" s="268" t="s">
        <v>927</v>
      </c>
      <c r="C2000" s="268" t="s">
        <v>657</v>
      </c>
      <c r="D2000" s="1">
        <v>103</v>
      </c>
      <c r="E2000" s="1"/>
      <c r="F2000" s="1">
        <v>121</v>
      </c>
      <c r="G2000" s="1">
        <f>F2000-D2000</f>
        <v>18</v>
      </c>
      <c r="H2000" s="1"/>
      <c r="I2000" s="5"/>
      <c r="J2000" s="5"/>
    </row>
    <row r="2001" spans="2:10">
      <c r="B2001" s="277"/>
      <c r="C2001" s="277"/>
      <c r="D2001" s="1">
        <v>103</v>
      </c>
      <c r="E2001" s="1"/>
      <c r="F2001" s="1">
        <v>121</v>
      </c>
      <c r="G2001" s="1">
        <f t="shared" ref="G2001:G2003" si="189">F2001-D2001</f>
        <v>18</v>
      </c>
      <c r="H2001" s="1"/>
      <c r="I2001" s="5"/>
      <c r="J2001" s="5"/>
    </row>
    <row r="2002" spans="2:10">
      <c r="B2002" s="277"/>
      <c r="C2002" s="277"/>
      <c r="D2002" s="1">
        <v>103</v>
      </c>
      <c r="E2002" s="1"/>
      <c r="F2002" s="1">
        <v>108</v>
      </c>
      <c r="G2002" s="1">
        <f t="shared" si="189"/>
        <v>5</v>
      </c>
      <c r="H2002" s="1"/>
      <c r="I2002" s="5"/>
      <c r="J2002" s="5"/>
    </row>
    <row r="2003" spans="2:10">
      <c r="B2003" s="277"/>
      <c r="C2003" s="269"/>
      <c r="D2003" s="1">
        <v>103</v>
      </c>
      <c r="E2003" s="1"/>
      <c r="F2003" s="1">
        <v>108</v>
      </c>
      <c r="G2003" s="1">
        <f t="shared" si="189"/>
        <v>5</v>
      </c>
      <c r="H2003" s="1"/>
      <c r="I2003" s="5"/>
      <c r="J2003" s="5"/>
    </row>
    <row r="2004" spans="2:10">
      <c r="B2004" s="277"/>
      <c r="C2004" s="268" t="s">
        <v>683</v>
      </c>
      <c r="D2004" s="1">
        <v>95</v>
      </c>
      <c r="E2004" s="1"/>
      <c r="F2004" s="1"/>
      <c r="G2004" s="1"/>
      <c r="H2004" s="268" t="s">
        <v>13</v>
      </c>
      <c r="I2004" s="5"/>
      <c r="J2004" s="5"/>
    </row>
    <row r="2005" spans="2:10">
      <c r="B2005" s="277"/>
      <c r="C2005" s="277"/>
      <c r="D2005" s="1">
        <v>95</v>
      </c>
      <c r="E2005" s="1"/>
      <c r="F2005" s="1"/>
      <c r="G2005" s="1"/>
      <c r="H2005" s="277"/>
      <c r="I2005" s="5"/>
      <c r="J2005" s="5"/>
    </row>
    <row r="2006" spans="2:10">
      <c r="B2006" s="277"/>
      <c r="C2006" s="277"/>
      <c r="D2006" s="1">
        <v>95</v>
      </c>
      <c r="E2006" s="1"/>
      <c r="F2006" s="1"/>
      <c r="G2006" s="1"/>
      <c r="H2006" s="277"/>
      <c r="I2006" s="5"/>
      <c r="J2006" s="5"/>
    </row>
    <row r="2007" spans="2:10">
      <c r="B2007" s="269"/>
      <c r="C2007" s="269"/>
      <c r="D2007" s="1">
        <v>95</v>
      </c>
      <c r="E2007" s="1"/>
      <c r="F2007" s="1"/>
      <c r="G2007" s="1"/>
      <c r="H2007" s="269"/>
      <c r="I2007" s="5">
        <f>G2000+G2001+G2002+G2003</f>
        <v>46</v>
      </c>
      <c r="J2007" s="5">
        <f>I2007*75</f>
        <v>3450</v>
      </c>
    </row>
    <row r="2008" spans="2:10">
      <c r="B2008" s="268" t="s">
        <v>915</v>
      </c>
      <c r="C2008" s="268" t="s">
        <v>683</v>
      </c>
      <c r="D2008" s="1"/>
      <c r="E2008" s="1"/>
      <c r="F2008" s="1">
        <v>130</v>
      </c>
      <c r="G2008" s="1">
        <f>F2008-D2004</f>
        <v>35</v>
      </c>
      <c r="H2008" s="1"/>
      <c r="I2008" s="5"/>
      <c r="J2008" s="5"/>
    </row>
    <row r="2009" spans="2:10">
      <c r="B2009" s="277"/>
      <c r="C2009" s="277"/>
      <c r="D2009" s="1"/>
      <c r="E2009" s="1"/>
      <c r="F2009" s="1">
        <v>130</v>
      </c>
      <c r="G2009" s="1">
        <v>35</v>
      </c>
      <c r="H2009" s="1"/>
      <c r="I2009" s="5"/>
      <c r="J2009" s="5"/>
    </row>
    <row r="2010" spans="2:10">
      <c r="B2010" s="277"/>
      <c r="C2010" s="277"/>
      <c r="D2010" s="1"/>
      <c r="E2010" s="1"/>
      <c r="F2010" s="1">
        <v>130</v>
      </c>
      <c r="G2010" s="1">
        <v>35</v>
      </c>
      <c r="H2010" s="1"/>
      <c r="I2010" s="5"/>
      <c r="J2010" s="5"/>
    </row>
    <row r="2011" spans="2:10">
      <c r="B2011" s="277"/>
      <c r="C2011" s="269"/>
      <c r="D2011" s="1"/>
      <c r="E2011" s="1"/>
      <c r="F2011" s="1">
        <v>130</v>
      </c>
      <c r="G2011" s="1">
        <v>35</v>
      </c>
      <c r="H2011" s="1"/>
      <c r="I2011" s="5"/>
      <c r="J2011" s="5"/>
    </row>
    <row r="2012" spans="2:10">
      <c r="B2012" s="277"/>
      <c r="C2012" s="268" t="s">
        <v>689</v>
      </c>
      <c r="D2012" s="1">
        <v>100</v>
      </c>
      <c r="E2012" s="1"/>
      <c r="F2012" s="1">
        <v>110</v>
      </c>
      <c r="G2012" s="1">
        <v>10</v>
      </c>
      <c r="H2012" s="1"/>
      <c r="I2012" s="5"/>
      <c r="J2012" s="5"/>
    </row>
    <row r="2013" spans="2:10">
      <c r="B2013" s="277"/>
      <c r="C2013" s="277"/>
      <c r="D2013" s="1">
        <v>100</v>
      </c>
      <c r="E2013" s="1"/>
      <c r="F2013" s="1">
        <v>110</v>
      </c>
      <c r="G2013" s="1">
        <v>10</v>
      </c>
      <c r="H2013" s="1"/>
      <c r="I2013" s="5"/>
      <c r="J2013" s="5"/>
    </row>
    <row r="2014" spans="2:10">
      <c r="B2014" s="277"/>
      <c r="C2014" s="277"/>
      <c r="D2014" s="1">
        <v>100</v>
      </c>
      <c r="E2014" s="1">
        <v>93</v>
      </c>
      <c r="F2014" s="1"/>
      <c r="G2014" s="1">
        <v>-7</v>
      </c>
      <c r="H2014" s="1"/>
      <c r="I2014" s="5"/>
      <c r="J2014" s="5"/>
    </row>
    <row r="2015" spans="2:10">
      <c r="B2015" s="277"/>
      <c r="C2015" s="269"/>
      <c r="D2015" s="1">
        <v>100</v>
      </c>
      <c r="E2015" s="1">
        <v>93</v>
      </c>
      <c r="F2015" s="1"/>
      <c r="G2015" s="1">
        <v>-7</v>
      </c>
      <c r="H2015" s="1"/>
      <c r="I2015" s="5"/>
      <c r="J2015" s="5"/>
    </row>
    <row r="2016" spans="2:10">
      <c r="B2016" s="277"/>
      <c r="C2016" s="268" t="s">
        <v>683</v>
      </c>
      <c r="D2016" s="1">
        <v>135</v>
      </c>
      <c r="E2016" s="1"/>
      <c r="F2016" s="1">
        <v>148</v>
      </c>
      <c r="G2016" s="1">
        <f>F2016-D2016</f>
        <v>13</v>
      </c>
      <c r="H2016" s="1"/>
      <c r="I2016" s="5"/>
      <c r="J2016" s="5"/>
    </row>
    <row r="2017" spans="2:10">
      <c r="B2017" s="277"/>
      <c r="C2017" s="277"/>
      <c r="D2017" s="1">
        <v>135</v>
      </c>
      <c r="E2017" s="1"/>
      <c r="F2017" s="1">
        <v>148</v>
      </c>
      <c r="G2017" s="1">
        <f t="shared" ref="G2017:G2019" si="190">F2017-D2017</f>
        <v>13</v>
      </c>
      <c r="H2017" s="1"/>
      <c r="I2017" s="5"/>
      <c r="J2017" s="5"/>
    </row>
    <row r="2018" spans="2:10">
      <c r="B2018" s="277"/>
      <c r="C2018" s="277"/>
      <c r="D2018" s="1">
        <v>135</v>
      </c>
      <c r="E2018" s="1"/>
      <c r="F2018" s="1">
        <v>148</v>
      </c>
      <c r="G2018" s="1">
        <f t="shared" si="190"/>
        <v>13</v>
      </c>
      <c r="H2018" s="1"/>
      <c r="I2018" s="5"/>
      <c r="J2018" s="5"/>
    </row>
    <row r="2019" spans="2:10">
      <c r="B2019" s="277"/>
      <c r="C2019" s="269"/>
      <c r="D2019" s="1">
        <v>135</v>
      </c>
      <c r="E2019" s="1"/>
      <c r="F2019" s="1">
        <v>148</v>
      </c>
      <c r="G2019" s="1">
        <f t="shared" si="190"/>
        <v>13</v>
      </c>
      <c r="H2019" s="1"/>
      <c r="I2019" s="5"/>
      <c r="J2019" s="5"/>
    </row>
    <row r="2020" spans="2:10">
      <c r="B2020" s="269"/>
      <c r="C2020" s="1" t="s">
        <v>689</v>
      </c>
      <c r="D2020" s="1">
        <v>87</v>
      </c>
      <c r="E2020" s="1"/>
      <c r="F2020" s="1"/>
      <c r="G2020" s="1"/>
      <c r="H2020" s="1" t="s">
        <v>13</v>
      </c>
      <c r="I2020" s="5">
        <f>G2008+G2009+G2010+G2011+G2012+G2013+G2014+G2015+G2016+G2017+G2018+G2019</f>
        <v>198</v>
      </c>
      <c r="J2020" s="5">
        <f>I2020*75</f>
        <v>14850</v>
      </c>
    </row>
    <row r="2021" spans="2:10">
      <c r="B2021" s="268" t="s">
        <v>917</v>
      </c>
      <c r="C2021" s="268" t="s">
        <v>689</v>
      </c>
      <c r="D2021" s="1">
        <v>130</v>
      </c>
      <c r="E2021" s="1"/>
      <c r="F2021" s="1">
        <v>142</v>
      </c>
      <c r="G2021" s="1">
        <f>F2021-D2021</f>
        <v>12</v>
      </c>
      <c r="H2021" s="1"/>
      <c r="I2021" s="5"/>
      <c r="J2021" s="5"/>
    </row>
    <row r="2022" spans="2:10">
      <c r="B2022" s="277"/>
      <c r="C2022" s="277"/>
      <c r="D2022" s="1">
        <v>130</v>
      </c>
      <c r="E2022" s="1"/>
      <c r="F2022" s="1">
        <v>142</v>
      </c>
      <c r="G2022" s="1">
        <f t="shared" ref="G2022:G2024" si="191">F2022-D2022</f>
        <v>12</v>
      </c>
      <c r="H2022" s="1"/>
      <c r="I2022" s="5"/>
      <c r="J2022" s="5"/>
    </row>
    <row r="2023" spans="2:10">
      <c r="B2023" s="277"/>
      <c r="C2023" s="277"/>
      <c r="D2023" s="1">
        <v>130</v>
      </c>
      <c r="E2023" s="1"/>
      <c r="F2023" s="1">
        <v>142</v>
      </c>
      <c r="G2023" s="1">
        <f t="shared" si="191"/>
        <v>12</v>
      </c>
      <c r="H2023" s="1"/>
      <c r="I2023" s="5"/>
      <c r="J2023" s="5"/>
    </row>
    <row r="2024" spans="2:10">
      <c r="B2024" s="277"/>
      <c r="C2024" s="277"/>
      <c r="D2024" s="1">
        <v>130</v>
      </c>
      <c r="E2024" s="1"/>
      <c r="F2024" s="1">
        <v>142</v>
      </c>
      <c r="G2024" s="1">
        <f t="shared" si="191"/>
        <v>12</v>
      </c>
      <c r="H2024" s="1"/>
      <c r="I2024" s="5"/>
      <c r="J2024" s="5"/>
    </row>
    <row r="2025" spans="2:10">
      <c r="B2025" s="269"/>
      <c r="C2025" s="269"/>
      <c r="D2025" s="1"/>
      <c r="E2025" s="1"/>
      <c r="F2025" s="1">
        <v>142</v>
      </c>
      <c r="G2025" s="1">
        <f>F2025-D2020</f>
        <v>55</v>
      </c>
      <c r="H2025" s="1"/>
      <c r="I2025" s="5">
        <f>G2021+G2022+G2023+G2024+G2025</f>
        <v>103</v>
      </c>
      <c r="J2025" s="5">
        <f>I2025*75</f>
        <v>7725</v>
      </c>
    </row>
    <row r="2026" spans="2:10">
      <c r="B2026" s="268" t="s">
        <v>916</v>
      </c>
      <c r="C2026" s="268" t="s">
        <v>689</v>
      </c>
      <c r="D2026" s="1">
        <v>96</v>
      </c>
      <c r="E2026" s="1"/>
      <c r="F2026" s="1">
        <v>111</v>
      </c>
      <c r="G2026" s="1">
        <f>F2026-D2026</f>
        <v>15</v>
      </c>
      <c r="H2026" s="1"/>
      <c r="I2026" s="5"/>
      <c r="J2026" s="5"/>
    </row>
    <row r="2027" spans="2:10">
      <c r="B2027" s="277"/>
      <c r="C2027" s="277"/>
      <c r="D2027" s="1">
        <v>96</v>
      </c>
      <c r="E2027" s="1"/>
      <c r="F2027" s="1">
        <v>118</v>
      </c>
      <c r="G2027" s="1">
        <f t="shared" ref="G2027:G2037" si="192">F2027-D2027</f>
        <v>22</v>
      </c>
      <c r="H2027" s="1"/>
      <c r="I2027" s="5"/>
      <c r="J2027" s="5"/>
    </row>
    <row r="2028" spans="2:10">
      <c r="B2028" s="277"/>
      <c r="C2028" s="277"/>
      <c r="D2028" s="1">
        <v>96</v>
      </c>
      <c r="E2028" s="1"/>
      <c r="F2028" s="1">
        <v>130</v>
      </c>
      <c r="G2028" s="1">
        <f t="shared" si="192"/>
        <v>34</v>
      </c>
      <c r="H2028" s="1"/>
      <c r="I2028" s="5"/>
      <c r="J2028" s="5"/>
    </row>
    <row r="2029" spans="2:10">
      <c r="B2029" s="277"/>
      <c r="C2029" s="277"/>
      <c r="D2029" s="1">
        <v>96</v>
      </c>
      <c r="E2029" s="1"/>
      <c r="F2029" s="1">
        <v>177</v>
      </c>
      <c r="G2029" s="1">
        <f t="shared" si="192"/>
        <v>81</v>
      </c>
      <c r="H2029" s="1"/>
      <c r="I2029" s="5"/>
      <c r="J2029" s="5"/>
    </row>
    <row r="2030" spans="2:10">
      <c r="B2030" s="277"/>
      <c r="C2030" s="277"/>
      <c r="D2030" s="1">
        <v>140</v>
      </c>
      <c r="E2030" s="1"/>
      <c r="F2030" s="1">
        <v>177</v>
      </c>
      <c r="G2030" s="1">
        <f t="shared" si="192"/>
        <v>37</v>
      </c>
      <c r="H2030" s="1"/>
      <c r="I2030" s="5"/>
      <c r="J2030" s="5"/>
    </row>
    <row r="2031" spans="2:10">
      <c r="B2031" s="277"/>
      <c r="C2031" s="277"/>
      <c r="D2031" s="1">
        <v>140</v>
      </c>
      <c r="E2031" s="1"/>
      <c r="F2031" s="1">
        <v>177</v>
      </c>
      <c r="G2031" s="1">
        <f t="shared" si="192"/>
        <v>37</v>
      </c>
      <c r="H2031" s="1"/>
      <c r="I2031" s="5"/>
      <c r="J2031" s="5"/>
    </row>
    <row r="2032" spans="2:10">
      <c r="B2032" s="277"/>
      <c r="C2032" s="277"/>
      <c r="D2032" s="1">
        <v>150</v>
      </c>
      <c r="E2032" s="1"/>
      <c r="F2032" s="1">
        <v>177</v>
      </c>
      <c r="G2032" s="1">
        <f t="shared" si="192"/>
        <v>27</v>
      </c>
      <c r="H2032" s="1"/>
      <c r="I2032" s="5"/>
      <c r="J2032" s="5"/>
    </row>
    <row r="2033" spans="2:10">
      <c r="B2033" s="277"/>
      <c r="C2033" s="269"/>
      <c r="D2033" s="1">
        <v>150</v>
      </c>
      <c r="E2033" s="1"/>
      <c r="F2033" s="1">
        <v>177</v>
      </c>
      <c r="G2033" s="1">
        <f t="shared" si="192"/>
        <v>27</v>
      </c>
      <c r="H2033" s="1"/>
      <c r="I2033" s="5"/>
      <c r="J2033" s="5"/>
    </row>
    <row r="2034" spans="2:10">
      <c r="B2034" s="277"/>
      <c r="C2034" s="268" t="s">
        <v>897</v>
      </c>
      <c r="D2034" s="1">
        <v>78</v>
      </c>
      <c r="E2034" s="1"/>
      <c r="F2034" s="1">
        <v>91</v>
      </c>
      <c r="G2034" s="1">
        <f t="shared" si="192"/>
        <v>13</v>
      </c>
      <c r="H2034" s="1"/>
      <c r="I2034" s="5"/>
      <c r="J2034" s="5"/>
    </row>
    <row r="2035" spans="2:10">
      <c r="B2035" s="277"/>
      <c r="C2035" s="277"/>
      <c r="D2035" s="1">
        <v>78</v>
      </c>
      <c r="E2035" s="1"/>
      <c r="F2035" s="1">
        <v>91</v>
      </c>
      <c r="G2035" s="1">
        <f t="shared" si="192"/>
        <v>13</v>
      </c>
      <c r="H2035" s="1"/>
      <c r="I2035" s="5"/>
      <c r="J2035" s="5"/>
    </row>
    <row r="2036" spans="2:10">
      <c r="B2036" s="277"/>
      <c r="C2036" s="277"/>
      <c r="D2036" s="1">
        <v>78</v>
      </c>
      <c r="E2036" s="1"/>
      <c r="F2036" s="1">
        <v>91</v>
      </c>
      <c r="G2036" s="1">
        <f t="shared" si="192"/>
        <v>13</v>
      </c>
      <c r="H2036" s="1"/>
      <c r="I2036" s="5"/>
      <c r="J2036" s="5"/>
    </row>
    <row r="2037" spans="2:10">
      <c r="B2037" s="277"/>
      <c r="C2037" s="269"/>
      <c r="D2037" s="1">
        <v>78</v>
      </c>
      <c r="E2037" s="1"/>
      <c r="F2037" s="1">
        <v>91</v>
      </c>
      <c r="G2037" s="1">
        <f t="shared" si="192"/>
        <v>13</v>
      </c>
      <c r="H2037" s="1"/>
      <c r="I2037" s="5"/>
      <c r="J2037" s="5"/>
    </row>
    <row r="2038" spans="2:10">
      <c r="B2038" s="277"/>
      <c r="C2038" s="268" t="s">
        <v>869</v>
      </c>
      <c r="D2038" s="1">
        <v>18</v>
      </c>
      <c r="E2038" s="1"/>
      <c r="F2038" s="1"/>
      <c r="G2038" s="1"/>
      <c r="H2038" s="268" t="s">
        <v>13</v>
      </c>
      <c r="I2038" s="5"/>
      <c r="J2038" s="5"/>
    </row>
    <row r="2039" spans="2:10">
      <c r="B2039" s="269"/>
      <c r="C2039" s="269"/>
      <c r="D2039" s="1">
        <v>18</v>
      </c>
      <c r="E2039" s="1"/>
      <c r="F2039" s="1"/>
      <c r="G2039" s="1"/>
      <c r="H2039" s="269"/>
      <c r="I2039" s="5">
        <f>G2026+G2027+G2028+G2029+G2030+G2031+G2032+G2033+G2034+G2035+G2036+G2037</f>
        <v>332</v>
      </c>
      <c r="J2039" s="5">
        <f>I2039*75</f>
        <v>24900</v>
      </c>
    </row>
    <row r="2040" spans="2:10">
      <c r="B2040" s="268" t="s">
        <v>928</v>
      </c>
      <c r="C2040" s="268" t="s">
        <v>869</v>
      </c>
      <c r="D2040" s="1">
        <v>12</v>
      </c>
      <c r="E2040" s="1">
        <v>9</v>
      </c>
      <c r="F2040" s="1"/>
      <c r="G2040" s="1">
        <v>-3</v>
      </c>
      <c r="H2040" s="1"/>
      <c r="I2040" s="5"/>
      <c r="J2040" s="5"/>
    </row>
    <row r="2041" spans="2:10">
      <c r="B2041" s="277"/>
      <c r="C2041" s="277"/>
      <c r="D2041" s="1">
        <v>12</v>
      </c>
      <c r="E2041" s="1">
        <v>9</v>
      </c>
      <c r="F2041" s="1"/>
      <c r="G2041" s="1">
        <v>-3</v>
      </c>
      <c r="H2041" s="1"/>
      <c r="I2041" s="5"/>
      <c r="J2041" s="5"/>
    </row>
    <row r="2042" spans="2:10">
      <c r="B2042" s="277"/>
      <c r="C2042" s="277"/>
      <c r="D2042" s="1"/>
      <c r="E2042" s="1">
        <v>9</v>
      </c>
      <c r="F2042" s="1"/>
      <c r="G2042" s="1">
        <v>-9</v>
      </c>
      <c r="H2042" s="1"/>
      <c r="I2042" s="5"/>
      <c r="J2042" s="5"/>
    </row>
    <row r="2043" spans="2:10">
      <c r="B2043" s="277"/>
      <c r="C2043" s="269"/>
      <c r="D2043" s="1"/>
      <c r="E2043" s="1">
        <v>9</v>
      </c>
      <c r="F2043" s="1"/>
      <c r="G2043" s="1">
        <v>-9</v>
      </c>
      <c r="H2043" s="1"/>
      <c r="I2043" s="5"/>
      <c r="J2043" s="5"/>
    </row>
    <row r="2044" spans="2:10">
      <c r="B2044" s="277"/>
      <c r="C2044" s="268" t="s">
        <v>871</v>
      </c>
      <c r="D2044" s="1">
        <v>93</v>
      </c>
      <c r="E2044" s="1">
        <v>83</v>
      </c>
      <c r="F2044" s="1"/>
      <c r="G2044" s="1">
        <v>-10</v>
      </c>
      <c r="H2044" s="1"/>
      <c r="I2044" s="5"/>
      <c r="J2044" s="5"/>
    </row>
    <row r="2045" spans="2:10">
      <c r="B2045" s="277"/>
      <c r="C2045" s="277"/>
      <c r="D2045" s="1">
        <v>93</v>
      </c>
      <c r="E2045" s="1">
        <v>83</v>
      </c>
      <c r="F2045" s="1"/>
      <c r="G2045" s="1">
        <v>-10</v>
      </c>
      <c r="H2045" s="1"/>
      <c r="I2045" s="5"/>
      <c r="J2045" s="5"/>
    </row>
    <row r="2046" spans="2:10">
      <c r="B2046" s="277"/>
      <c r="C2046" s="277"/>
      <c r="D2046" s="1">
        <v>93</v>
      </c>
      <c r="E2046" s="1">
        <v>83</v>
      </c>
      <c r="F2046" s="1"/>
      <c r="G2046" s="1">
        <v>-10</v>
      </c>
      <c r="H2046" s="1"/>
      <c r="I2046" s="5"/>
      <c r="J2046" s="5"/>
    </row>
    <row r="2047" spans="2:10">
      <c r="B2047" s="277"/>
      <c r="C2047" s="269"/>
      <c r="D2047" s="1">
        <v>93</v>
      </c>
      <c r="E2047" s="1">
        <v>83</v>
      </c>
      <c r="F2047" s="1"/>
      <c r="G2047" s="1">
        <v>-10</v>
      </c>
      <c r="H2047" s="1"/>
      <c r="I2047" s="5"/>
      <c r="J2047" s="5"/>
    </row>
    <row r="2048" spans="2:10">
      <c r="B2048" s="277"/>
      <c r="C2048" s="268" t="s">
        <v>674</v>
      </c>
      <c r="D2048" s="1">
        <v>64</v>
      </c>
      <c r="E2048" s="1"/>
      <c r="F2048" s="1"/>
      <c r="G2048" s="1"/>
      <c r="H2048" s="268" t="s">
        <v>13</v>
      </c>
      <c r="I2048" s="5"/>
      <c r="J2048" s="5"/>
    </row>
    <row r="2049" spans="2:10">
      <c r="B2049" s="277"/>
      <c r="C2049" s="277"/>
      <c r="D2049" s="1">
        <v>64</v>
      </c>
      <c r="E2049" s="1"/>
      <c r="F2049" s="1"/>
      <c r="G2049" s="1"/>
      <c r="H2049" s="277"/>
      <c r="I2049" s="5"/>
      <c r="J2049" s="5"/>
    </row>
    <row r="2050" spans="2:10">
      <c r="B2050" s="277"/>
      <c r="C2050" s="277"/>
      <c r="D2050" s="1">
        <v>64</v>
      </c>
      <c r="E2050" s="1"/>
      <c r="F2050" s="1"/>
      <c r="G2050" s="1"/>
      <c r="H2050" s="277"/>
      <c r="I2050" s="5"/>
      <c r="J2050" s="5"/>
    </row>
    <row r="2051" spans="2:10">
      <c r="B2051" s="269"/>
      <c r="C2051" s="269"/>
      <c r="D2051" s="1">
        <v>64</v>
      </c>
      <c r="E2051" s="1"/>
      <c r="F2051" s="1"/>
      <c r="G2051" s="1"/>
      <c r="H2051" s="269"/>
      <c r="I2051" s="5">
        <f>G2040+G2041+G2042+G2043+G2044+G2045+G2046+G2047</f>
        <v>-64</v>
      </c>
      <c r="J2051" s="5">
        <f>I2051*75</f>
        <v>-4800</v>
      </c>
    </row>
    <row r="2052" spans="2:10">
      <c r="B2052" s="268" t="s">
        <v>914</v>
      </c>
      <c r="C2052" s="268" t="s">
        <v>674</v>
      </c>
      <c r="D2052" s="1"/>
      <c r="E2052" s="1"/>
      <c r="F2052" s="1">
        <v>105</v>
      </c>
      <c r="G2052" s="1">
        <f>F2052-D2049</f>
        <v>41</v>
      </c>
      <c r="H2052" s="1"/>
      <c r="I2052" s="5"/>
      <c r="J2052" s="5"/>
    </row>
    <row r="2053" spans="2:10">
      <c r="B2053" s="277"/>
      <c r="C2053" s="277"/>
      <c r="D2053" s="1"/>
      <c r="E2053" s="1"/>
      <c r="F2053" s="1">
        <v>105</v>
      </c>
      <c r="G2053" s="1">
        <v>41</v>
      </c>
      <c r="H2053" s="1"/>
      <c r="I2053" s="5"/>
      <c r="J2053" s="5"/>
    </row>
    <row r="2054" spans="2:10">
      <c r="B2054" s="277"/>
      <c r="C2054" s="277"/>
      <c r="D2054" s="1"/>
      <c r="E2054" s="1"/>
      <c r="F2054" s="1">
        <v>114</v>
      </c>
      <c r="G2054" s="1">
        <f>F2054-D2048</f>
        <v>50</v>
      </c>
      <c r="H2054" s="1"/>
      <c r="I2054" s="5"/>
      <c r="J2054" s="5"/>
    </row>
    <row r="2055" spans="2:10">
      <c r="B2055" s="277"/>
      <c r="C2055" s="269"/>
      <c r="D2055" s="1"/>
      <c r="E2055" s="1"/>
      <c r="F2055" s="1">
        <v>114</v>
      </c>
      <c r="G2055" s="1">
        <v>50</v>
      </c>
      <c r="H2055" s="1"/>
      <c r="I2055" s="5"/>
      <c r="J2055" s="5"/>
    </row>
    <row r="2056" spans="2:10">
      <c r="B2056" s="277"/>
      <c r="C2056" s="268" t="s">
        <v>929</v>
      </c>
      <c r="D2056" s="1">
        <v>121</v>
      </c>
      <c r="E2056" s="1"/>
      <c r="F2056" s="1">
        <v>148</v>
      </c>
      <c r="G2056" s="1">
        <f>F2056-D2056</f>
        <v>27</v>
      </c>
      <c r="H2056" s="1"/>
      <c r="I2056" s="5"/>
      <c r="J2056" s="5"/>
    </row>
    <row r="2057" spans="2:10">
      <c r="B2057" s="277"/>
      <c r="C2057" s="277"/>
      <c r="D2057" s="1">
        <v>121</v>
      </c>
      <c r="E2057" s="1"/>
      <c r="F2057" s="1">
        <v>148</v>
      </c>
      <c r="G2057" s="1">
        <f t="shared" ref="G2057:G2059" si="193">F2057-D2057</f>
        <v>27</v>
      </c>
      <c r="H2057" s="1"/>
      <c r="I2057" s="5"/>
      <c r="J2057" s="5"/>
    </row>
    <row r="2058" spans="2:10">
      <c r="B2058" s="277"/>
      <c r="C2058" s="277"/>
      <c r="D2058" s="1">
        <v>121</v>
      </c>
      <c r="E2058" s="1"/>
      <c r="F2058" s="1">
        <v>148</v>
      </c>
      <c r="G2058" s="1">
        <f t="shared" si="193"/>
        <v>27</v>
      </c>
      <c r="H2058" s="1"/>
      <c r="I2058" s="5"/>
      <c r="J2058" s="5"/>
    </row>
    <row r="2059" spans="2:10">
      <c r="B2059" s="277"/>
      <c r="C2059" s="269"/>
      <c r="D2059" s="1">
        <v>121</v>
      </c>
      <c r="E2059" s="1"/>
      <c r="F2059" s="1">
        <v>148</v>
      </c>
      <c r="G2059" s="1">
        <f t="shared" si="193"/>
        <v>27</v>
      </c>
      <c r="H2059" s="1"/>
      <c r="I2059" s="5"/>
      <c r="J2059" s="5"/>
    </row>
    <row r="2060" spans="2:10">
      <c r="B2060" s="277"/>
      <c r="C2060" s="268" t="s">
        <v>674</v>
      </c>
      <c r="D2060" s="1">
        <v>119</v>
      </c>
      <c r="E2060" s="1">
        <v>113</v>
      </c>
      <c r="F2060" s="1"/>
      <c r="G2060" s="1">
        <v>-6</v>
      </c>
      <c r="H2060" s="1"/>
      <c r="I2060" s="5"/>
      <c r="J2060" s="5"/>
    </row>
    <row r="2061" spans="2:10">
      <c r="B2061" s="277"/>
      <c r="C2061" s="269"/>
      <c r="D2061" s="1">
        <v>119</v>
      </c>
      <c r="E2061" s="1">
        <v>113</v>
      </c>
      <c r="F2061" s="1"/>
      <c r="G2061" s="1">
        <v>-6</v>
      </c>
      <c r="H2061" s="1"/>
      <c r="I2061" s="5"/>
      <c r="J2061" s="5"/>
    </row>
    <row r="2062" spans="2:10">
      <c r="B2062" s="277"/>
      <c r="C2062" s="268" t="s">
        <v>930</v>
      </c>
      <c r="D2062" s="1">
        <v>124</v>
      </c>
      <c r="E2062" s="1"/>
      <c r="F2062" s="1">
        <v>145</v>
      </c>
      <c r="G2062" s="1">
        <f>F2062-D2062</f>
        <v>21</v>
      </c>
      <c r="H2062" s="1"/>
      <c r="I2062" s="5"/>
      <c r="J2062" s="5"/>
    </row>
    <row r="2063" spans="2:10">
      <c r="B2063" s="277"/>
      <c r="C2063" s="277"/>
      <c r="D2063" s="1">
        <v>124</v>
      </c>
      <c r="E2063" s="1"/>
      <c r="F2063" s="1">
        <v>145</v>
      </c>
      <c r="G2063" s="1">
        <f t="shared" ref="G2063:G2069" si="194">F2063-D2063</f>
        <v>21</v>
      </c>
      <c r="H2063" s="1"/>
      <c r="I2063" s="5"/>
      <c r="J2063" s="5"/>
    </row>
    <row r="2064" spans="2:10">
      <c r="B2064" s="277"/>
      <c r="C2064" s="277"/>
      <c r="D2064" s="1">
        <v>124</v>
      </c>
      <c r="E2064" s="1"/>
      <c r="F2064" s="1">
        <v>145</v>
      </c>
      <c r="G2064" s="1">
        <f t="shared" si="194"/>
        <v>21</v>
      </c>
      <c r="H2064" s="1"/>
      <c r="I2064" s="5"/>
      <c r="J2064" s="5"/>
    </row>
    <row r="2065" spans="2:10">
      <c r="B2065" s="269"/>
      <c r="C2065" s="269"/>
      <c r="D2065" s="1">
        <v>124</v>
      </c>
      <c r="E2065" s="1"/>
      <c r="F2065" s="1">
        <v>145</v>
      </c>
      <c r="G2065" s="1">
        <f t="shared" si="194"/>
        <v>21</v>
      </c>
      <c r="H2065" s="1"/>
      <c r="I2065" s="5">
        <f>G2052+G2053+G2054+G2055+G2056+G2057+G2058+G2059+G2060+G2061+G2062+G2063+G2064+G2065</f>
        <v>362</v>
      </c>
      <c r="J2065" s="5">
        <f>I2065*75</f>
        <v>27150</v>
      </c>
    </row>
    <row r="2066" spans="2:10">
      <c r="B2066" s="268" t="s">
        <v>931</v>
      </c>
      <c r="C2066" s="268" t="s">
        <v>932</v>
      </c>
      <c r="D2066" s="1">
        <v>77</v>
      </c>
      <c r="E2066" s="1"/>
      <c r="F2066" s="1">
        <v>103</v>
      </c>
      <c r="G2066" s="1">
        <f t="shared" si="194"/>
        <v>26</v>
      </c>
      <c r="H2066" s="1"/>
      <c r="I2066" s="5"/>
      <c r="J2066" s="5"/>
    </row>
    <row r="2067" spans="2:10">
      <c r="B2067" s="277"/>
      <c r="C2067" s="277"/>
      <c r="D2067" s="1">
        <v>77</v>
      </c>
      <c r="E2067" s="1"/>
      <c r="F2067" s="1">
        <v>103</v>
      </c>
      <c r="G2067" s="1">
        <f t="shared" si="194"/>
        <v>26</v>
      </c>
      <c r="H2067" s="1"/>
      <c r="I2067" s="5"/>
      <c r="J2067" s="5"/>
    </row>
    <row r="2068" spans="2:10">
      <c r="B2068" s="277"/>
      <c r="C2068" s="277"/>
      <c r="D2068" s="1">
        <v>77</v>
      </c>
      <c r="E2068" s="1"/>
      <c r="F2068" s="1">
        <v>109</v>
      </c>
      <c r="G2068" s="1">
        <f t="shared" si="194"/>
        <v>32</v>
      </c>
      <c r="H2068" s="1"/>
      <c r="I2068" s="5"/>
      <c r="J2068" s="5"/>
    </row>
    <row r="2069" spans="2:10">
      <c r="B2069" s="277"/>
      <c r="C2069" s="277"/>
      <c r="D2069" s="1">
        <v>77</v>
      </c>
      <c r="E2069" s="1"/>
      <c r="F2069" s="1">
        <v>109</v>
      </c>
      <c r="G2069" s="1">
        <f t="shared" si="194"/>
        <v>32</v>
      </c>
      <c r="H2069" s="1"/>
      <c r="I2069" s="5"/>
      <c r="J2069" s="5"/>
    </row>
    <row r="2070" spans="2:10">
      <c r="B2070" s="277"/>
      <c r="C2070" s="277"/>
      <c r="D2070" s="1">
        <v>77</v>
      </c>
      <c r="E2070" s="1"/>
      <c r="F2070" s="1"/>
      <c r="G2070" s="1"/>
      <c r="H2070" s="268" t="s">
        <v>13</v>
      </c>
      <c r="I2070" s="5"/>
      <c r="J2070" s="5"/>
    </row>
    <row r="2071" spans="2:10">
      <c r="B2071" s="277"/>
      <c r="C2071" s="269"/>
      <c r="D2071" s="1">
        <v>77</v>
      </c>
      <c r="E2071" s="1"/>
      <c r="F2071" s="1"/>
      <c r="G2071" s="1"/>
      <c r="H2071" s="269"/>
      <c r="I2071" s="5"/>
      <c r="J2071" s="5"/>
    </row>
    <row r="2072" spans="2:10">
      <c r="B2072" s="277"/>
      <c r="C2072" s="268" t="s">
        <v>683</v>
      </c>
      <c r="D2072" s="1">
        <v>175</v>
      </c>
      <c r="E2072" s="1"/>
      <c r="F2072" s="1">
        <v>204</v>
      </c>
      <c r="G2072" s="1">
        <f>F2072-D2072</f>
        <v>29</v>
      </c>
      <c r="H2072" s="1"/>
      <c r="I2072" s="5"/>
      <c r="J2072" s="5"/>
    </row>
    <row r="2073" spans="2:10">
      <c r="B2073" s="277"/>
      <c r="C2073" s="277"/>
      <c r="D2073" s="1">
        <v>175</v>
      </c>
      <c r="E2073" s="1"/>
      <c r="F2073" s="1">
        <v>204</v>
      </c>
      <c r="G2073" s="1">
        <f t="shared" ref="G2073:G2075" si="195">F2073-D2073</f>
        <v>29</v>
      </c>
      <c r="H2073" s="1"/>
      <c r="I2073" s="5"/>
      <c r="J2073" s="5"/>
    </row>
    <row r="2074" spans="2:10">
      <c r="B2074" s="277"/>
      <c r="C2074" s="277"/>
      <c r="D2074" s="1">
        <v>175</v>
      </c>
      <c r="E2074" s="1"/>
      <c r="F2074" s="1">
        <v>204</v>
      </c>
      <c r="G2074" s="1">
        <f t="shared" si="195"/>
        <v>29</v>
      </c>
      <c r="H2074" s="1"/>
      <c r="I2074" s="5"/>
      <c r="J2074" s="5"/>
    </row>
    <row r="2075" spans="2:10">
      <c r="B2075" s="269"/>
      <c r="C2075" s="269"/>
      <c r="D2075" s="1">
        <v>175</v>
      </c>
      <c r="E2075" s="1"/>
      <c r="F2075" s="1">
        <v>204</v>
      </c>
      <c r="G2075" s="1">
        <f t="shared" si="195"/>
        <v>29</v>
      </c>
      <c r="H2075" s="1"/>
      <c r="I2075" s="5">
        <f>G2066+G2067+G2068+G2069+G2072+G2073+G2074+G2075</f>
        <v>232</v>
      </c>
      <c r="J2075" s="5">
        <f>I2075*75</f>
        <v>17400</v>
      </c>
    </row>
    <row r="2076" spans="2:10">
      <c r="B2076" s="268" t="s">
        <v>933</v>
      </c>
      <c r="C2076" s="268" t="s">
        <v>918</v>
      </c>
      <c r="D2076" s="1"/>
      <c r="E2076" s="1"/>
      <c r="F2076" s="1">
        <v>109</v>
      </c>
      <c r="G2076" s="1">
        <f>F2076-D2070</f>
        <v>32</v>
      </c>
      <c r="H2076" s="1"/>
      <c r="I2076" s="5"/>
      <c r="J2076" s="5"/>
    </row>
    <row r="2077" spans="2:10">
      <c r="B2077" s="277"/>
      <c r="C2077" s="269"/>
      <c r="D2077" s="1"/>
      <c r="E2077" s="1"/>
      <c r="F2077" s="1">
        <v>93</v>
      </c>
      <c r="G2077" s="1">
        <f>F2077-D2071</f>
        <v>16</v>
      </c>
      <c r="H2077" s="1"/>
      <c r="I2077" s="5"/>
      <c r="J2077" s="5"/>
    </row>
    <row r="2078" spans="2:10">
      <c r="B2078" s="277"/>
      <c r="C2078" s="268" t="s">
        <v>674</v>
      </c>
      <c r="D2078" s="1">
        <v>114</v>
      </c>
      <c r="E2078" s="1">
        <v>106</v>
      </c>
      <c r="F2078" s="1"/>
      <c r="G2078" s="1">
        <f>E2078-D2078</f>
        <v>-8</v>
      </c>
      <c r="H2078" s="1"/>
      <c r="I2078" s="5"/>
      <c r="J2078" s="5"/>
    </row>
    <row r="2079" spans="2:10">
      <c r="B2079" s="269"/>
      <c r="C2079" s="269"/>
      <c r="D2079" s="1">
        <v>114</v>
      </c>
      <c r="E2079" s="1">
        <v>106</v>
      </c>
      <c r="F2079" s="1"/>
      <c r="G2079" s="1">
        <v>-8</v>
      </c>
      <c r="H2079" s="1"/>
      <c r="I2079" s="5">
        <f>G2076+G2077+G2078+G2079</f>
        <v>32</v>
      </c>
      <c r="J2079" s="5">
        <f>I2079*75</f>
        <v>2400</v>
      </c>
    </row>
    <row r="2080" spans="2:10">
      <c r="B2080" s="1"/>
      <c r="C2080" s="1"/>
      <c r="D2080" s="1"/>
      <c r="E2080" s="1"/>
      <c r="F2080" s="1"/>
      <c r="G2080" s="5">
        <f>SUM(G1930:G2079)</f>
        <v>1975</v>
      </c>
      <c r="H2080" s="5">
        <v>148125</v>
      </c>
      <c r="I2080" s="1"/>
      <c r="J2080" s="1"/>
    </row>
  </sheetData>
  <mergeCells count="670">
    <mergeCell ref="B2076:B2079"/>
    <mergeCell ref="C2076:C2077"/>
    <mergeCell ref="C2078:C2079"/>
    <mergeCell ref="H2004:H2007"/>
    <mergeCell ref="H2038:H2039"/>
    <mergeCell ref="H2048:H2051"/>
    <mergeCell ref="H2070:H2071"/>
    <mergeCell ref="B2021:B2025"/>
    <mergeCell ref="C2021:C2025"/>
    <mergeCell ref="B2026:B2039"/>
    <mergeCell ref="C2026:C2033"/>
    <mergeCell ref="C2034:C2037"/>
    <mergeCell ref="C2038:C2039"/>
    <mergeCell ref="B2040:B2051"/>
    <mergeCell ref="C2040:C2043"/>
    <mergeCell ref="C2044:C2047"/>
    <mergeCell ref="C2048:C2051"/>
    <mergeCell ref="B2052:B2065"/>
    <mergeCell ref="C2052:C2055"/>
    <mergeCell ref="C2056:C2059"/>
    <mergeCell ref="C2060:C2061"/>
    <mergeCell ref="C2062:C2065"/>
    <mergeCell ref="B2066:B2075"/>
    <mergeCell ref="C2066:C2071"/>
    <mergeCell ref="C2072:C2075"/>
    <mergeCell ref="B1992:B1999"/>
    <mergeCell ref="C1992:C1995"/>
    <mergeCell ref="C1996:C1999"/>
    <mergeCell ref="B2000:B2007"/>
    <mergeCell ref="C2000:C2003"/>
    <mergeCell ref="C2004:C2007"/>
    <mergeCell ref="B2008:B2020"/>
    <mergeCell ref="C2008:C2011"/>
    <mergeCell ref="C2012:C2015"/>
    <mergeCell ref="C2016:C2019"/>
    <mergeCell ref="B1962:B1971"/>
    <mergeCell ref="C1962:C1971"/>
    <mergeCell ref="B1972:B1975"/>
    <mergeCell ref="C1972:C1975"/>
    <mergeCell ref="B1976:B1981"/>
    <mergeCell ref="C1976:C1981"/>
    <mergeCell ref="B1982:B1991"/>
    <mergeCell ref="C1982:C1987"/>
    <mergeCell ref="C1988:C1991"/>
    <mergeCell ref="B1930:B1937"/>
    <mergeCell ref="C1930:C1933"/>
    <mergeCell ref="C1934:C1937"/>
    <mergeCell ref="B1938:B1941"/>
    <mergeCell ref="C1938:C1941"/>
    <mergeCell ref="B1942:B1951"/>
    <mergeCell ref="C1942:C1943"/>
    <mergeCell ref="C1944:C1951"/>
    <mergeCell ref="B1952:B1961"/>
    <mergeCell ref="C1952:C1961"/>
    <mergeCell ref="E1924:F1924"/>
    <mergeCell ref="I1927:J1928"/>
    <mergeCell ref="B1888:B1899"/>
    <mergeCell ref="C1888:C1895"/>
    <mergeCell ref="C1896:C1899"/>
    <mergeCell ref="B1900:B1905"/>
    <mergeCell ref="C1900:C1905"/>
    <mergeCell ref="B1906:B1915"/>
    <mergeCell ref="C1906:C1911"/>
    <mergeCell ref="C1912:C1915"/>
    <mergeCell ref="B1916:B1923"/>
    <mergeCell ref="C1916:C1919"/>
    <mergeCell ref="C1920:C1923"/>
    <mergeCell ref="B1868:B1873"/>
    <mergeCell ref="C1868:C1873"/>
    <mergeCell ref="B1874:B1877"/>
    <mergeCell ref="C1874:C1877"/>
    <mergeCell ref="B1878:B1881"/>
    <mergeCell ref="C1878:C1881"/>
    <mergeCell ref="B1882:B1887"/>
    <mergeCell ref="C1882:C1883"/>
    <mergeCell ref="C1884:C1885"/>
    <mergeCell ref="C1886:C1887"/>
    <mergeCell ref="B1842:B1845"/>
    <mergeCell ref="C1842:C1845"/>
    <mergeCell ref="B1846:B1851"/>
    <mergeCell ref="C1846:C1851"/>
    <mergeCell ref="B1852:B1861"/>
    <mergeCell ref="C1852:C1855"/>
    <mergeCell ref="C1856:C1861"/>
    <mergeCell ref="B1862:B1867"/>
    <mergeCell ref="C1862:C1867"/>
    <mergeCell ref="B1820:B1823"/>
    <mergeCell ref="C1820:C1823"/>
    <mergeCell ref="B1824:B1829"/>
    <mergeCell ref="C1824:C1829"/>
    <mergeCell ref="B1830:B1833"/>
    <mergeCell ref="C1830:C1833"/>
    <mergeCell ref="B1834:B1837"/>
    <mergeCell ref="C1834:C1837"/>
    <mergeCell ref="B1838:B1841"/>
    <mergeCell ref="C1838:C1841"/>
    <mergeCell ref="I1817:J1818"/>
    <mergeCell ref="B1742:B1747"/>
    <mergeCell ref="C1742:C1747"/>
    <mergeCell ref="B1748:B1751"/>
    <mergeCell ref="C1748:C1751"/>
    <mergeCell ref="I1755:J1756"/>
    <mergeCell ref="B1758:B1765"/>
    <mergeCell ref="C1758:C1761"/>
    <mergeCell ref="C1762:C1765"/>
    <mergeCell ref="E1814:F1814"/>
    <mergeCell ref="E1752:F1752"/>
    <mergeCell ref="C1798:C1803"/>
    <mergeCell ref="B1766:B1773"/>
    <mergeCell ref="C1766:C1769"/>
    <mergeCell ref="C1770:C1773"/>
    <mergeCell ref="B1774:B1777"/>
    <mergeCell ref="B1778:B1781"/>
    <mergeCell ref="B1782:B1785"/>
    <mergeCell ref="B1786:B1789"/>
    <mergeCell ref="B1790:B1793"/>
    <mergeCell ref="B1794:B1801"/>
    <mergeCell ref="B1802:B1803"/>
    <mergeCell ref="B1804:B1807"/>
    <mergeCell ref="B1808:B1809"/>
    <mergeCell ref="B1714:B1717"/>
    <mergeCell ref="C1714:C1717"/>
    <mergeCell ref="B1718:B1721"/>
    <mergeCell ref="C1718:C1721"/>
    <mergeCell ref="B1722:B1729"/>
    <mergeCell ref="C1722:C1725"/>
    <mergeCell ref="C1726:C1729"/>
    <mergeCell ref="B1730:B1741"/>
    <mergeCell ref="C1730:C1733"/>
    <mergeCell ref="C1734:C1741"/>
    <mergeCell ref="I1474:J1475"/>
    <mergeCell ref="E1637:F1637"/>
    <mergeCell ref="C1477:C1482"/>
    <mergeCell ref="C1483:C1486"/>
    <mergeCell ref="B1477:B1488"/>
    <mergeCell ref="C1487:C1488"/>
    <mergeCell ref="B1521:B1530"/>
    <mergeCell ref="C1521:C1522"/>
    <mergeCell ref="C1523:C1526"/>
    <mergeCell ref="C1527:C1530"/>
    <mergeCell ref="B1531:B1538"/>
    <mergeCell ref="C1531:C1534"/>
    <mergeCell ref="C1535:C1538"/>
    <mergeCell ref="B1539:B1543"/>
    <mergeCell ref="C1539:C1543"/>
    <mergeCell ref="B1544:B1548"/>
    <mergeCell ref="C1544:C1548"/>
    <mergeCell ref="B1616:B1626"/>
    <mergeCell ref="C1616:C1622"/>
    <mergeCell ref="B1549:B1556"/>
    <mergeCell ref="C1627:C1630"/>
    <mergeCell ref="C1631:C1636"/>
    <mergeCell ref="B1708:B1713"/>
    <mergeCell ref="C1708:C1713"/>
    <mergeCell ref="C1549:C1552"/>
    <mergeCell ref="C1553:C1556"/>
    <mergeCell ref="B1557:B1560"/>
    <mergeCell ref="C1503:C1506"/>
    <mergeCell ref="I1640:J1641"/>
    <mergeCell ref="C1643:C1647"/>
    <mergeCell ref="C1648:C1651"/>
    <mergeCell ref="B1643:B1655"/>
    <mergeCell ref="C1652:C1655"/>
    <mergeCell ref="C1515:C1516"/>
    <mergeCell ref="B1517:B1520"/>
    <mergeCell ref="C1517:C1520"/>
    <mergeCell ref="B1569:B1572"/>
    <mergeCell ref="C1569:C1572"/>
    <mergeCell ref="B1561:B1568"/>
    <mergeCell ref="C1557:C1560"/>
    <mergeCell ref="C1561:C1568"/>
    <mergeCell ref="B1581:B1584"/>
    <mergeCell ref="C1581:C1584"/>
    <mergeCell ref="B1573:B1576"/>
    <mergeCell ref="C1573:C1576"/>
    <mergeCell ref="B1627:B1636"/>
    <mergeCell ref="E1471:F1471"/>
    <mergeCell ref="B1489:B1494"/>
    <mergeCell ref="B1495:B1506"/>
    <mergeCell ref="C1489:C1494"/>
    <mergeCell ref="C1495:C1502"/>
    <mergeCell ref="B1507:B1516"/>
    <mergeCell ref="C1507:C1514"/>
    <mergeCell ref="C1410:C1413"/>
    <mergeCell ref="C1414:C1417"/>
    <mergeCell ref="C1418:C1421"/>
    <mergeCell ref="B1430:B1446"/>
    <mergeCell ref="C1422:C1425"/>
    <mergeCell ref="C1426:C1429"/>
    <mergeCell ref="C1430:C1441"/>
    <mergeCell ref="C1442:C1446"/>
    <mergeCell ref="B1458:B1470"/>
    <mergeCell ref="C1458:C1460"/>
    <mergeCell ref="C1461:C1464"/>
    <mergeCell ref="C1465:C1468"/>
    <mergeCell ref="C1469:C1470"/>
    <mergeCell ref="B1422:B1429"/>
    <mergeCell ref="C1363:C1366"/>
    <mergeCell ref="C1367:C1374"/>
    <mergeCell ref="C1375:C1383"/>
    <mergeCell ref="B1363:B1383"/>
    <mergeCell ref="B995:B1005"/>
    <mergeCell ref="B1047:B1054"/>
    <mergeCell ref="C1047:C1050"/>
    <mergeCell ref="C1051:C1054"/>
    <mergeCell ref="B1034:B1046"/>
    <mergeCell ref="C1034:C1038"/>
    <mergeCell ref="C1039:C1042"/>
    <mergeCell ref="C1043:C1046"/>
    <mergeCell ref="B1062:B1073"/>
    <mergeCell ref="C1062:C1063"/>
    <mergeCell ref="C1064:C1065"/>
    <mergeCell ref="C1066:C1067"/>
    <mergeCell ref="C1068:C1071"/>
    <mergeCell ref="C1072:C1073"/>
    <mergeCell ref="B1055:B1061"/>
    <mergeCell ref="C1055:C1059"/>
    <mergeCell ref="C1060:C1061"/>
    <mergeCell ref="C1179:C1182"/>
    <mergeCell ref="B1074:B1078"/>
    <mergeCell ref="C1074:C1075"/>
    <mergeCell ref="C969:C976"/>
    <mergeCell ref="B977:B986"/>
    <mergeCell ref="C977:C986"/>
    <mergeCell ref="B1022:B1033"/>
    <mergeCell ref="C1022:C1027"/>
    <mergeCell ref="C1028:C1029"/>
    <mergeCell ref="C1030:C1033"/>
    <mergeCell ref="B1006:B1021"/>
    <mergeCell ref="C1006:C1010"/>
    <mergeCell ref="C1011:C1014"/>
    <mergeCell ref="C1015:C1021"/>
    <mergeCell ref="B987:B994"/>
    <mergeCell ref="C987:C994"/>
    <mergeCell ref="B953:B976"/>
    <mergeCell ref="C953:C956"/>
    <mergeCell ref="C957:C964"/>
    <mergeCell ref="C965:C968"/>
    <mergeCell ref="B923:B934"/>
    <mergeCell ref="C923:C934"/>
    <mergeCell ref="B808:B815"/>
    <mergeCell ref="C808:C813"/>
    <mergeCell ref="C814:C815"/>
    <mergeCell ref="B836:B839"/>
    <mergeCell ref="C836:C839"/>
    <mergeCell ref="C913:C914"/>
    <mergeCell ref="B887:B891"/>
    <mergeCell ref="C828:C835"/>
    <mergeCell ref="B816:B827"/>
    <mergeCell ref="C816:C823"/>
    <mergeCell ref="C824:C827"/>
    <mergeCell ref="B828:B835"/>
    <mergeCell ref="C878:C889"/>
    <mergeCell ref="C890:C891"/>
    <mergeCell ref="B892:B898"/>
    <mergeCell ref="B913:B922"/>
    <mergeCell ref="B804:B807"/>
    <mergeCell ref="C800:C803"/>
    <mergeCell ref="B752:B761"/>
    <mergeCell ref="C653:C656"/>
    <mergeCell ref="B744:B751"/>
    <mergeCell ref="C715:C720"/>
    <mergeCell ref="B728:B741"/>
    <mergeCell ref="C741:C747"/>
    <mergeCell ref="C694:C697"/>
    <mergeCell ref="C667:C679"/>
    <mergeCell ref="C680:C687"/>
    <mergeCell ref="C804:C805"/>
    <mergeCell ref="C806:C807"/>
    <mergeCell ref="C766:C791"/>
    <mergeCell ref="B762:B778"/>
    <mergeCell ref="B791:B803"/>
    <mergeCell ref="C792:C793"/>
    <mergeCell ref="C794:C799"/>
    <mergeCell ref="C752:C759"/>
    <mergeCell ref="C732:C736"/>
    <mergeCell ref="C737:C740"/>
    <mergeCell ref="B500:B506"/>
    <mergeCell ref="C621:C624"/>
    <mergeCell ref="B597:B608"/>
    <mergeCell ref="B581:B588"/>
    <mergeCell ref="C597:C608"/>
    <mergeCell ref="B621:B624"/>
    <mergeCell ref="B573:B580"/>
    <mergeCell ref="C573:C578"/>
    <mergeCell ref="C617:C620"/>
    <mergeCell ref="C589:C596"/>
    <mergeCell ref="B554:B563"/>
    <mergeCell ref="C554:C563"/>
    <mergeCell ref="C579:C580"/>
    <mergeCell ref="C531:C533"/>
    <mergeCell ref="B523:B528"/>
    <mergeCell ref="C523:C528"/>
    <mergeCell ref="B507:B522"/>
    <mergeCell ref="C529:C530"/>
    <mergeCell ref="B566:B572"/>
    <mergeCell ref="C571:C572"/>
    <mergeCell ref="C581:C586"/>
    <mergeCell ref="B546:B549"/>
    <mergeCell ref="C550:C551"/>
    <mergeCell ref="B589:B596"/>
    <mergeCell ref="C336:C337"/>
    <mergeCell ref="B338:B339"/>
    <mergeCell ref="C338:C339"/>
    <mergeCell ref="C340:C341"/>
    <mergeCell ref="C501:C506"/>
    <mergeCell ref="C564:C570"/>
    <mergeCell ref="C372:C375"/>
    <mergeCell ref="C348:C353"/>
    <mergeCell ref="C552:C553"/>
    <mergeCell ref="B534:B545"/>
    <mergeCell ref="C534:C540"/>
    <mergeCell ref="B550:B551"/>
    <mergeCell ref="B552:B553"/>
    <mergeCell ref="B529:B533"/>
    <mergeCell ref="C541:C545"/>
    <mergeCell ref="C546:C549"/>
    <mergeCell ref="B491:B499"/>
    <mergeCell ref="C507:C510"/>
    <mergeCell ref="C491:C492"/>
    <mergeCell ref="C493:C494"/>
    <mergeCell ref="C450:C451"/>
    <mergeCell ref="B439:B444"/>
    <mergeCell ref="C439:C444"/>
    <mergeCell ref="C445:C449"/>
    <mergeCell ref="C239:C240"/>
    <mergeCell ref="C66:C68"/>
    <mergeCell ref="C251:C254"/>
    <mergeCell ref="C114:C115"/>
    <mergeCell ref="C116:C117"/>
    <mergeCell ref="C181:C186"/>
    <mergeCell ref="C187:C189"/>
    <mergeCell ref="C190:C192"/>
    <mergeCell ref="C193:C195"/>
    <mergeCell ref="C141:C160"/>
    <mergeCell ref="C179:C180"/>
    <mergeCell ref="C209:C217"/>
    <mergeCell ref="C165:C167"/>
    <mergeCell ref="C69:C70"/>
    <mergeCell ref="C129:C131"/>
    <mergeCell ref="C126:C128"/>
    <mergeCell ref="C230:C231"/>
    <mergeCell ref="C232:C233"/>
    <mergeCell ref="C196:C198"/>
    <mergeCell ref="C222:C229"/>
    <mergeCell ref="C199:C201"/>
    <mergeCell ref="C237:C238"/>
    <mergeCell ref="C161:C164"/>
    <mergeCell ref="C111:C113"/>
    <mergeCell ref="C300:C301"/>
    <mergeCell ref="B141:B164"/>
    <mergeCell ref="B62:B70"/>
    <mergeCell ref="C62:C65"/>
    <mergeCell ref="C99:C102"/>
    <mergeCell ref="B95:B110"/>
    <mergeCell ref="B121:B125"/>
    <mergeCell ref="B51:B61"/>
    <mergeCell ref="C53:C56"/>
    <mergeCell ref="C59:C61"/>
    <mergeCell ref="C107:C110"/>
    <mergeCell ref="C86:C90"/>
    <mergeCell ref="C91:C94"/>
    <mergeCell ref="C82:C83"/>
    <mergeCell ref="B71:B86"/>
    <mergeCell ref="B111:B118"/>
    <mergeCell ref="C95:C96"/>
    <mergeCell ref="C103:C104"/>
    <mergeCell ref="C105:C106"/>
    <mergeCell ref="C97:C98"/>
    <mergeCell ref="C118:C121"/>
    <mergeCell ref="B251:B258"/>
    <mergeCell ref="B205:B217"/>
    <mergeCell ref="C168:C178"/>
    <mergeCell ref="C319:C320"/>
    <mergeCell ref="B340:B353"/>
    <mergeCell ref="B11:B20"/>
    <mergeCell ref="C11:C20"/>
    <mergeCell ref="B33:B40"/>
    <mergeCell ref="C33:C34"/>
    <mergeCell ref="C35:C36"/>
    <mergeCell ref="C37:C40"/>
    <mergeCell ref="B27:B30"/>
    <mergeCell ref="B31:B32"/>
    <mergeCell ref="C31:C32"/>
    <mergeCell ref="C21:C26"/>
    <mergeCell ref="C27:C30"/>
    <mergeCell ref="B49:B50"/>
    <mergeCell ref="C132:C140"/>
    <mergeCell ref="C71:C73"/>
    <mergeCell ref="C74:C78"/>
    <mergeCell ref="C79:C81"/>
    <mergeCell ref="C84:C85"/>
    <mergeCell ref="C234:C236"/>
    <mergeCell ref="B126:B140"/>
    <mergeCell ref="B165:B186"/>
    <mergeCell ref="C41:C48"/>
    <mergeCell ref="C49:C50"/>
    <mergeCell ref="C122:C123"/>
    <mergeCell ref="C124:C125"/>
    <mergeCell ref="C388:C394"/>
    <mergeCell ref="B429:B438"/>
    <mergeCell ref="C429:C431"/>
    <mergeCell ref="B417:B428"/>
    <mergeCell ref="C417:C420"/>
    <mergeCell ref="C421:C424"/>
    <mergeCell ref="B354:B371"/>
    <mergeCell ref="C354:C361"/>
    <mergeCell ref="C376:C387"/>
    <mergeCell ref="B187:B201"/>
    <mergeCell ref="C255:C256"/>
    <mergeCell ref="C257:C258"/>
    <mergeCell ref="B239:B244"/>
    <mergeCell ref="C202:C208"/>
    <mergeCell ref="C342:C345"/>
    <mergeCell ref="B290:B295"/>
    <mergeCell ref="C315:C316"/>
    <mergeCell ref="C317:C318"/>
    <mergeCell ref="B218:B238"/>
    <mergeCell ref="C218:C219"/>
    <mergeCell ref="C220:C221"/>
    <mergeCell ref="C241:C242"/>
    <mergeCell ref="C243:C244"/>
    <mergeCell ref="B245:B250"/>
    <mergeCell ref="C330:C333"/>
    <mergeCell ref="C245:C250"/>
    <mergeCell ref="B259:B272"/>
    <mergeCell ref="C288:C289"/>
    <mergeCell ref="B296:B301"/>
    <mergeCell ref="I488:J489"/>
    <mergeCell ref="C452:C456"/>
    <mergeCell ref="C457:C458"/>
    <mergeCell ref="C459:C462"/>
    <mergeCell ref="C463:C474"/>
    <mergeCell ref="C475:C476"/>
    <mergeCell ref="B477:B484"/>
    <mergeCell ref="C477:C479"/>
    <mergeCell ref="C480:C482"/>
    <mergeCell ref="C483:C484"/>
    <mergeCell ref="B459:B476"/>
    <mergeCell ref="B452:B458"/>
    <mergeCell ref="C290:C295"/>
    <mergeCell ref="B445:B451"/>
    <mergeCell ref="B314:B320"/>
    <mergeCell ref="C296:C297"/>
    <mergeCell ref="B330:B337"/>
    <mergeCell ref="C495:C498"/>
    <mergeCell ref="C511:C522"/>
    <mergeCell ref="C259:C260"/>
    <mergeCell ref="C432:C438"/>
    <mergeCell ref="B395:B416"/>
    <mergeCell ref="C362:C371"/>
    <mergeCell ref="B372:B394"/>
    <mergeCell ref="C425:C428"/>
    <mergeCell ref="C261:C268"/>
    <mergeCell ref="C269:C272"/>
    <mergeCell ref="C302:C305"/>
    <mergeCell ref="C306:C313"/>
    <mergeCell ref="B283:B289"/>
    <mergeCell ref="B302:B313"/>
    <mergeCell ref="C334:C335"/>
    <mergeCell ref="B321:B329"/>
    <mergeCell ref="C321:C324"/>
    <mergeCell ref="C325:C329"/>
    <mergeCell ref="C395:C416"/>
    <mergeCell ref="C279:C285"/>
    <mergeCell ref="C286:C287"/>
    <mergeCell ref="C346:C347"/>
    <mergeCell ref="C298:C299"/>
    <mergeCell ref="C499:C500"/>
    <mergeCell ref="I844:J845"/>
    <mergeCell ref="B847:B858"/>
    <mergeCell ref="C847:C854"/>
    <mergeCell ref="C855:C858"/>
    <mergeCell ref="C868:C877"/>
    <mergeCell ref="C865:C867"/>
    <mergeCell ref="B868:B876"/>
    <mergeCell ref="C995:C1005"/>
    <mergeCell ref="C915:C916"/>
    <mergeCell ref="C917:C922"/>
    <mergeCell ref="B877:B884"/>
    <mergeCell ref="B935:B952"/>
    <mergeCell ref="C935:C941"/>
    <mergeCell ref="C942:C947"/>
    <mergeCell ref="C948:C952"/>
    <mergeCell ref="B899:B912"/>
    <mergeCell ref="C899:C900"/>
    <mergeCell ref="C901:C904"/>
    <mergeCell ref="B859:B867"/>
    <mergeCell ref="C859:C864"/>
    <mergeCell ref="C905:C908"/>
    <mergeCell ref="C909:C910"/>
    <mergeCell ref="C911:C912"/>
    <mergeCell ref="C892:C898"/>
    <mergeCell ref="B609:B620"/>
    <mergeCell ref="C690:C693"/>
    <mergeCell ref="B645:B652"/>
    <mergeCell ref="B653:B656"/>
    <mergeCell ref="C609:C616"/>
    <mergeCell ref="B639:B644"/>
    <mergeCell ref="C639:C642"/>
    <mergeCell ref="C587:C588"/>
    <mergeCell ref="C647:C652"/>
    <mergeCell ref="C645:C646"/>
    <mergeCell ref="I628:J629"/>
    <mergeCell ref="B631:B638"/>
    <mergeCell ref="C631:C632"/>
    <mergeCell ref="C633:C634"/>
    <mergeCell ref="C635:C638"/>
    <mergeCell ref="C762:C765"/>
    <mergeCell ref="C730:C731"/>
    <mergeCell ref="C728:C729"/>
    <mergeCell ref="C748:C751"/>
    <mergeCell ref="C688:C689"/>
    <mergeCell ref="B680:B689"/>
    <mergeCell ref="B667:B678"/>
    <mergeCell ref="B690:B697"/>
    <mergeCell ref="B657:B666"/>
    <mergeCell ref="C657:C662"/>
    <mergeCell ref="C663:C666"/>
    <mergeCell ref="B698:B709"/>
    <mergeCell ref="C699:C704"/>
    <mergeCell ref="C705:C708"/>
    <mergeCell ref="B721:B727"/>
    <mergeCell ref="C722:C727"/>
    <mergeCell ref="B711:B720"/>
    <mergeCell ref="C711:C714"/>
    <mergeCell ref="C643:C644"/>
    <mergeCell ref="C1076:C1078"/>
    <mergeCell ref="B1079:B1094"/>
    <mergeCell ref="C1079:C1082"/>
    <mergeCell ref="C1083:C1086"/>
    <mergeCell ref="C1087:C1090"/>
    <mergeCell ref="C1091:C1094"/>
    <mergeCell ref="C1165:C1174"/>
    <mergeCell ref="B1165:B1174"/>
    <mergeCell ref="C1229:C1232"/>
    <mergeCell ref="C1233:C1236"/>
    <mergeCell ref="B1183:B1186"/>
    <mergeCell ref="C1183:C1186"/>
    <mergeCell ref="B1187:B1191"/>
    <mergeCell ref="C1187:C1190"/>
    <mergeCell ref="B1192:B1196"/>
    <mergeCell ref="C1191:C1192"/>
    <mergeCell ref="C1205:C1208"/>
    <mergeCell ref="B1225:B1236"/>
    <mergeCell ref="C1225:C1228"/>
    <mergeCell ref="C1193:C1196"/>
    <mergeCell ref="B1201:B1204"/>
    <mergeCell ref="C1201:C1204"/>
    <mergeCell ref="B1205:B1208"/>
    <mergeCell ref="B1209:B1224"/>
    <mergeCell ref="I1275:J1276"/>
    <mergeCell ref="C1175:C1176"/>
    <mergeCell ref="C1177:C1178"/>
    <mergeCell ref="B1179:B1182"/>
    <mergeCell ref="E1272:F1272"/>
    <mergeCell ref="B1197:B1200"/>
    <mergeCell ref="C1197:C1200"/>
    <mergeCell ref="C1357:C1362"/>
    <mergeCell ref="B1317:B1321"/>
    <mergeCell ref="C1317:C1321"/>
    <mergeCell ref="C1254:C1261"/>
    <mergeCell ref="B1237:B1245"/>
    <mergeCell ref="C1237:C1240"/>
    <mergeCell ref="C1241:C1245"/>
    <mergeCell ref="C1209:C1212"/>
    <mergeCell ref="C1213:C1216"/>
    <mergeCell ref="C1217:C1224"/>
    <mergeCell ref="B1246:B1261"/>
    <mergeCell ref="B1312:B1316"/>
    <mergeCell ref="B1262:B1271"/>
    <mergeCell ref="C1262:C1271"/>
    <mergeCell ref="C1246:C1249"/>
    <mergeCell ref="C1250:C1253"/>
    <mergeCell ref="B1175:B1178"/>
    <mergeCell ref="I1098:J1099"/>
    <mergeCell ref="B1153:B1164"/>
    <mergeCell ref="C1153:C1164"/>
    <mergeCell ref="B1145:B1152"/>
    <mergeCell ref="C1145:C1148"/>
    <mergeCell ref="C1149:C1152"/>
    <mergeCell ref="B1133:B1144"/>
    <mergeCell ref="C1137:C1144"/>
    <mergeCell ref="C1133:C1136"/>
    <mergeCell ref="B1121:B1132"/>
    <mergeCell ref="C1121:C1132"/>
    <mergeCell ref="B1109:B1120"/>
    <mergeCell ref="C1109:C1120"/>
    <mergeCell ref="B1101:B1108"/>
    <mergeCell ref="C1101:C1104"/>
    <mergeCell ref="C1105:C1108"/>
    <mergeCell ref="B1278:B1289"/>
    <mergeCell ref="C1278:C1285"/>
    <mergeCell ref="C1286:C1289"/>
    <mergeCell ref="B1302:B1311"/>
    <mergeCell ref="C1302:C1305"/>
    <mergeCell ref="C1306:C1311"/>
    <mergeCell ref="B1290:B1295"/>
    <mergeCell ref="C1290:C1295"/>
    <mergeCell ref="B1322:B1325"/>
    <mergeCell ref="C1322:C1325"/>
    <mergeCell ref="C1312:C1316"/>
    <mergeCell ref="B1296:B1301"/>
    <mergeCell ref="C1296:C1297"/>
    <mergeCell ref="C1298:C1301"/>
    <mergeCell ref="B1326:B1332"/>
    <mergeCell ref="C1326:C1329"/>
    <mergeCell ref="B1333:B1340"/>
    <mergeCell ref="C1333:C1339"/>
    <mergeCell ref="C1341:C1344"/>
    <mergeCell ref="C1345:C1347"/>
    <mergeCell ref="B1447:B1457"/>
    <mergeCell ref="C1447:C1450"/>
    <mergeCell ref="C1451:C1454"/>
    <mergeCell ref="C1455:C1456"/>
    <mergeCell ref="B1388:B1391"/>
    <mergeCell ref="C1388:C1391"/>
    <mergeCell ref="C1392:C1399"/>
    <mergeCell ref="B1384:B1387"/>
    <mergeCell ref="C1384:C1387"/>
    <mergeCell ref="B1341:B1347"/>
    <mergeCell ref="B1348:B1356"/>
    <mergeCell ref="C1348:C1356"/>
    <mergeCell ref="B1357:B1362"/>
    <mergeCell ref="B1402:B1409"/>
    <mergeCell ref="C1402:C1409"/>
    <mergeCell ref="B1392:B1401"/>
    <mergeCell ref="C1400:C1401"/>
    <mergeCell ref="B1410:B1421"/>
    <mergeCell ref="B1656:B1671"/>
    <mergeCell ref="C1656:C1663"/>
    <mergeCell ref="C1664:C1667"/>
    <mergeCell ref="C1668:C1671"/>
    <mergeCell ref="B1577:B1580"/>
    <mergeCell ref="C1577:C1580"/>
    <mergeCell ref="C1598:C1601"/>
    <mergeCell ref="C1602:C1605"/>
    <mergeCell ref="B1606:B1615"/>
    <mergeCell ref="C1606:C1611"/>
    <mergeCell ref="C1612:C1613"/>
    <mergeCell ref="C1614:C1615"/>
    <mergeCell ref="C1623:C1626"/>
    <mergeCell ref="B1585:B1597"/>
    <mergeCell ref="C1585:C1592"/>
    <mergeCell ref="C1593:C1597"/>
    <mergeCell ref="B1598:B1605"/>
    <mergeCell ref="B1696:B1699"/>
    <mergeCell ref="C1696:C1699"/>
    <mergeCell ref="B1700:B1703"/>
    <mergeCell ref="C1700:C1703"/>
    <mergeCell ref="B1704:B1707"/>
    <mergeCell ref="C1704:C1707"/>
    <mergeCell ref="B1672:B1675"/>
    <mergeCell ref="B1676:B1687"/>
    <mergeCell ref="C1672:C1675"/>
    <mergeCell ref="C1676:C1679"/>
    <mergeCell ref="C1680:C1683"/>
    <mergeCell ref="C1684:C1687"/>
    <mergeCell ref="B1688:B1695"/>
    <mergeCell ref="C1688:C1691"/>
    <mergeCell ref="C1692:C1695"/>
    <mergeCell ref="B1810:B1813"/>
    <mergeCell ref="C1774:C1777"/>
    <mergeCell ref="C1778:C1781"/>
    <mergeCell ref="C1782:C1785"/>
    <mergeCell ref="C1786:C1789"/>
    <mergeCell ref="C1790:C1793"/>
    <mergeCell ref="C1794:C1797"/>
    <mergeCell ref="C1804:C1805"/>
    <mergeCell ref="C1806:C181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1219"/>
  <sheetViews>
    <sheetView topLeftCell="A1171" workbookViewId="0">
      <selection activeCell="M1195" sqref="M1195"/>
    </sheetView>
  </sheetViews>
  <sheetFormatPr defaultRowHeight="15"/>
  <cols>
    <col min="2" max="2" width="11.7109375" customWidth="1"/>
    <col min="3" max="3" width="13" customWidth="1"/>
    <col min="4" max="4" width="12.42578125" customWidth="1"/>
  </cols>
  <sheetData>
    <row r="1" spans="2:13" s="9" customFormat="1">
      <c r="B1" s="5" t="s">
        <v>15</v>
      </c>
      <c r="C1" s="5">
        <v>2018</v>
      </c>
      <c r="D1" s="13"/>
      <c r="E1" s="13"/>
      <c r="F1" s="13"/>
      <c r="G1" s="13"/>
      <c r="H1" s="13"/>
      <c r="I1" s="13"/>
      <c r="J1" s="10"/>
      <c r="K1" s="10"/>
      <c r="L1" s="10"/>
      <c r="M1" s="10"/>
    </row>
    <row r="2" spans="2:13" s="9" customFormat="1">
      <c r="B2" s="11"/>
      <c r="C2" s="11"/>
      <c r="D2" s="11"/>
      <c r="E2" s="11"/>
      <c r="F2" s="11"/>
      <c r="G2" s="11"/>
      <c r="H2" s="11" t="s">
        <v>4</v>
      </c>
      <c r="I2" s="11"/>
      <c r="J2" s="10"/>
      <c r="K2" s="10"/>
      <c r="L2" s="10"/>
      <c r="M2" s="10"/>
    </row>
    <row r="3" spans="2:13" s="9" customFormat="1">
      <c r="B3" s="12" t="s">
        <v>0</v>
      </c>
      <c r="C3" s="12" t="s">
        <v>5</v>
      </c>
      <c r="D3" s="12" t="s">
        <v>2</v>
      </c>
      <c r="E3" s="12" t="s">
        <v>6</v>
      </c>
      <c r="F3" s="12" t="s">
        <v>3</v>
      </c>
      <c r="G3" s="12" t="s">
        <v>7</v>
      </c>
      <c r="H3" s="12" t="s">
        <v>8</v>
      </c>
      <c r="I3" s="12" t="s">
        <v>9</v>
      </c>
      <c r="J3" s="10"/>
      <c r="K3" s="10"/>
      <c r="L3" s="10"/>
      <c r="M3" s="10"/>
    </row>
    <row r="4" spans="2:13" s="9" customFormat="1">
      <c r="B4" s="268" t="s">
        <v>447</v>
      </c>
      <c r="C4" s="268" t="s">
        <v>444</v>
      </c>
      <c r="D4" s="13">
        <v>10500</v>
      </c>
      <c r="E4" s="13">
        <v>10530</v>
      </c>
      <c r="F4" s="13"/>
      <c r="G4" s="13"/>
      <c r="H4" s="13">
        <f>E4-D4</f>
        <v>30</v>
      </c>
      <c r="I4" s="13"/>
      <c r="J4" s="10"/>
      <c r="K4" s="10"/>
      <c r="L4" s="10"/>
      <c r="M4" s="10"/>
    </row>
    <row r="5" spans="2:13" s="9" customFormat="1">
      <c r="B5" s="269"/>
      <c r="C5" s="269"/>
      <c r="D5" s="13">
        <v>10487</v>
      </c>
      <c r="E5" s="13">
        <v>10530</v>
      </c>
      <c r="F5" s="13"/>
      <c r="G5" s="13"/>
      <c r="H5" s="13">
        <f>E5-D5</f>
        <v>43</v>
      </c>
      <c r="I5" s="13"/>
      <c r="J5" s="10"/>
      <c r="K5" s="10"/>
      <c r="L5" s="10"/>
      <c r="M5" s="10"/>
    </row>
    <row r="6" spans="2:13" s="9" customFormat="1">
      <c r="B6" s="268" t="s">
        <v>449</v>
      </c>
      <c r="C6" s="268" t="s">
        <v>444</v>
      </c>
      <c r="D6" s="13">
        <v>10455</v>
      </c>
      <c r="E6" s="13">
        <v>10490</v>
      </c>
      <c r="F6" s="13"/>
      <c r="G6" s="13"/>
      <c r="H6" s="13">
        <f>E6-D6</f>
        <v>35</v>
      </c>
      <c r="I6" s="13"/>
      <c r="J6" s="10"/>
      <c r="K6" s="10"/>
      <c r="L6" s="10"/>
      <c r="M6" s="10"/>
    </row>
    <row r="7" spans="2:13" s="9" customFormat="1">
      <c r="B7" s="277"/>
      <c r="C7" s="277"/>
      <c r="D7" s="13">
        <v>10445</v>
      </c>
      <c r="E7" s="13">
        <v>10490</v>
      </c>
      <c r="F7" s="13"/>
      <c r="G7" s="13"/>
      <c r="H7" s="13">
        <f>E7-D7</f>
        <v>45</v>
      </c>
      <c r="I7" s="13"/>
      <c r="J7" s="10"/>
      <c r="K7" s="10"/>
      <c r="L7" s="10"/>
      <c r="M7" s="10"/>
    </row>
    <row r="8" spans="2:13" s="9" customFormat="1">
      <c r="B8" s="277"/>
      <c r="C8" s="277"/>
      <c r="D8" s="13"/>
      <c r="E8" s="13">
        <v>10469</v>
      </c>
      <c r="F8" s="13"/>
      <c r="G8" s="13">
        <v>10483</v>
      </c>
      <c r="H8" s="13">
        <f>E8-G8</f>
        <v>-14</v>
      </c>
      <c r="I8" s="13"/>
      <c r="J8" s="10"/>
      <c r="K8" s="10"/>
      <c r="L8" s="10"/>
      <c r="M8" s="10"/>
    </row>
    <row r="9" spans="2:13" s="9" customFormat="1">
      <c r="B9" s="277"/>
      <c r="C9" s="277"/>
      <c r="D9" s="13"/>
      <c r="E9" s="13">
        <v>10469</v>
      </c>
      <c r="F9" s="13"/>
      <c r="G9" s="13">
        <v>10483</v>
      </c>
      <c r="H9" s="13">
        <f>E9-G9</f>
        <v>-14</v>
      </c>
      <c r="I9" s="13"/>
      <c r="J9" s="10"/>
      <c r="K9" s="10"/>
      <c r="L9" s="10"/>
      <c r="M9" s="10"/>
    </row>
    <row r="10" spans="2:13" s="9" customFormat="1">
      <c r="B10" s="277"/>
      <c r="C10" s="277"/>
      <c r="D10" s="13">
        <v>10445</v>
      </c>
      <c r="E10" s="13">
        <v>10468</v>
      </c>
      <c r="F10" s="13"/>
      <c r="G10" s="13"/>
      <c r="H10" s="13">
        <f>E10-D10</f>
        <v>23</v>
      </c>
      <c r="I10" s="13"/>
      <c r="J10" s="10"/>
      <c r="K10" s="10"/>
      <c r="L10" s="10"/>
      <c r="M10" s="10"/>
    </row>
    <row r="11" spans="2:13" s="9" customFormat="1">
      <c r="B11" s="277"/>
      <c r="C11" s="277"/>
      <c r="D11" s="13">
        <v>10445</v>
      </c>
      <c r="E11" s="13">
        <v>10468</v>
      </c>
      <c r="F11" s="13"/>
      <c r="G11" s="13"/>
      <c r="H11" s="13">
        <f>E11-D11</f>
        <v>23</v>
      </c>
      <c r="I11" s="13"/>
      <c r="J11" s="10"/>
      <c r="K11" s="10"/>
      <c r="L11" s="10"/>
      <c r="M11" s="10"/>
    </row>
    <row r="12" spans="2:13" s="9" customFormat="1">
      <c r="B12" s="277"/>
      <c r="C12" s="277"/>
      <c r="D12" s="13">
        <v>10437</v>
      </c>
      <c r="E12" s="13">
        <v>10468</v>
      </c>
      <c r="F12" s="13"/>
      <c r="G12" s="13"/>
      <c r="H12" s="13">
        <f>E12-D12</f>
        <v>31</v>
      </c>
      <c r="I12" s="13"/>
      <c r="J12" s="10"/>
      <c r="K12" s="10"/>
      <c r="L12" s="10"/>
      <c r="M12" s="10"/>
    </row>
    <row r="13" spans="2:13" s="9" customFormat="1">
      <c r="B13" s="269"/>
      <c r="C13" s="269"/>
      <c r="D13" s="13">
        <v>10437</v>
      </c>
      <c r="E13" s="13">
        <v>10468</v>
      </c>
      <c r="F13" s="13"/>
      <c r="G13" s="13"/>
      <c r="H13" s="13">
        <f>E13-D13</f>
        <v>31</v>
      </c>
      <c r="I13" s="13"/>
      <c r="J13" s="10"/>
      <c r="K13" s="10"/>
      <c r="L13" s="10"/>
      <c r="M13" s="10"/>
    </row>
    <row r="14" spans="2:13" s="9" customFormat="1">
      <c r="B14" s="13" t="s">
        <v>449</v>
      </c>
      <c r="C14" s="281" t="s">
        <v>444</v>
      </c>
      <c r="D14" s="13">
        <v>10475</v>
      </c>
      <c r="E14" s="13"/>
      <c r="F14" s="13"/>
      <c r="G14" s="13"/>
      <c r="H14" s="13"/>
      <c r="I14" s="13" t="s">
        <v>13</v>
      </c>
      <c r="J14" s="10"/>
      <c r="K14" s="10"/>
      <c r="L14" s="10"/>
      <c r="M14" s="10"/>
    </row>
    <row r="15" spans="2:13" s="9" customFormat="1">
      <c r="B15" s="13" t="s">
        <v>451</v>
      </c>
      <c r="C15" s="282"/>
      <c r="D15" s="13"/>
      <c r="E15" s="13"/>
      <c r="F15" s="13">
        <v>10511</v>
      </c>
      <c r="G15" s="13"/>
      <c r="H15" s="13">
        <f>F15-D14</f>
        <v>36</v>
      </c>
      <c r="I15" s="13"/>
      <c r="J15" s="10"/>
      <c r="K15" s="10"/>
      <c r="L15" s="10"/>
      <c r="M15" s="10"/>
    </row>
    <row r="16" spans="2:13" s="9" customFormat="1">
      <c r="B16" s="13" t="s">
        <v>449</v>
      </c>
      <c r="C16" s="282"/>
      <c r="D16" s="13">
        <v>10475</v>
      </c>
      <c r="E16" s="13"/>
      <c r="F16" s="13"/>
      <c r="G16" s="13"/>
      <c r="H16" s="13"/>
      <c r="I16" s="13" t="s">
        <v>13</v>
      </c>
      <c r="J16" s="10"/>
      <c r="K16" s="10"/>
      <c r="L16" s="10"/>
      <c r="M16" s="10"/>
    </row>
    <row r="17" spans="2:13" s="9" customFormat="1">
      <c r="B17" s="281" t="s">
        <v>451</v>
      </c>
      <c r="C17" s="282"/>
      <c r="D17" s="13"/>
      <c r="E17" s="13"/>
      <c r="F17" s="13">
        <v>10540</v>
      </c>
      <c r="G17" s="13"/>
      <c r="H17" s="13">
        <f>F17-D16</f>
        <v>65</v>
      </c>
      <c r="I17" s="13"/>
      <c r="J17" s="10"/>
      <c r="K17" s="10"/>
      <c r="L17" s="10"/>
      <c r="M17" s="10"/>
    </row>
    <row r="18" spans="2:13" s="9" customFormat="1">
      <c r="B18" s="282"/>
      <c r="C18" s="282"/>
      <c r="D18" s="13">
        <v>10511</v>
      </c>
      <c r="E18" s="13"/>
      <c r="F18" s="13"/>
      <c r="G18" s="13">
        <v>10500</v>
      </c>
      <c r="H18" s="13">
        <f>G18-D18</f>
        <v>-11</v>
      </c>
      <c r="I18" s="13"/>
      <c r="J18" s="10"/>
      <c r="K18" s="10"/>
      <c r="L18" s="10"/>
      <c r="M18" s="10"/>
    </row>
    <row r="19" spans="2:13" s="9" customFormat="1">
      <c r="B19" s="283"/>
      <c r="C19" s="283"/>
      <c r="D19" s="13">
        <v>10511</v>
      </c>
      <c r="E19" s="13"/>
      <c r="F19" s="13"/>
      <c r="G19" s="13">
        <v>10500</v>
      </c>
      <c r="H19" s="13">
        <f>G19-D19</f>
        <v>-11</v>
      </c>
      <c r="I19" s="13"/>
      <c r="J19" s="10"/>
      <c r="K19" s="10"/>
      <c r="L19" s="10"/>
      <c r="M19" s="10"/>
    </row>
    <row r="20" spans="2:13" s="9" customFormat="1">
      <c r="B20" s="268" t="s">
        <v>452</v>
      </c>
      <c r="C20" s="268" t="s">
        <v>444</v>
      </c>
      <c r="D20" s="13">
        <v>10485</v>
      </c>
      <c r="E20" s="13"/>
      <c r="F20" s="13">
        <v>10509</v>
      </c>
      <c r="G20" s="13"/>
      <c r="H20" s="13">
        <f t="shared" ref="H20:H27" si="0">F20-D20</f>
        <v>24</v>
      </c>
      <c r="I20" s="13"/>
      <c r="J20" s="10"/>
      <c r="K20" s="10"/>
      <c r="L20" s="10"/>
      <c r="M20" s="10"/>
    </row>
    <row r="21" spans="2:13" s="9" customFormat="1">
      <c r="B21" s="277"/>
      <c r="C21" s="277"/>
      <c r="D21" s="13">
        <v>10485</v>
      </c>
      <c r="E21" s="13"/>
      <c r="F21" s="13">
        <v>10520</v>
      </c>
      <c r="G21" s="13"/>
      <c r="H21" s="13">
        <f t="shared" si="0"/>
        <v>35</v>
      </c>
      <c r="I21" s="13"/>
      <c r="J21" s="10"/>
      <c r="K21" s="10"/>
      <c r="L21" s="10"/>
      <c r="M21" s="10"/>
    </row>
    <row r="22" spans="2:13" s="9" customFormat="1">
      <c r="B22" s="277"/>
      <c r="C22" s="277"/>
      <c r="D22" s="13">
        <v>10483</v>
      </c>
      <c r="E22" s="13"/>
      <c r="F22" s="13">
        <v>10530</v>
      </c>
      <c r="G22" s="13"/>
      <c r="H22" s="13">
        <f t="shared" si="0"/>
        <v>47</v>
      </c>
      <c r="I22" s="13"/>
      <c r="J22" s="10"/>
      <c r="K22" s="10"/>
      <c r="L22" s="10"/>
      <c r="M22" s="10"/>
    </row>
    <row r="23" spans="2:13" s="9" customFormat="1">
      <c r="B23" s="269"/>
      <c r="C23" s="269"/>
      <c r="D23" s="13">
        <v>10483</v>
      </c>
      <c r="E23" s="13"/>
      <c r="F23" s="13">
        <v>10530</v>
      </c>
      <c r="G23" s="13"/>
      <c r="H23" s="13">
        <f t="shared" si="0"/>
        <v>47</v>
      </c>
      <c r="I23" s="1"/>
      <c r="J23" s="10"/>
      <c r="K23" s="10"/>
      <c r="L23" s="10"/>
      <c r="M23" s="10"/>
    </row>
    <row r="24" spans="2:13" s="9" customFormat="1">
      <c r="B24" s="268" t="s">
        <v>454</v>
      </c>
      <c r="C24" s="268" t="s">
        <v>444</v>
      </c>
      <c r="D24" s="13">
        <v>10542</v>
      </c>
      <c r="E24" s="13"/>
      <c r="F24" s="13">
        <v>10565</v>
      </c>
      <c r="G24" s="13"/>
      <c r="H24" s="13">
        <f t="shared" si="0"/>
        <v>23</v>
      </c>
      <c r="I24" s="1"/>
      <c r="J24" s="10"/>
      <c r="K24" s="10"/>
      <c r="L24" s="10"/>
      <c r="M24" s="10"/>
    </row>
    <row r="25" spans="2:13" s="9" customFormat="1">
      <c r="B25" s="277"/>
      <c r="C25" s="277"/>
      <c r="D25" s="13">
        <v>10542</v>
      </c>
      <c r="E25" s="13"/>
      <c r="F25" s="13">
        <v>10570</v>
      </c>
      <c r="G25" s="13"/>
      <c r="H25" s="13">
        <f t="shared" si="0"/>
        <v>28</v>
      </c>
      <c r="I25" s="1"/>
      <c r="J25" s="10"/>
      <c r="K25" s="10"/>
      <c r="L25" s="10"/>
      <c r="M25" s="10"/>
    </row>
    <row r="26" spans="2:13" s="9" customFormat="1">
      <c r="B26" s="277"/>
      <c r="C26" s="277"/>
      <c r="D26" s="13">
        <v>10542</v>
      </c>
      <c r="E26" s="13"/>
      <c r="F26" s="13">
        <v>10570</v>
      </c>
      <c r="G26" s="13"/>
      <c r="H26" s="13">
        <f t="shared" si="0"/>
        <v>28</v>
      </c>
      <c r="I26" s="1"/>
      <c r="J26" s="10"/>
      <c r="K26" s="10"/>
      <c r="L26" s="10"/>
      <c r="M26" s="10"/>
    </row>
    <row r="27" spans="2:13" s="9" customFormat="1">
      <c r="B27" s="269"/>
      <c r="C27" s="269"/>
      <c r="D27" s="13">
        <v>10542</v>
      </c>
      <c r="E27" s="13"/>
      <c r="F27" s="13">
        <v>10570</v>
      </c>
      <c r="G27" s="13"/>
      <c r="H27" s="13">
        <f t="shared" si="0"/>
        <v>28</v>
      </c>
      <c r="I27" s="1"/>
      <c r="J27" s="10"/>
      <c r="K27" s="10"/>
      <c r="L27" s="10"/>
      <c r="M27" s="10"/>
    </row>
    <row r="28" spans="2:13" s="9" customFormat="1">
      <c r="B28" s="41" t="s">
        <v>454</v>
      </c>
      <c r="C28" s="41" t="s">
        <v>444</v>
      </c>
      <c r="D28" s="13">
        <v>10542</v>
      </c>
      <c r="E28" s="13"/>
      <c r="F28" s="13"/>
      <c r="G28" s="13"/>
      <c r="H28" s="13"/>
      <c r="I28" s="13" t="s">
        <v>13</v>
      </c>
      <c r="J28" s="10"/>
      <c r="K28" s="10"/>
      <c r="L28" s="10"/>
      <c r="M28" s="10"/>
    </row>
    <row r="29" spans="2:13" s="9" customFormat="1">
      <c r="B29" s="41" t="s">
        <v>455</v>
      </c>
      <c r="C29" s="41"/>
      <c r="D29" s="13"/>
      <c r="E29" s="13"/>
      <c r="F29" s="13">
        <v>10620</v>
      </c>
      <c r="G29" s="13"/>
      <c r="H29" s="13">
        <f>F29-D28</f>
        <v>78</v>
      </c>
      <c r="I29" s="13"/>
      <c r="J29" s="10"/>
      <c r="K29" s="10"/>
      <c r="L29" s="10"/>
      <c r="M29" s="10"/>
    </row>
    <row r="30" spans="2:13" s="9" customFormat="1">
      <c r="B30" s="281" t="s">
        <v>456</v>
      </c>
      <c r="C30" s="281" t="s">
        <v>444</v>
      </c>
      <c r="D30" s="13">
        <v>10630</v>
      </c>
      <c r="E30" s="13"/>
      <c r="F30" s="13">
        <v>10655</v>
      </c>
      <c r="G30" s="13"/>
      <c r="H30" s="13">
        <f>F30-D30</f>
        <v>25</v>
      </c>
      <c r="I30" s="13"/>
      <c r="J30" s="10"/>
      <c r="K30" s="10"/>
      <c r="L30" s="10"/>
      <c r="M30" s="10"/>
    </row>
    <row r="31" spans="2:13" s="9" customFormat="1">
      <c r="B31" s="282"/>
      <c r="C31" s="282"/>
      <c r="D31" s="13">
        <v>10630</v>
      </c>
      <c r="E31" s="13"/>
      <c r="F31" s="13">
        <v>10655</v>
      </c>
      <c r="G31" s="13"/>
      <c r="H31" s="13">
        <f>F31-D31</f>
        <v>25</v>
      </c>
      <c r="I31" s="13"/>
      <c r="J31" s="10"/>
      <c r="K31" s="10"/>
      <c r="L31" s="10"/>
      <c r="M31" s="10"/>
    </row>
    <row r="32" spans="2:13" s="9" customFormat="1">
      <c r="B32" s="282"/>
      <c r="C32" s="282"/>
      <c r="D32" s="13">
        <v>10630</v>
      </c>
      <c r="E32" s="13"/>
      <c r="F32" s="13">
        <v>10649</v>
      </c>
      <c r="G32" s="13"/>
      <c r="H32" s="13">
        <f>F32-D32</f>
        <v>19</v>
      </c>
      <c r="I32" s="13"/>
      <c r="J32" s="10"/>
      <c r="K32" s="10"/>
      <c r="L32" s="10"/>
      <c r="M32" s="10"/>
    </row>
    <row r="33" spans="2:13" s="9" customFormat="1">
      <c r="B33" s="283"/>
      <c r="C33" s="283"/>
      <c r="D33" s="13">
        <v>10630</v>
      </c>
      <c r="E33" s="13"/>
      <c r="F33" s="13">
        <v>10649</v>
      </c>
      <c r="G33" s="13"/>
      <c r="H33" s="13">
        <f>F33-D33</f>
        <v>19</v>
      </c>
      <c r="I33" s="13"/>
      <c r="J33" s="10"/>
      <c r="K33" s="10"/>
      <c r="L33" s="10"/>
      <c r="M33" s="10"/>
    </row>
    <row r="34" spans="2:13" s="9" customFormat="1">
      <c r="B34" s="268" t="s">
        <v>457</v>
      </c>
      <c r="C34" s="268" t="s">
        <v>444</v>
      </c>
      <c r="D34" s="13">
        <v>10598</v>
      </c>
      <c r="E34" s="13">
        <v>10625</v>
      </c>
      <c r="F34" s="13"/>
      <c r="G34" s="13"/>
      <c r="H34" s="13">
        <f>E34-D34</f>
        <v>27</v>
      </c>
      <c r="I34" s="13"/>
      <c r="J34" s="10"/>
      <c r="K34" s="10"/>
      <c r="L34" s="10"/>
      <c r="M34" s="10"/>
    </row>
    <row r="35" spans="2:13" s="9" customFormat="1">
      <c r="B35" s="277"/>
      <c r="C35" s="277"/>
      <c r="D35" s="13">
        <v>10598</v>
      </c>
      <c r="E35" s="13">
        <v>10625</v>
      </c>
      <c r="F35" s="13"/>
      <c r="G35" s="13"/>
      <c r="H35" s="13">
        <f>E35-D35</f>
        <v>27</v>
      </c>
      <c r="I35" s="13"/>
      <c r="J35" s="10"/>
      <c r="K35" s="10"/>
      <c r="L35" s="10"/>
      <c r="M35" s="10"/>
    </row>
    <row r="36" spans="2:13" s="9" customFormat="1">
      <c r="B36" s="269"/>
      <c r="C36" s="269"/>
      <c r="D36" s="13">
        <v>10614</v>
      </c>
      <c r="E36" s="13">
        <v>10625</v>
      </c>
      <c r="F36" s="13"/>
      <c r="G36" s="13"/>
      <c r="H36" s="13">
        <f>E36-D36</f>
        <v>11</v>
      </c>
      <c r="I36" s="13"/>
      <c r="J36" s="10"/>
      <c r="K36" s="10"/>
      <c r="L36" s="10"/>
      <c r="M36" s="10"/>
    </row>
    <row r="37" spans="2:13" s="9" customFormat="1">
      <c r="B37" s="281" t="s">
        <v>458</v>
      </c>
      <c r="C37" s="281" t="s">
        <v>444</v>
      </c>
      <c r="D37" s="13">
        <v>10650</v>
      </c>
      <c r="E37" s="13"/>
      <c r="F37" s="13">
        <v>10680</v>
      </c>
      <c r="G37" s="13"/>
      <c r="H37" s="13">
        <f>F37-D37</f>
        <v>30</v>
      </c>
      <c r="I37" s="13"/>
      <c r="J37" s="10"/>
      <c r="K37" s="10"/>
      <c r="L37" s="10"/>
      <c r="M37" s="10"/>
    </row>
    <row r="38" spans="2:13" s="9" customFormat="1">
      <c r="B38" s="282"/>
      <c r="C38" s="282"/>
      <c r="D38" s="13">
        <v>10650</v>
      </c>
      <c r="E38" s="13"/>
      <c r="F38" s="13">
        <v>10680</v>
      </c>
      <c r="G38" s="13"/>
      <c r="H38" s="13">
        <f>F38-D38</f>
        <v>30</v>
      </c>
      <c r="I38" s="13"/>
      <c r="J38" s="10"/>
      <c r="K38" s="10"/>
      <c r="L38" s="10"/>
      <c r="M38" s="10"/>
    </row>
    <row r="39" spans="2:13" s="9" customFormat="1">
      <c r="B39" s="282"/>
      <c r="C39" s="282"/>
      <c r="D39" s="13">
        <v>10650</v>
      </c>
      <c r="E39" s="13"/>
      <c r="F39" s="13"/>
      <c r="G39" s="13"/>
      <c r="H39" s="13"/>
      <c r="I39" s="13" t="s">
        <v>13</v>
      </c>
      <c r="J39" s="10"/>
      <c r="K39" s="10"/>
      <c r="L39" s="10"/>
      <c r="M39" s="10"/>
    </row>
    <row r="40" spans="2:13" s="9" customFormat="1">
      <c r="B40" s="28" t="s">
        <v>459</v>
      </c>
      <c r="C40" s="282"/>
      <c r="D40" s="13"/>
      <c r="E40" s="13"/>
      <c r="F40" s="13">
        <v>10686</v>
      </c>
      <c r="G40" s="13"/>
      <c r="H40" s="13">
        <f>F40-D39</f>
        <v>36</v>
      </c>
      <c r="I40" s="13"/>
      <c r="J40" s="10"/>
      <c r="K40" s="10"/>
      <c r="L40" s="10"/>
      <c r="M40" s="10"/>
    </row>
    <row r="41" spans="2:13" s="9" customFormat="1">
      <c r="B41" s="29" t="s">
        <v>458</v>
      </c>
      <c r="C41" s="283"/>
      <c r="D41" s="13">
        <v>10650</v>
      </c>
      <c r="E41" s="13"/>
      <c r="F41" s="13"/>
      <c r="G41" s="13"/>
      <c r="H41" s="13"/>
      <c r="I41" s="13" t="s">
        <v>13</v>
      </c>
      <c r="J41" s="10"/>
      <c r="K41" s="10"/>
      <c r="L41" s="10"/>
      <c r="M41" s="10"/>
    </row>
    <row r="42" spans="2:13" s="9" customFormat="1">
      <c r="B42" s="41" t="s">
        <v>459</v>
      </c>
      <c r="C42" s="281" t="s">
        <v>444</v>
      </c>
      <c r="D42" s="13"/>
      <c r="E42" s="13"/>
      <c r="F42" s="13">
        <v>10686</v>
      </c>
      <c r="G42" s="13"/>
      <c r="H42" s="13">
        <f>F42-D41</f>
        <v>36</v>
      </c>
      <c r="I42" s="13"/>
      <c r="J42" s="10"/>
      <c r="K42" s="10"/>
      <c r="L42" s="10"/>
      <c r="M42" s="10"/>
    </row>
    <row r="43" spans="2:13" s="9" customFormat="1">
      <c r="B43" s="281" t="s">
        <v>459</v>
      </c>
      <c r="C43" s="282"/>
      <c r="D43" s="13">
        <v>10600</v>
      </c>
      <c r="E43" s="13">
        <v>10633</v>
      </c>
      <c r="F43" s="13"/>
      <c r="G43" s="13"/>
      <c r="H43" s="13">
        <f>E43-D43</f>
        <v>33</v>
      </c>
      <c r="I43" s="13"/>
      <c r="J43" s="10"/>
      <c r="K43" s="10"/>
      <c r="L43" s="10"/>
      <c r="M43" s="10"/>
    </row>
    <row r="44" spans="2:13" s="9" customFormat="1">
      <c r="B44" s="282"/>
      <c r="C44" s="282"/>
      <c r="D44" s="13">
        <v>10600</v>
      </c>
      <c r="E44" s="13">
        <v>10633</v>
      </c>
      <c r="F44" s="13"/>
      <c r="G44" s="13"/>
      <c r="H44" s="13">
        <f>E44-D44</f>
        <v>33</v>
      </c>
      <c r="I44" s="13"/>
      <c r="J44" s="10"/>
      <c r="K44" s="10"/>
      <c r="L44" s="10"/>
      <c r="M44" s="10"/>
    </row>
    <row r="45" spans="2:13" s="9" customFormat="1">
      <c r="B45" s="283"/>
      <c r="C45" s="283"/>
      <c r="D45" s="13">
        <v>10650</v>
      </c>
      <c r="E45" s="13"/>
      <c r="F45" s="13">
        <v>10690</v>
      </c>
      <c r="G45" s="13"/>
      <c r="H45" s="13">
        <f>F45-D45</f>
        <v>40</v>
      </c>
      <c r="I45" s="13"/>
      <c r="J45" s="10"/>
      <c r="K45" s="10"/>
      <c r="L45" s="10"/>
      <c r="M45" s="10"/>
    </row>
    <row r="46" spans="2:13" s="9" customFormat="1">
      <c r="B46" s="268" t="s">
        <v>462</v>
      </c>
      <c r="C46" s="268" t="s">
        <v>444</v>
      </c>
      <c r="D46" s="13">
        <v>10700</v>
      </c>
      <c r="E46" s="13">
        <v>10720</v>
      </c>
      <c r="F46" s="13"/>
      <c r="G46" s="13"/>
      <c r="H46" s="13">
        <f>E46-D46</f>
        <v>20</v>
      </c>
      <c r="I46" s="13"/>
      <c r="J46" s="10"/>
      <c r="K46" s="10"/>
      <c r="L46" s="10"/>
      <c r="M46" s="10"/>
    </row>
    <row r="47" spans="2:13" s="9" customFormat="1">
      <c r="B47" s="277"/>
      <c r="C47" s="277"/>
      <c r="D47" s="13"/>
      <c r="E47" s="13">
        <v>10720</v>
      </c>
      <c r="F47" s="13"/>
      <c r="G47" s="13">
        <v>10741</v>
      </c>
      <c r="H47" s="13">
        <f>E47-G47</f>
        <v>-21</v>
      </c>
      <c r="I47" s="13"/>
      <c r="J47" s="10"/>
      <c r="K47" s="10"/>
      <c r="L47" s="10"/>
      <c r="M47" s="10"/>
    </row>
    <row r="48" spans="2:13" s="9" customFormat="1">
      <c r="B48" s="277"/>
      <c r="C48" s="277"/>
      <c r="D48" s="13">
        <v>10692</v>
      </c>
      <c r="E48" s="13">
        <v>10720</v>
      </c>
      <c r="F48" s="13"/>
      <c r="G48" s="13"/>
      <c r="H48" s="13">
        <f>E48-D48</f>
        <v>28</v>
      </c>
      <c r="I48" s="13"/>
      <c r="J48" s="10"/>
      <c r="K48" s="10"/>
      <c r="L48" s="10"/>
      <c r="M48" s="10"/>
    </row>
    <row r="49" spans="2:13" s="9" customFormat="1">
      <c r="B49" s="269"/>
      <c r="C49" s="269"/>
      <c r="D49" s="13">
        <v>10692</v>
      </c>
      <c r="E49" s="13">
        <v>10720</v>
      </c>
      <c r="F49" s="13"/>
      <c r="G49" s="13"/>
      <c r="H49" s="13">
        <f>E49-D49</f>
        <v>28</v>
      </c>
      <c r="I49" s="13"/>
      <c r="J49" s="10"/>
      <c r="K49" s="10"/>
      <c r="L49" s="10"/>
      <c r="M49" s="10"/>
    </row>
    <row r="50" spans="2:13" s="9" customFormat="1">
      <c r="B50" s="268" t="s">
        <v>463</v>
      </c>
      <c r="C50" s="268" t="s">
        <v>444</v>
      </c>
      <c r="D50" s="13">
        <v>10670</v>
      </c>
      <c r="E50" s="13">
        <v>10692</v>
      </c>
      <c r="F50" s="13"/>
      <c r="G50" s="13"/>
      <c r="H50" s="13">
        <f>E50-D50</f>
        <v>22</v>
      </c>
      <c r="I50" s="13"/>
      <c r="J50" s="10"/>
      <c r="K50" s="10"/>
      <c r="L50" s="10"/>
      <c r="M50" s="10"/>
    </row>
    <row r="51" spans="2:13" s="9" customFormat="1">
      <c r="B51" s="277"/>
      <c r="C51" s="277"/>
      <c r="D51" s="13">
        <v>10670</v>
      </c>
      <c r="E51" s="13">
        <v>10692</v>
      </c>
      <c r="F51" s="13"/>
      <c r="G51" s="13"/>
      <c r="H51" s="13">
        <f>E51-D51</f>
        <v>22</v>
      </c>
      <c r="I51" s="13"/>
      <c r="J51" s="10"/>
      <c r="K51" s="10"/>
      <c r="L51" s="10"/>
      <c r="M51" s="10"/>
    </row>
    <row r="52" spans="2:13" s="9" customFormat="1">
      <c r="B52" s="277"/>
      <c r="C52" s="277"/>
      <c r="D52" s="13">
        <v>10730</v>
      </c>
      <c r="E52" s="13"/>
      <c r="F52" s="13">
        <v>10800</v>
      </c>
      <c r="G52" s="13"/>
      <c r="H52" s="13">
        <f>F52-D52</f>
        <v>70</v>
      </c>
      <c r="I52" s="13"/>
      <c r="J52" s="10"/>
      <c r="K52" s="10"/>
      <c r="L52" s="10"/>
      <c r="M52" s="10"/>
    </row>
    <row r="53" spans="2:13" s="9" customFormat="1">
      <c r="B53" s="269"/>
      <c r="C53" s="269"/>
      <c r="D53" s="13">
        <v>10730</v>
      </c>
      <c r="E53" s="13"/>
      <c r="F53" s="13">
        <v>10800</v>
      </c>
      <c r="G53" s="13"/>
      <c r="H53" s="13">
        <f>F53-D53</f>
        <v>70</v>
      </c>
      <c r="I53" s="13"/>
      <c r="J53" s="10"/>
      <c r="K53" s="10"/>
      <c r="L53" s="10"/>
      <c r="M53" s="10"/>
    </row>
    <row r="54" spans="2:13" s="9" customFormat="1">
      <c r="B54" s="268" t="s">
        <v>467</v>
      </c>
      <c r="C54" s="268" t="s">
        <v>444</v>
      </c>
      <c r="D54" s="13"/>
      <c r="E54" s="13">
        <v>10815</v>
      </c>
      <c r="F54" s="13"/>
      <c r="G54" s="13">
        <v>10830</v>
      </c>
      <c r="H54" s="13">
        <f>E54-G54</f>
        <v>-15</v>
      </c>
      <c r="I54" s="13"/>
      <c r="J54" s="10"/>
      <c r="K54" s="10"/>
      <c r="L54" s="10"/>
      <c r="M54" s="10"/>
    </row>
    <row r="55" spans="2:13" s="9" customFormat="1">
      <c r="B55" s="277"/>
      <c r="C55" s="277"/>
      <c r="D55" s="13"/>
      <c r="E55" s="13">
        <v>10815</v>
      </c>
      <c r="F55" s="13"/>
      <c r="G55" s="13">
        <v>10830</v>
      </c>
      <c r="H55" s="13">
        <f>E55-G55</f>
        <v>-15</v>
      </c>
      <c r="I55" s="13"/>
      <c r="J55" s="10"/>
      <c r="K55" s="10"/>
      <c r="L55" s="10"/>
      <c r="M55" s="10"/>
    </row>
    <row r="56" spans="2:13" s="9" customFormat="1">
      <c r="B56" s="277"/>
      <c r="C56" s="277"/>
      <c r="D56" s="13">
        <v>10832</v>
      </c>
      <c r="E56" s="13"/>
      <c r="F56" s="13">
        <v>10900</v>
      </c>
      <c r="G56" s="13"/>
      <c r="H56" s="13">
        <f>F56-D56</f>
        <v>68</v>
      </c>
      <c r="I56" s="13"/>
      <c r="J56" s="10"/>
      <c r="K56" s="10"/>
      <c r="L56" s="10"/>
      <c r="M56" s="10"/>
    </row>
    <row r="57" spans="2:13" s="9" customFormat="1">
      <c r="B57" s="269"/>
      <c r="C57" s="269"/>
      <c r="D57" s="13">
        <v>10832</v>
      </c>
      <c r="E57" s="13"/>
      <c r="F57" s="13">
        <v>10900</v>
      </c>
      <c r="G57" s="13"/>
      <c r="H57" s="13">
        <f>F57-D57</f>
        <v>68</v>
      </c>
      <c r="I57" s="13"/>
      <c r="J57" s="10"/>
      <c r="K57" s="10"/>
      <c r="L57" s="10"/>
      <c r="M57" s="10"/>
    </row>
    <row r="58" spans="2:13" s="9" customFormat="1">
      <c r="B58" s="268" t="s">
        <v>468</v>
      </c>
      <c r="C58" s="268" t="s">
        <v>444</v>
      </c>
      <c r="D58" s="13">
        <v>10923</v>
      </c>
      <c r="E58" s="13"/>
      <c r="F58" s="13">
        <v>10942</v>
      </c>
      <c r="G58" s="13"/>
      <c r="H58" s="13">
        <f>F58-D58</f>
        <v>19</v>
      </c>
      <c r="I58" s="13"/>
      <c r="J58" s="10"/>
      <c r="K58" s="10"/>
      <c r="L58" s="10"/>
      <c r="M58" s="10"/>
    </row>
    <row r="59" spans="2:13" s="9" customFormat="1">
      <c r="B59" s="277"/>
      <c r="C59" s="277"/>
      <c r="D59" s="13">
        <v>10923</v>
      </c>
      <c r="E59" s="13"/>
      <c r="F59" s="13">
        <v>10960</v>
      </c>
      <c r="G59" s="13"/>
      <c r="H59" s="13">
        <f t="shared" ref="H59:H62" si="1">F59-D59</f>
        <v>37</v>
      </c>
      <c r="I59" s="13"/>
      <c r="J59" s="10"/>
      <c r="K59" s="10"/>
      <c r="L59" s="10"/>
      <c r="M59" s="10"/>
    </row>
    <row r="60" spans="2:13" s="9" customFormat="1">
      <c r="B60" s="269"/>
      <c r="C60" s="269"/>
      <c r="D60" s="13">
        <v>10923</v>
      </c>
      <c r="E60" s="13"/>
      <c r="F60" s="13">
        <v>10960</v>
      </c>
      <c r="G60" s="13"/>
      <c r="H60" s="13">
        <f t="shared" si="1"/>
        <v>37</v>
      </c>
      <c r="I60" s="13"/>
      <c r="J60" s="10"/>
      <c r="K60" s="10"/>
      <c r="L60" s="10"/>
      <c r="M60" s="10"/>
    </row>
    <row r="61" spans="2:13" s="9" customFormat="1">
      <c r="B61" s="268" t="s">
        <v>472</v>
      </c>
      <c r="C61" s="268" t="s">
        <v>444</v>
      </c>
      <c r="D61" s="13">
        <v>11040</v>
      </c>
      <c r="E61" s="13"/>
      <c r="F61" s="13">
        <v>11080</v>
      </c>
      <c r="G61" s="13"/>
      <c r="H61" s="13">
        <f t="shared" si="1"/>
        <v>40</v>
      </c>
      <c r="I61" s="13"/>
      <c r="J61" s="10"/>
      <c r="K61" s="10"/>
      <c r="L61" s="10"/>
      <c r="M61" s="10"/>
    </row>
    <row r="62" spans="2:13" s="9" customFormat="1">
      <c r="B62" s="269"/>
      <c r="C62" s="269"/>
      <c r="D62" s="13">
        <v>11040</v>
      </c>
      <c r="E62" s="13"/>
      <c r="F62" s="13">
        <v>11090</v>
      </c>
      <c r="G62" s="13"/>
      <c r="H62" s="13">
        <f t="shared" si="1"/>
        <v>50</v>
      </c>
      <c r="I62" s="13"/>
      <c r="J62" s="10"/>
      <c r="K62" s="10"/>
      <c r="L62" s="10"/>
      <c r="M62" s="10"/>
    </row>
    <row r="63" spans="2:13" s="9" customFormat="1">
      <c r="B63" s="268" t="s">
        <v>475</v>
      </c>
      <c r="C63" s="268" t="s">
        <v>444</v>
      </c>
      <c r="D63" s="13">
        <v>11050</v>
      </c>
      <c r="E63" s="13">
        <v>11080</v>
      </c>
      <c r="F63" s="13"/>
      <c r="G63" s="13"/>
      <c r="H63" s="13">
        <f>E63-D63</f>
        <v>30</v>
      </c>
      <c r="I63" s="13"/>
      <c r="J63" s="10"/>
      <c r="K63" s="10"/>
      <c r="L63" s="10"/>
      <c r="M63" s="10"/>
    </row>
    <row r="64" spans="2:13" s="9" customFormat="1">
      <c r="B64" s="277"/>
      <c r="C64" s="277"/>
      <c r="D64" s="13">
        <v>11033</v>
      </c>
      <c r="E64" s="13">
        <v>11080</v>
      </c>
      <c r="F64" s="13"/>
      <c r="G64" s="13"/>
      <c r="H64" s="13">
        <f t="shared" ref="H64:H66" si="2">E64-D64</f>
        <v>47</v>
      </c>
      <c r="I64" s="13"/>
      <c r="J64" s="10"/>
      <c r="K64" s="10"/>
      <c r="L64" s="10"/>
      <c r="M64" s="10"/>
    </row>
    <row r="65" spans="2:13" s="9" customFormat="1">
      <c r="B65" s="277"/>
      <c r="C65" s="277"/>
      <c r="D65" s="13">
        <v>11015</v>
      </c>
      <c r="E65" s="13">
        <v>11030</v>
      </c>
      <c r="F65" s="13"/>
      <c r="G65" s="13"/>
      <c r="H65" s="13">
        <f t="shared" si="2"/>
        <v>15</v>
      </c>
      <c r="I65" s="13"/>
      <c r="J65" s="10"/>
      <c r="K65" s="10"/>
      <c r="L65" s="10"/>
      <c r="M65" s="10"/>
    </row>
    <row r="66" spans="2:13" s="9" customFormat="1">
      <c r="B66" s="269"/>
      <c r="C66" s="269"/>
      <c r="D66" s="13">
        <v>11015</v>
      </c>
      <c r="E66" s="13">
        <v>11030</v>
      </c>
      <c r="F66" s="13"/>
      <c r="G66" s="13"/>
      <c r="H66" s="13">
        <f t="shared" si="2"/>
        <v>15</v>
      </c>
      <c r="I66" s="13"/>
      <c r="J66" s="10"/>
      <c r="K66" s="10"/>
      <c r="L66" s="10"/>
      <c r="M66" s="10"/>
    </row>
    <row r="67" spans="2:13" s="9" customFormat="1">
      <c r="B67" s="268" t="s">
        <v>478</v>
      </c>
      <c r="C67" s="268" t="s">
        <v>479</v>
      </c>
      <c r="D67" s="13">
        <v>11111</v>
      </c>
      <c r="E67" s="13"/>
      <c r="F67" s="13">
        <v>11150</v>
      </c>
      <c r="G67" s="13"/>
      <c r="H67" s="13">
        <f>F67-D67</f>
        <v>39</v>
      </c>
      <c r="I67" s="13"/>
      <c r="J67" s="10"/>
      <c r="K67" s="10"/>
      <c r="L67" s="10"/>
      <c r="M67" s="10"/>
    </row>
    <row r="68" spans="2:13" s="9" customFormat="1">
      <c r="B68" s="277"/>
      <c r="C68" s="277"/>
      <c r="D68" s="13">
        <v>11111</v>
      </c>
      <c r="E68" s="13"/>
      <c r="F68" s="13">
        <v>11150</v>
      </c>
      <c r="G68" s="13"/>
      <c r="H68" s="13">
        <f t="shared" ref="H68:H72" si="3">F68-D68</f>
        <v>39</v>
      </c>
      <c r="I68" s="13"/>
      <c r="J68" s="10"/>
      <c r="K68" s="10"/>
      <c r="L68" s="10"/>
      <c r="M68" s="10"/>
    </row>
    <row r="69" spans="2:13" s="9" customFormat="1">
      <c r="B69" s="277"/>
      <c r="C69" s="277"/>
      <c r="D69" s="13">
        <v>11111</v>
      </c>
      <c r="E69" s="13"/>
      <c r="F69" s="13">
        <v>11181</v>
      </c>
      <c r="G69" s="13"/>
      <c r="H69" s="13">
        <f t="shared" si="3"/>
        <v>70</v>
      </c>
      <c r="I69" s="13"/>
      <c r="J69" s="10"/>
      <c r="K69" s="10"/>
      <c r="L69" s="10"/>
      <c r="M69" s="10"/>
    </row>
    <row r="70" spans="2:13" s="9" customFormat="1">
      <c r="B70" s="277"/>
      <c r="C70" s="277"/>
      <c r="D70" s="13">
        <v>11111</v>
      </c>
      <c r="E70" s="13"/>
      <c r="F70" s="13">
        <v>11181</v>
      </c>
      <c r="G70" s="13"/>
      <c r="H70" s="13">
        <f t="shared" si="3"/>
        <v>70</v>
      </c>
      <c r="I70" s="13"/>
      <c r="J70" s="10"/>
      <c r="K70" s="10"/>
      <c r="L70" s="10"/>
      <c r="M70" s="10"/>
    </row>
    <row r="71" spans="2:13" s="9" customFormat="1">
      <c r="B71" s="277"/>
      <c r="C71" s="277"/>
      <c r="D71" s="13">
        <v>11127</v>
      </c>
      <c r="E71" s="13"/>
      <c r="F71" s="13">
        <v>11153</v>
      </c>
      <c r="G71" s="13"/>
      <c r="H71" s="13">
        <f t="shared" si="3"/>
        <v>26</v>
      </c>
      <c r="I71" s="13"/>
      <c r="J71" s="10"/>
      <c r="K71" s="10"/>
      <c r="L71" s="10"/>
      <c r="M71" s="10"/>
    </row>
    <row r="72" spans="2:13" s="9" customFormat="1">
      <c r="B72" s="269"/>
      <c r="C72" s="269"/>
      <c r="D72" s="13">
        <v>11127</v>
      </c>
      <c r="E72" s="13"/>
      <c r="F72" s="13">
        <v>11130</v>
      </c>
      <c r="G72" s="13"/>
      <c r="H72" s="13">
        <f t="shared" si="3"/>
        <v>3</v>
      </c>
      <c r="I72" s="13"/>
      <c r="J72" s="10"/>
      <c r="K72" s="10"/>
      <c r="L72" s="10"/>
      <c r="M72" s="10"/>
    </row>
    <row r="73" spans="2:13" s="9" customFormat="1">
      <c r="B73" s="268" t="s">
        <v>480</v>
      </c>
      <c r="C73" s="268" t="s">
        <v>481</v>
      </c>
      <c r="D73" s="13">
        <v>11070</v>
      </c>
      <c r="E73" s="13">
        <v>11098</v>
      </c>
      <c r="F73" s="13"/>
      <c r="G73" s="13"/>
      <c r="H73" s="13">
        <f>E73-D73</f>
        <v>28</v>
      </c>
      <c r="I73" s="13"/>
      <c r="J73" s="10"/>
      <c r="K73" s="10"/>
      <c r="L73" s="10"/>
      <c r="M73" s="10"/>
    </row>
    <row r="74" spans="2:13" s="9" customFormat="1">
      <c r="B74" s="277"/>
      <c r="C74" s="277"/>
      <c r="D74" s="13">
        <v>11070</v>
      </c>
      <c r="E74" s="13">
        <v>11098</v>
      </c>
      <c r="F74" s="13"/>
      <c r="G74" s="13"/>
      <c r="H74" s="13">
        <f t="shared" ref="H74:H78" si="4">E74-D74</f>
        <v>28</v>
      </c>
      <c r="I74" s="13"/>
      <c r="J74" s="10"/>
      <c r="K74" s="10"/>
      <c r="L74" s="10"/>
      <c r="M74" s="10"/>
    </row>
    <row r="75" spans="2:13" s="9" customFormat="1">
      <c r="B75" s="277"/>
      <c r="C75" s="277"/>
      <c r="D75" s="13">
        <v>11055</v>
      </c>
      <c r="E75" s="13">
        <v>11098</v>
      </c>
      <c r="F75" s="13"/>
      <c r="G75" s="13"/>
      <c r="H75" s="13">
        <f t="shared" si="4"/>
        <v>43</v>
      </c>
      <c r="I75" s="13"/>
      <c r="J75" s="10"/>
      <c r="K75" s="10"/>
      <c r="L75" s="10"/>
      <c r="M75" s="10"/>
    </row>
    <row r="76" spans="2:13" s="9" customFormat="1">
      <c r="B76" s="277"/>
      <c r="C76" s="277"/>
      <c r="D76" s="13">
        <v>11055</v>
      </c>
      <c r="E76" s="13">
        <v>11098</v>
      </c>
      <c r="F76" s="13"/>
      <c r="G76" s="13"/>
      <c r="H76" s="13">
        <f t="shared" si="4"/>
        <v>43</v>
      </c>
      <c r="I76" s="13"/>
      <c r="J76" s="10"/>
      <c r="K76" s="10"/>
      <c r="L76" s="10"/>
      <c r="M76" s="10"/>
    </row>
    <row r="77" spans="2:13" s="9" customFormat="1">
      <c r="B77" s="277"/>
      <c r="C77" s="277"/>
      <c r="D77" s="13">
        <v>11070</v>
      </c>
      <c r="E77" s="13">
        <v>11088</v>
      </c>
      <c r="F77" s="13"/>
      <c r="G77" s="13"/>
      <c r="H77" s="13">
        <f t="shared" si="4"/>
        <v>18</v>
      </c>
      <c r="I77" s="13"/>
      <c r="J77" s="10"/>
      <c r="K77" s="10"/>
      <c r="L77" s="10"/>
      <c r="M77" s="10"/>
    </row>
    <row r="78" spans="2:13" s="9" customFormat="1">
      <c r="B78" s="269"/>
      <c r="C78" s="269"/>
      <c r="D78" s="13">
        <v>11070</v>
      </c>
      <c r="E78" s="13">
        <v>11088</v>
      </c>
      <c r="F78" s="13"/>
      <c r="G78" s="13"/>
      <c r="H78" s="13">
        <f t="shared" si="4"/>
        <v>18</v>
      </c>
      <c r="I78" s="13"/>
      <c r="J78" s="10"/>
      <c r="K78" s="10"/>
      <c r="L78" s="10"/>
      <c r="M78" s="10"/>
    </row>
    <row r="79" spans="2:13" s="9" customFormat="1">
      <c r="B79" s="38" t="s">
        <v>485</v>
      </c>
      <c r="C79" s="268" t="s">
        <v>481</v>
      </c>
      <c r="D79" s="13"/>
      <c r="E79" s="13">
        <v>11060</v>
      </c>
      <c r="F79" s="13"/>
      <c r="G79" s="13">
        <v>11075</v>
      </c>
      <c r="H79" s="13">
        <f>E79-G79</f>
        <v>-15</v>
      </c>
      <c r="I79" s="13"/>
      <c r="J79" s="10"/>
      <c r="K79" s="10"/>
      <c r="L79" s="10"/>
      <c r="M79" s="10"/>
    </row>
    <row r="80" spans="2:13" s="9" customFormat="1">
      <c r="B80" s="30"/>
      <c r="C80" s="277"/>
      <c r="D80" s="13"/>
      <c r="E80" s="13">
        <v>11060</v>
      </c>
      <c r="F80" s="13"/>
      <c r="G80" s="13">
        <v>11075</v>
      </c>
      <c r="H80" s="13">
        <f>E80-G80</f>
        <v>-15</v>
      </c>
      <c r="I80" s="13"/>
      <c r="J80" s="10"/>
      <c r="K80" s="10"/>
      <c r="L80" s="10"/>
      <c r="M80" s="10"/>
    </row>
    <row r="81" spans="2:13" s="9" customFormat="1">
      <c r="B81" s="30"/>
      <c r="C81" s="277"/>
      <c r="D81" s="13">
        <v>11015</v>
      </c>
      <c r="E81" s="13">
        <v>11060</v>
      </c>
      <c r="F81" s="13"/>
      <c r="G81" s="13"/>
      <c r="H81" s="13">
        <f>E81-D81</f>
        <v>45</v>
      </c>
      <c r="I81" s="13"/>
      <c r="J81" s="10"/>
      <c r="K81" s="10"/>
      <c r="L81" s="10"/>
      <c r="M81" s="10"/>
    </row>
    <row r="82" spans="2:13" s="9" customFormat="1">
      <c r="B82" s="30"/>
      <c r="C82" s="277"/>
      <c r="D82" s="13">
        <v>11015</v>
      </c>
      <c r="E82" s="13">
        <v>11060</v>
      </c>
      <c r="F82" s="13"/>
      <c r="G82" s="13"/>
      <c r="H82" s="13">
        <f t="shared" ref="H82:H83" si="5">E82-D82</f>
        <v>45</v>
      </c>
      <c r="I82" s="13"/>
      <c r="J82" s="10"/>
      <c r="K82" s="10"/>
      <c r="L82" s="10"/>
      <c r="M82" s="10"/>
    </row>
    <row r="83" spans="2:13" s="9" customFormat="1">
      <c r="B83" s="30"/>
      <c r="C83" s="277"/>
      <c r="D83" s="13">
        <v>11015</v>
      </c>
      <c r="E83" s="13">
        <v>11060</v>
      </c>
      <c r="F83" s="13"/>
      <c r="G83" s="13"/>
      <c r="H83" s="13">
        <f t="shared" si="5"/>
        <v>45</v>
      </c>
      <c r="I83" s="13"/>
      <c r="J83" s="10"/>
      <c r="K83" s="10"/>
      <c r="L83" s="10"/>
      <c r="M83" s="10"/>
    </row>
    <row r="84" spans="2:13" s="9" customFormat="1">
      <c r="B84" s="30"/>
      <c r="C84" s="277"/>
      <c r="D84" s="13"/>
      <c r="E84" s="13">
        <v>11022</v>
      </c>
      <c r="F84" s="13"/>
      <c r="G84" s="13">
        <v>11045</v>
      </c>
      <c r="H84" s="13">
        <f>E84-G84</f>
        <v>-23</v>
      </c>
      <c r="I84" s="13"/>
      <c r="J84" s="10"/>
      <c r="K84" s="10"/>
      <c r="L84" s="10"/>
      <c r="M84" s="10"/>
    </row>
    <row r="85" spans="2:13" s="9" customFormat="1">
      <c r="B85" s="30"/>
      <c r="C85" s="277"/>
      <c r="D85" s="13"/>
      <c r="E85" s="13">
        <v>11022</v>
      </c>
      <c r="F85" s="13"/>
      <c r="G85" s="13">
        <v>11045</v>
      </c>
      <c r="H85" s="13">
        <f t="shared" ref="H85:H86" si="6">E85-G85</f>
        <v>-23</v>
      </c>
      <c r="I85" s="13"/>
      <c r="J85" s="10"/>
      <c r="K85" s="10"/>
      <c r="L85" s="10"/>
      <c r="M85" s="10"/>
    </row>
    <row r="86" spans="2:13" s="9" customFormat="1">
      <c r="B86" s="30"/>
      <c r="C86" s="277"/>
      <c r="D86" s="13"/>
      <c r="E86" s="13">
        <v>11022</v>
      </c>
      <c r="F86" s="13"/>
      <c r="G86" s="13">
        <v>11045</v>
      </c>
      <c r="H86" s="13">
        <f t="shared" si="6"/>
        <v>-23</v>
      </c>
      <c r="I86" s="13"/>
      <c r="J86" s="10"/>
      <c r="K86" s="10"/>
      <c r="L86" s="10"/>
      <c r="M86" s="10"/>
    </row>
    <row r="87" spans="2:13" s="9" customFormat="1">
      <c r="B87" s="13"/>
      <c r="C87" s="13"/>
      <c r="D87" s="13"/>
      <c r="E87" s="13"/>
      <c r="F87" s="13"/>
      <c r="G87" s="13"/>
      <c r="H87" s="5">
        <f>SUM(H4:H86)</f>
        <v>2137</v>
      </c>
      <c r="I87" s="5">
        <f>H87*75</f>
        <v>160275</v>
      </c>
      <c r="J87" s="10"/>
      <c r="K87" s="10"/>
      <c r="L87" s="10"/>
      <c r="M87" s="10"/>
    </row>
    <row r="88" spans="2:13" s="9" customFormat="1">
      <c r="J88" s="10"/>
      <c r="K88" s="10"/>
      <c r="L88" s="10"/>
      <c r="M88" s="10"/>
    </row>
    <row r="90" spans="2:13">
      <c r="B90" s="5" t="s">
        <v>46</v>
      </c>
      <c r="C90" s="5">
        <v>2018</v>
      </c>
      <c r="D90" s="13"/>
      <c r="E90" s="13"/>
      <c r="F90" s="13"/>
      <c r="G90" s="13"/>
      <c r="H90" s="13"/>
      <c r="I90" s="13"/>
    </row>
    <row r="91" spans="2:13">
      <c r="B91" s="11"/>
      <c r="C91" s="11"/>
      <c r="D91" s="11"/>
      <c r="E91" s="11"/>
      <c r="F91" s="11"/>
      <c r="G91" s="11"/>
      <c r="H91" s="11" t="s">
        <v>4</v>
      </c>
      <c r="I91" s="11"/>
    </row>
    <row r="92" spans="2:13">
      <c r="B92" s="12" t="s">
        <v>0</v>
      </c>
      <c r="C92" s="12" t="s">
        <v>5</v>
      </c>
      <c r="D92" s="12" t="s">
        <v>2</v>
      </c>
      <c r="E92" s="12" t="s">
        <v>6</v>
      </c>
      <c r="F92" s="12" t="s">
        <v>3</v>
      </c>
      <c r="G92" s="12" t="s">
        <v>7</v>
      </c>
      <c r="H92" s="12" t="s">
        <v>8</v>
      </c>
      <c r="I92" s="12" t="s">
        <v>9</v>
      </c>
    </row>
    <row r="93" spans="2:13">
      <c r="B93" s="1" t="s">
        <v>485</v>
      </c>
      <c r="C93" s="268" t="s">
        <v>481</v>
      </c>
      <c r="D93" s="13">
        <v>11050</v>
      </c>
      <c r="E93" s="5"/>
      <c r="F93" s="5"/>
      <c r="G93" s="5"/>
      <c r="H93" s="5"/>
      <c r="I93" s="13" t="s">
        <v>13</v>
      </c>
    </row>
    <row r="94" spans="2:13">
      <c r="B94" s="1" t="s">
        <v>487</v>
      </c>
      <c r="C94" s="277"/>
      <c r="D94" s="13"/>
      <c r="E94" s="5"/>
      <c r="F94" s="13">
        <v>11080</v>
      </c>
      <c r="G94" s="5"/>
      <c r="H94" s="13">
        <f>F94-D93</f>
        <v>30</v>
      </c>
      <c r="I94" s="13"/>
    </row>
    <row r="95" spans="2:13">
      <c r="B95" s="1" t="s">
        <v>485</v>
      </c>
      <c r="C95" s="277"/>
      <c r="D95" s="13">
        <v>11050</v>
      </c>
      <c r="E95" s="5"/>
      <c r="F95" s="13"/>
      <c r="G95" s="5"/>
      <c r="H95" s="13"/>
      <c r="I95" s="13" t="s">
        <v>13</v>
      </c>
    </row>
    <row r="96" spans="2:13">
      <c r="B96" s="1" t="s">
        <v>487</v>
      </c>
      <c r="C96" s="277"/>
      <c r="D96" s="13"/>
      <c r="E96" s="5"/>
      <c r="F96" s="13">
        <v>11084</v>
      </c>
      <c r="G96" s="5"/>
      <c r="H96" s="13">
        <f>F96-D95</f>
        <v>34</v>
      </c>
      <c r="I96" s="13"/>
    </row>
    <row r="97" spans="2:9">
      <c r="B97" s="1" t="s">
        <v>485</v>
      </c>
      <c r="C97" s="277"/>
      <c r="D97" s="13">
        <v>11050</v>
      </c>
      <c r="E97" s="5"/>
      <c r="F97" s="13"/>
      <c r="G97" s="5"/>
      <c r="H97" s="13"/>
      <c r="I97" s="13" t="s">
        <v>13</v>
      </c>
    </row>
    <row r="98" spans="2:9">
      <c r="B98" s="1" t="s">
        <v>487</v>
      </c>
      <c r="C98" s="269"/>
      <c r="D98" s="1"/>
      <c r="E98" s="1"/>
      <c r="F98" s="1">
        <v>11120</v>
      </c>
      <c r="G98" s="1"/>
      <c r="H98" s="13">
        <f>F98-D97</f>
        <v>70</v>
      </c>
      <c r="I98" s="1"/>
    </row>
    <row r="99" spans="2:9">
      <c r="B99" s="284" t="s">
        <v>487</v>
      </c>
      <c r="C99" s="268" t="s">
        <v>481</v>
      </c>
      <c r="D99" s="1">
        <v>10930</v>
      </c>
      <c r="E99" s="1">
        <v>11032</v>
      </c>
      <c r="F99" s="1"/>
      <c r="G99" s="1"/>
      <c r="H99" s="1">
        <f>E99-D99</f>
        <v>102</v>
      </c>
      <c r="I99" s="1"/>
    </row>
    <row r="100" spans="2:9">
      <c r="B100" s="286"/>
      <c r="C100" s="269"/>
      <c r="D100" s="1">
        <v>10930</v>
      </c>
      <c r="E100" s="1">
        <v>11032</v>
      </c>
      <c r="F100" s="1"/>
      <c r="G100" s="1"/>
      <c r="H100" s="1">
        <f>E100-D100</f>
        <v>102</v>
      </c>
      <c r="I100" s="1"/>
    </row>
    <row r="101" spans="2:9">
      <c r="B101" s="284" t="s">
        <v>489</v>
      </c>
      <c r="C101" s="268" t="s">
        <v>481</v>
      </c>
      <c r="D101" s="1">
        <v>10886</v>
      </c>
      <c r="E101" s="1">
        <v>10938</v>
      </c>
      <c r="F101" s="1"/>
      <c r="G101" s="1"/>
      <c r="H101" s="1">
        <f>E101-D101</f>
        <v>52</v>
      </c>
      <c r="I101" s="1"/>
    </row>
    <row r="102" spans="2:9">
      <c r="B102" s="285"/>
      <c r="C102" s="277"/>
      <c r="D102" s="1">
        <v>10855</v>
      </c>
      <c r="E102" s="1">
        <v>10938</v>
      </c>
      <c r="F102" s="1"/>
      <c r="G102" s="1"/>
      <c r="H102" s="1">
        <f t="shared" ref="H102:H104" si="7">E102-D102</f>
        <v>83</v>
      </c>
      <c r="I102" s="1"/>
    </row>
    <row r="103" spans="2:9">
      <c r="B103" s="285"/>
      <c r="C103" s="277"/>
      <c r="D103" s="1">
        <v>10838</v>
      </c>
      <c r="E103" s="1">
        <v>10938</v>
      </c>
      <c r="F103" s="1"/>
      <c r="G103" s="1"/>
      <c r="H103" s="1">
        <f t="shared" si="7"/>
        <v>100</v>
      </c>
      <c r="I103" s="1"/>
    </row>
    <row r="104" spans="2:9">
      <c r="B104" s="286"/>
      <c r="C104" s="269"/>
      <c r="D104" s="1">
        <v>10790</v>
      </c>
      <c r="E104" s="1">
        <v>10938</v>
      </c>
      <c r="F104" s="1"/>
      <c r="G104" s="1"/>
      <c r="H104" s="1">
        <f t="shared" si="7"/>
        <v>148</v>
      </c>
      <c r="I104" s="1"/>
    </row>
    <row r="105" spans="2:9">
      <c r="B105" s="284" t="s">
        <v>490</v>
      </c>
      <c r="C105" s="268" t="s">
        <v>481</v>
      </c>
      <c r="D105" s="1"/>
      <c r="E105" s="1">
        <v>10645</v>
      </c>
      <c r="F105" s="1"/>
      <c r="G105" s="1">
        <v>10665</v>
      </c>
      <c r="H105" s="1">
        <f>E105-G105</f>
        <v>-20</v>
      </c>
      <c r="I105" s="1"/>
    </row>
    <row r="106" spans="2:9">
      <c r="B106" s="285"/>
      <c r="C106" s="277"/>
      <c r="D106" s="1"/>
      <c r="E106" s="1">
        <v>10655</v>
      </c>
      <c r="F106" s="1"/>
      <c r="G106" s="1">
        <v>10665</v>
      </c>
      <c r="H106" s="1">
        <f>E106-G106</f>
        <v>-10</v>
      </c>
      <c r="I106" s="1"/>
    </row>
    <row r="107" spans="2:9">
      <c r="B107" s="285"/>
      <c r="C107" s="277"/>
      <c r="D107" s="1">
        <v>10671</v>
      </c>
      <c r="E107" s="1"/>
      <c r="F107" s="1">
        <v>10695</v>
      </c>
      <c r="G107" s="1"/>
      <c r="H107" s="1">
        <f>F107-D107</f>
        <v>24</v>
      </c>
      <c r="I107" s="1"/>
    </row>
    <row r="108" spans="2:9">
      <c r="B108" s="285"/>
      <c r="C108" s="277"/>
      <c r="D108" s="1">
        <v>10671</v>
      </c>
      <c r="E108" s="1"/>
      <c r="F108" s="1">
        <v>10720</v>
      </c>
      <c r="G108" s="1"/>
      <c r="H108" s="1">
        <f>F108-D108</f>
        <v>49</v>
      </c>
      <c r="I108" s="1"/>
    </row>
    <row r="109" spans="2:9">
      <c r="B109" s="285"/>
      <c r="C109" s="277"/>
      <c r="D109" s="1"/>
      <c r="E109" s="1">
        <v>10660</v>
      </c>
      <c r="F109" s="1"/>
      <c r="G109" s="1">
        <v>10675</v>
      </c>
      <c r="H109" s="1">
        <f>E109-G109</f>
        <v>-15</v>
      </c>
      <c r="I109" s="1"/>
    </row>
    <row r="110" spans="2:9">
      <c r="B110" s="286"/>
      <c r="C110" s="269"/>
      <c r="D110" s="1"/>
      <c r="E110" s="1">
        <v>10660</v>
      </c>
      <c r="F110" s="1"/>
      <c r="G110" s="1">
        <v>10675</v>
      </c>
      <c r="H110" s="1">
        <f>E110-G110</f>
        <v>-15</v>
      </c>
      <c r="I110" s="1"/>
    </row>
    <row r="111" spans="2:9">
      <c r="B111" s="284" t="s">
        <v>492</v>
      </c>
      <c r="C111" s="268" t="s">
        <v>481</v>
      </c>
      <c r="D111" s="1">
        <v>10352</v>
      </c>
      <c r="E111" s="1">
        <v>10395</v>
      </c>
      <c r="F111" s="1"/>
      <c r="G111" s="1"/>
      <c r="H111" s="1">
        <f>E111-D111</f>
        <v>43</v>
      </c>
      <c r="I111" s="1"/>
    </row>
    <row r="112" spans="2:9">
      <c r="B112" s="285"/>
      <c r="C112" s="277"/>
      <c r="D112" s="1">
        <v>10346</v>
      </c>
      <c r="E112" s="1">
        <v>10395</v>
      </c>
      <c r="F112" s="1"/>
      <c r="G112" s="1"/>
      <c r="H112" s="1">
        <f t="shared" ref="H112:H113" si="8">E112-D112</f>
        <v>49</v>
      </c>
      <c r="I112" s="1"/>
    </row>
    <row r="113" spans="2:9">
      <c r="B113" s="285"/>
      <c r="C113" s="277"/>
      <c r="D113" s="1">
        <v>10310</v>
      </c>
      <c r="E113" s="1">
        <v>10395</v>
      </c>
      <c r="F113" s="1"/>
      <c r="G113" s="1"/>
      <c r="H113" s="1">
        <f t="shared" si="8"/>
        <v>85</v>
      </c>
      <c r="I113" s="1"/>
    </row>
    <row r="114" spans="2:9">
      <c r="B114" s="285"/>
      <c r="C114" s="277"/>
      <c r="D114" s="1">
        <v>10325</v>
      </c>
      <c r="E114" s="1"/>
      <c r="F114" s="1">
        <v>10360</v>
      </c>
      <c r="G114" s="1"/>
      <c r="H114" s="1">
        <f>F114-D114</f>
        <v>35</v>
      </c>
      <c r="I114" s="1"/>
    </row>
    <row r="115" spans="2:9">
      <c r="B115" s="285"/>
      <c r="C115" s="277"/>
      <c r="D115" s="1">
        <v>10325</v>
      </c>
      <c r="E115" s="1"/>
      <c r="F115" s="1">
        <v>10380</v>
      </c>
      <c r="G115" s="1"/>
      <c r="H115" s="1">
        <f t="shared" ref="H115:H116" si="9">F115-D115</f>
        <v>55</v>
      </c>
      <c r="I115" s="1"/>
    </row>
    <row r="116" spans="2:9">
      <c r="B116" s="285"/>
      <c r="C116" s="277"/>
      <c r="D116" s="1">
        <v>10325</v>
      </c>
      <c r="E116" s="1"/>
      <c r="F116" s="1">
        <v>10401</v>
      </c>
      <c r="G116" s="1"/>
      <c r="H116" s="1">
        <f t="shared" si="9"/>
        <v>76</v>
      </c>
      <c r="I116" s="1"/>
    </row>
    <row r="117" spans="2:9">
      <c r="B117" s="285"/>
      <c r="C117" s="277"/>
      <c r="D117" s="1">
        <v>10420</v>
      </c>
      <c r="E117" s="1"/>
      <c r="F117" s="1"/>
      <c r="G117" s="1">
        <v>10400</v>
      </c>
      <c r="H117" s="1">
        <f>G117-D117</f>
        <v>-20</v>
      </c>
      <c r="I117" s="1"/>
    </row>
    <row r="118" spans="2:9">
      <c r="B118" s="285"/>
      <c r="C118" s="277"/>
      <c r="D118" s="1">
        <v>10420</v>
      </c>
      <c r="E118" s="1"/>
      <c r="F118" s="1"/>
      <c r="G118" s="1">
        <v>10400</v>
      </c>
      <c r="H118" s="1">
        <f t="shared" ref="H118:H119" si="10">G118-D118</f>
        <v>-20</v>
      </c>
      <c r="I118" s="1"/>
    </row>
    <row r="119" spans="2:9">
      <c r="B119" s="285"/>
      <c r="C119" s="277"/>
      <c r="D119" s="1">
        <v>10420</v>
      </c>
      <c r="E119" s="1"/>
      <c r="F119" s="1"/>
      <c r="G119" s="1">
        <v>10400</v>
      </c>
      <c r="H119" s="1">
        <f t="shared" si="10"/>
        <v>-20</v>
      </c>
      <c r="I119" s="1"/>
    </row>
    <row r="120" spans="2:9">
      <c r="B120" s="285"/>
      <c r="C120" s="277"/>
      <c r="D120" s="1">
        <v>10445</v>
      </c>
      <c r="E120" s="1"/>
      <c r="F120" s="1">
        <v>10530</v>
      </c>
      <c r="G120" s="1"/>
      <c r="H120" s="1">
        <f>F120-D120</f>
        <v>85</v>
      </c>
      <c r="I120" s="1"/>
    </row>
    <row r="121" spans="2:9">
      <c r="B121" s="285"/>
      <c r="C121" s="277"/>
      <c r="D121" s="1">
        <v>10445</v>
      </c>
      <c r="E121" s="1"/>
      <c r="F121" s="1">
        <v>10582</v>
      </c>
      <c r="G121" s="1"/>
      <c r="H121" s="1">
        <f t="shared" ref="H121:H122" si="11">F121-D121</f>
        <v>137</v>
      </c>
      <c r="I121" s="1"/>
    </row>
    <row r="122" spans="2:9">
      <c r="B122" s="286"/>
      <c r="C122" s="269"/>
      <c r="D122" s="1">
        <v>10445</v>
      </c>
      <c r="E122" s="1"/>
      <c r="F122" s="1">
        <v>10500</v>
      </c>
      <c r="G122" s="1"/>
      <c r="H122" s="1">
        <f t="shared" si="11"/>
        <v>55</v>
      </c>
      <c r="I122" s="1"/>
    </row>
    <row r="123" spans="2:9">
      <c r="B123" s="284" t="s">
        <v>493</v>
      </c>
      <c r="C123" s="268" t="s">
        <v>481</v>
      </c>
      <c r="D123" s="1">
        <v>10550</v>
      </c>
      <c r="E123" s="1"/>
      <c r="F123" s="1"/>
      <c r="G123" s="1">
        <v>10540</v>
      </c>
      <c r="H123" s="1">
        <f>G123-D123</f>
        <v>-10</v>
      </c>
      <c r="I123" s="1"/>
    </row>
    <row r="124" spans="2:9">
      <c r="B124" s="285"/>
      <c r="C124" s="277"/>
      <c r="D124" s="1">
        <v>10550</v>
      </c>
      <c r="E124" s="1"/>
      <c r="F124" s="1"/>
      <c r="G124" s="1">
        <v>10540</v>
      </c>
      <c r="H124" s="1">
        <f>G124-D124</f>
        <v>-10</v>
      </c>
      <c r="I124" s="1"/>
    </row>
    <row r="125" spans="2:9">
      <c r="B125" s="285"/>
      <c r="C125" s="277"/>
      <c r="D125" s="1">
        <v>10462</v>
      </c>
      <c r="E125" s="1">
        <v>10510</v>
      </c>
      <c r="F125" s="1"/>
      <c r="G125" s="1"/>
      <c r="H125" s="1">
        <f>E125-D125</f>
        <v>48</v>
      </c>
      <c r="I125" s="1"/>
    </row>
    <row r="126" spans="2:9">
      <c r="B126" s="285"/>
      <c r="C126" s="277"/>
      <c r="D126" s="1"/>
      <c r="E126" s="1">
        <v>10510</v>
      </c>
      <c r="F126" s="1"/>
      <c r="G126" s="1">
        <v>10515</v>
      </c>
      <c r="H126" s="1">
        <f>E126-G126</f>
        <v>-5</v>
      </c>
      <c r="I126" s="1"/>
    </row>
    <row r="127" spans="2:9">
      <c r="B127" s="285"/>
      <c r="C127" s="277"/>
      <c r="D127" s="1">
        <v>10520</v>
      </c>
      <c r="E127" s="1"/>
      <c r="F127" s="1"/>
      <c r="G127" s="1">
        <v>10498</v>
      </c>
      <c r="H127" s="1">
        <f>G127-D127</f>
        <v>-22</v>
      </c>
      <c r="I127" s="1"/>
    </row>
    <row r="128" spans="2:9">
      <c r="B128" s="285"/>
      <c r="C128" s="277"/>
      <c r="D128" s="1">
        <v>10520</v>
      </c>
      <c r="E128" s="1"/>
      <c r="F128" s="1"/>
      <c r="G128" s="1">
        <v>10498</v>
      </c>
      <c r="H128" s="1">
        <f>G128-D128</f>
        <v>-22</v>
      </c>
      <c r="I128" s="1"/>
    </row>
    <row r="129" spans="2:9">
      <c r="B129" s="285"/>
      <c r="C129" s="277"/>
      <c r="D129" s="1">
        <v>10463</v>
      </c>
      <c r="E129" s="1">
        <v>10488</v>
      </c>
      <c r="F129" s="1"/>
      <c r="G129" s="1"/>
      <c r="H129" s="1">
        <f>E129-D129</f>
        <v>25</v>
      </c>
      <c r="I129" s="1"/>
    </row>
    <row r="130" spans="2:9">
      <c r="B130" s="286"/>
      <c r="C130" s="269"/>
      <c r="D130" s="1">
        <v>10460</v>
      </c>
      <c r="E130" s="1">
        <v>10488</v>
      </c>
      <c r="F130" s="1"/>
      <c r="G130" s="1"/>
      <c r="H130" s="1">
        <f>E130-D130</f>
        <v>28</v>
      </c>
      <c r="I130" s="1"/>
    </row>
    <row r="131" spans="2:9">
      <c r="B131" s="284" t="s">
        <v>496</v>
      </c>
      <c r="C131" s="268" t="s">
        <v>481</v>
      </c>
      <c r="D131" s="1">
        <v>10505</v>
      </c>
      <c r="E131" s="1"/>
      <c r="F131" s="1">
        <v>10550</v>
      </c>
      <c r="G131" s="1"/>
      <c r="H131" s="1">
        <f>F131-D131</f>
        <v>45</v>
      </c>
      <c r="I131" s="1"/>
    </row>
    <row r="132" spans="2:9">
      <c r="B132" s="285"/>
      <c r="C132" s="277"/>
      <c r="D132" s="1">
        <v>10505</v>
      </c>
      <c r="E132" s="1"/>
      <c r="F132" s="1">
        <v>10561</v>
      </c>
      <c r="G132" s="1"/>
      <c r="H132" s="1">
        <f t="shared" ref="H132:H133" si="12">F132-D132</f>
        <v>56</v>
      </c>
      <c r="I132" s="1"/>
    </row>
    <row r="133" spans="2:9">
      <c r="B133" s="285"/>
      <c r="C133" s="277"/>
      <c r="D133" s="1">
        <v>10505</v>
      </c>
      <c r="E133" s="1"/>
      <c r="F133" s="1">
        <v>10574</v>
      </c>
      <c r="G133" s="1"/>
      <c r="H133" s="1">
        <f t="shared" si="12"/>
        <v>69</v>
      </c>
      <c r="I133" s="1"/>
    </row>
    <row r="134" spans="2:9">
      <c r="B134" s="285"/>
      <c r="C134" s="277"/>
      <c r="D134" s="1">
        <v>10585</v>
      </c>
      <c r="E134" s="1">
        <v>10613</v>
      </c>
      <c r="F134" s="1"/>
      <c r="G134" s="1"/>
      <c r="H134" s="1">
        <f>E134-D134</f>
        <v>28</v>
      </c>
      <c r="I134" s="1"/>
    </row>
    <row r="135" spans="2:9">
      <c r="B135" s="285"/>
      <c r="C135" s="277"/>
      <c r="D135" s="1">
        <v>10585</v>
      </c>
      <c r="E135" s="1">
        <v>10613</v>
      </c>
      <c r="F135" s="1"/>
      <c r="G135" s="1"/>
      <c r="H135" s="1">
        <f t="shared" ref="H135:H141" si="13">E135-D135</f>
        <v>28</v>
      </c>
      <c r="I135" s="1"/>
    </row>
    <row r="136" spans="2:9">
      <c r="B136" s="285"/>
      <c r="C136" s="277"/>
      <c r="D136" s="1">
        <v>10597</v>
      </c>
      <c r="E136" s="1">
        <v>10613</v>
      </c>
      <c r="F136" s="1"/>
      <c r="G136" s="1"/>
      <c r="H136" s="1">
        <f t="shared" si="13"/>
        <v>16</v>
      </c>
      <c r="I136" s="1"/>
    </row>
    <row r="137" spans="2:9">
      <c r="B137" s="285"/>
      <c r="C137" s="277"/>
      <c r="D137" s="1">
        <v>10583</v>
      </c>
      <c r="E137" s="1">
        <v>10635</v>
      </c>
      <c r="F137" s="1"/>
      <c r="G137" s="1"/>
      <c r="H137" s="1">
        <f t="shared" si="13"/>
        <v>52</v>
      </c>
      <c r="I137" s="1"/>
    </row>
    <row r="138" spans="2:9">
      <c r="B138" s="285"/>
      <c r="C138" s="277"/>
      <c r="D138" s="1">
        <v>10575</v>
      </c>
      <c r="E138" s="1">
        <v>10635</v>
      </c>
      <c r="F138" s="1"/>
      <c r="G138" s="1"/>
      <c r="H138" s="1">
        <f t="shared" si="13"/>
        <v>60</v>
      </c>
      <c r="I138" s="1"/>
    </row>
    <row r="139" spans="2:9">
      <c r="B139" s="285"/>
      <c r="C139" s="277"/>
      <c r="D139" s="1">
        <v>10550</v>
      </c>
      <c r="E139" s="1">
        <v>10585</v>
      </c>
      <c r="F139" s="1"/>
      <c r="G139" s="1"/>
      <c r="H139" s="1">
        <f t="shared" si="13"/>
        <v>35</v>
      </c>
      <c r="I139" s="1"/>
    </row>
    <row r="140" spans="2:9">
      <c r="B140" s="285"/>
      <c r="C140" s="277"/>
      <c r="D140" s="1">
        <v>10537</v>
      </c>
      <c r="E140" s="1">
        <v>10585</v>
      </c>
      <c r="F140" s="1"/>
      <c r="G140" s="1"/>
      <c r="H140" s="1">
        <f t="shared" si="13"/>
        <v>48</v>
      </c>
      <c r="I140" s="1"/>
    </row>
    <row r="141" spans="2:9">
      <c r="B141" s="286"/>
      <c r="C141" s="269"/>
      <c r="D141" s="1">
        <v>10522</v>
      </c>
      <c r="E141" s="1">
        <v>10585</v>
      </c>
      <c r="F141" s="1"/>
      <c r="G141" s="1"/>
      <c r="H141" s="1">
        <f t="shared" si="13"/>
        <v>63</v>
      </c>
      <c r="I141" s="1"/>
    </row>
    <row r="142" spans="2:9">
      <c r="B142" s="284" t="s">
        <v>497</v>
      </c>
      <c r="C142" s="268" t="s">
        <v>481</v>
      </c>
      <c r="D142" s="1"/>
      <c r="E142" s="1">
        <v>10412</v>
      </c>
      <c r="F142" s="1"/>
      <c r="G142" s="1">
        <v>10445</v>
      </c>
      <c r="H142" s="1">
        <f>E142-G142</f>
        <v>-33</v>
      </c>
      <c r="I142" s="1"/>
    </row>
    <row r="143" spans="2:9">
      <c r="B143" s="285"/>
      <c r="C143" s="277"/>
      <c r="D143" s="1"/>
      <c r="E143" s="1">
        <v>10412</v>
      </c>
      <c r="F143" s="1"/>
      <c r="G143" s="1">
        <v>10445</v>
      </c>
      <c r="H143" s="1">
        <f>E143-G143</f>
        <v>-33</v>
      </c>
      <c r="I143" s="1"/>
    </row>
    <row r="144" spans="2:9">
      <c r="B144" s="285"/>
      <c r="C144" s="277"/>
      <c r="D144" s="1">
        <v>10445</v>
      </c>
      <c r="E144" s="1">
        <v>10450</v>
      </c>
      <c r="F144" s="1"/>
      <c r="G144" s="1"/>
      <c r="H144" s="1">
        <f>E144-D144</f>
        <v>5</v>
      </c>
      <c r="I144" s="1"/>
    </row>
    <row r="145" spans="2:9">
      <c r="B145" s="285"/>
      <c r="C145" s="277"/>
      <c r="D145" s="1">
        <v>10445</v>
      </c>
      <c r="E145" s="1">
        <v>10470</v>
      </c>
      <c r="F145" s="1"/>
      <c r="G145" s="1"/>
      <c r="H145" s="1">
        <f>E145-D145</f>
        <v>25</v>
      </c>
      <c r="I145" s="1"/>
    </row>
    <row r="146" spans="2:9">
      <c r="B146" s="285"/>
      <c r="C146" s="277"/>
      <c r="D146" s="1">
        <v>10445</v>
      </c>
      <c r="E146" s="1">
        <v>10485</v>
      </c>
      <c r="F146" s="1"/>
      <c r="G146" s="1"/>
      <c r="H146" s="1">
        <f>E146-D146</f>
        <v>40</v>
      </c>
      <c r="I146" s="1"/>
    </row>
    <row r="147" spans="2:9">
      <c r="B147" s="286"/>
      <c r="C147" s="269"/>
      <c r="D147" s="1">
        <v>10460</v>
      </c>
      <c r="E147" s="1">
        <v>10488</v>
      </c>
      <c r="F147" s="1"/>
      <c r="G147" s="1"/>
      <c r="H147" s="1">
        <f>E147-D147</f>
        <v>28</v>
      </c>
      <c r="I147" s="1"/>
    </row>
    <row r="148" spans="2:9">
      <c r="B148" s="284" t="s">
        <v>498</v>
      </c>
      <c r="C148" s="268" t="s">
        <v>481</v>
      </c>
      <c r="D148" s="1">
        <v>10535</v>
      </c>
      <c r="E148" s="1"/>
      <c r="F148" s="1"/>
      <c r="G148" s="1">
        <v>10510</v>
      </c>
      <c r="H148" s="1">
        <f>G148-D148</f>
        <v>-25</v>
      </c>
      <c r="I148" s="1"/>
    </row>
    <row r="149" spans="2:9">
      <c r="B149" s="286"/>
      <c r="C149" s="269"/>
      <c r="D149" s="1">
        <v>10535</v>
      </c>
      <c r="E149" s="1"/>
      <c r="F149" s="1"/>
      <c r="G149" s="1">
        <v>10510</v>
      </c>
      <c r="H149" s="1">
        <f>G149-D149</f>
        <v>-25</v>
      </c>
      <c r="I149" s="1"/>
    </row>
    <row r="150" spans="2:9">
      <c r="B150" s="287" t="s">
        <v>499</v>
      </c>
      <c r="C150" s="281" t="s">
        <v>481</v>
      </c>
      <c r="D150" s="1">
        <v>10570</v>
      </c>
      <c r="E150" s="1"/>
      <c r="F150" s="1"/>
      <c r="G150" s="1">
        <v>10550</v>
      </c>
      <c r="H150" s="1">
        <f t="shared" ref="H150:H151" si="14">G150-D150</f>
        <v>-20</v>
      </c>
      <c r="I150" s="1"/>
    </row>
    <row r="151" spans="2:9">
      <c r="B151" s="288"/>
      <c r="C151" s="282"/>
      <c r="D151" s="1">
        <v>10570</v>
      </c>
      <c r="E151" s="1"/>
      <c r="F151" s="1"/>
      <c r="G151" s="1">
        <v>10550</v>
      </c>
      <c r="H151" s="1">
        <f t="shared" si="14"/>
        <v>-20</v>
      </c>
      <c r="I151" s="1"/>
    </row>
    <row r="152" spans="2:9">
      <c r="B152" s="288"/>
      <c r="C152" s="282"/>
      <c r="D152" s="1">
        <v>10507</v>
      </c>
      <c r="E152" s="1">
        <v>10545</v>
      </c>
      <c r="F152" s="1"/>
      <c r="G152" s="1"/>
      <c r="H152" s="1">
        <f>E152-D152</f>
        <v>38</v>
      </c>
      <c r="I152" s="1"/>
    </row>
    <row r="153" spans="2:9">
      <c r="B153" s="288"/>
      <c r="C153" s="282"/>
      <c r="D153" s="1">
        <v>10492</v>
      </c>
      <c r="E153" s="1">
        <v>10545</v>
      </c>
      <c r="F153" s="1"/>
      <c r="G153" s="1"/>
      <c r="H153" s="1">
        <f t="shared" ref="H153:H155" si="15">E153-D153</f>
        <v>53</v>
      </c>
      <c r="I153" s="1"/>
    </row>
    <row r="154" spans="2:9">
      <c r="B154" s="288"/>
      <c r="C154" s="282"/>
      <c r="D154" s="1">
        <v>10481</v>
      </c>
      <c r="E154" s="1">
        <v>10545</v>
      </c>
      <c r="F154" s="1"/>
      <c r="G154" s="1"/>
      <c r="H154" s="1">
        <f t="shared" si="15"/>
        <v>64</v>
      </c>
      <c r="I154" s="1"/>
    </row>
    <row r="155" spans="2:9">
      <c r="B155" s="288"/>
      <c r="C155" s="282"/>
      <c r="D155" s="1">
        <v>10466</v>
      </c>
      <c r="E155" s="1">
        <v>10545</v>
      </c>
      <c r="F155" s="1"/>
      <c r="G155" s="1"/>
      <c r="H155" s="1">
        <f t="shared" si="15"/>
        <v>79</v>
      </c>
      <c r="I155" s="1"/>
    </row>
    <row r="156" spans="2:9">
      <c r="B156" s="289"/>
      <c r="C156" s="283"/>
      <c r="D156" s="5"/>
      <c r="E156" s="13">
        <v>10545</v>
      </c>
      <c r="F156" s="1"/>
      <c r="G156" s="1"/>
      <c r="H156" s="1"/>
      <c r="I156" s="13" t="s">
        <v>13</v>
      </c>
    </row>
    <row r="157" spans="2:9">
      <c r="B157" s="287" t="s">
        <v>501</v>
      </c>
      <c r="C157" s="281" t="s">
        <v>481</v>
      </c>
      <c r="D157" s="13"/>
      <c r="E157" s="13"/>
      <c r="F157" s="1"/>
      <c r="G157" s="1">
        <v>10528</v>
      </c>
      <c r="H157" s="1">
        <f>E156-G157</f>
        <v>17</v>
      </c>
      <c r="I157" s="5"/>
    </row>
    <row r="158" spans="2:9">
      <c r="B158" s="288"/>
      <c r="C158" s="282"/>
      <c r="D158" s="13">
        <v>10528</v>
      </c>
      <c r="E158" s="13"/>
      <c r="F158" s="1">
        <v>10576</v>
      </c>
      <c r="G158" s="1"/>
      <c r="H158" s="1">
        <f>F158-D158</f>
        <v>48</v>
      </c>
      <c r="I158" s="5"/>
    </row>
    <row r="159" spans="2:9">
      <c r="B159" s="288"/>
      <c r="C159" s="282"/>
      <c r="D159" s="13">
        <v>10528</v>
      </c>
      <c r="E159" s="13"/>
      <c r="F159" s="1">
        <v>10590</v>
      </c>
      <c r="G159" s="1"/>
      <c r="H159" s="1">
        <f>F159-D159</f>
        <v>62</v>
      </c>
      <c r="I159" s="5"/>
    </row>
    <row r="160" spans="2:9">
      <c r="B160" s="288"/>
      <c r="C160" s="282"/>
      <c r="D160" s="13">
        <v>10586</v>
      </c>
      <c r="E160" s="13">
        <v>10627</v>
      </c>
      <c r="F160" s="1"/>
      <c r="G160" s="1"/>
      <c r="H160" s="1">
        <f>E160-D160</f>
        <v>41</v>
      </c>
      <c r="I160" s="5"/>
    </row>
    <row r="161" spans="2:9">
      <c r="B161" s="288"/>
      <c r="C161" s="282"/>
      <c r="D161" s="13">
        <v>10569</v>
      </c>
      <c r="E161" s="13">
        <v>10627</v>
      </c>
      <c r="F161" s="1"/>
      <c r="G161" s="1"/>
      <c r="H161" s="1">
        <f t="shared" ref="H161:H163" si="16">E161-D161</f>
        <v>58</v>
      </c>
      <c r="I161" s="5"/>
    </row>
    <row r="162" spans="2:9">
      <c r="B162" s="288"/>
      <c r="C162" s="282"/>
      <c r="D162" s="13">
        <v>10549</v>
      </c>
      <c r="E162" s="13">
        <v>10627</v>
      </c>
      <c r="F162" s="1"/>
      <c r="G162" s="1"/>
      <c r="H162" s="1">
        <f t="shared" si="16"/>
        <v>78</v>
      </c>
      <c r="I162" s="5"/>
    </row>
    <row r="163" spans="2:9">
      <c r="B163" s="289"/>
      <c r="C163" s="283"/>
      <c r="D163" s="13">
        <v>10532</v>
      </c>
      <c r="E163" s="13">
        <v>10627</v>
      </c>
      <c r="F163" s="1"/>
      <c r="G163" s="1"/>
      <c r="H163" s="1">
        <f t="shared" si="16"/>
        <v>95</v>
      </c>
      <c r="I163" s="5"/>
    </row>
    <row r="164" spans="2:9">
      <c r="B164" s="284" t="s">
        <v>503</v>
      </c>
      <c r="C164" s="268" t="s">
        <v>481</v>
      </c>
      <c r="D164" s="13">
        <v>10600</v>
      </c>
      <c r="E164" s="13"/>
      <c r="F164" s="1"/>
      <c r="G164" s="1">
        <v>10580</v>
      </c>
      <c r="H164" s="1">
        <f>G164-D164</f>
        <v>-20</v>
      </c>
      <c r="I164" s="5"/>
    </row>
    <row r="165" spans="2:9">
      <c r="B165" s="285"/>
      <c r="C165" s="277"/>
      <c r="D165" s="13">
        <v>10600</v>
      </c>
      <c r="E165" s="13"/>
      <c r="F165" s="1"/>
      <c r="G165" s="1">
        <v>10580</v>
      </c>
      <c r="H165" s="1">
        <f t="shared" ref="H165:H169" si="17">G165-D165</f>
        <v>-20</v>
      </c>
      <c r="I165" s="5"/>
    </row>
    <row r="166" spans="2:9">
      <c r="B166" s="285"/>
      <c r="C166" s="277"/>
      <c r="D166" s="13">
        <v>10600</v>
      </c>
      <c r="E166" s="13"/>
      <c r="F166" s="1"/>
      <c r="G166" s="1">
        <v>10580</v>
      </c>
      <c r="H166" s="1">
        <f t="shared" si="17"/>
        <v>-20</v>
      </c>
      <c r="I166" s="5"/>
    </row>
    <row r="167" spans="2:9">
      <c r="B167" s="285"/>
      <c r="C167" s="277"/>
      <c r="D167" s="13">
        <v>10600</v>
      </c>
      <c r="E167" s="13"/>
      <c r="F167" s="1"/>
      <c r="G167" s="1">
        <v>10580</v>
      </c>
      <c r="H167" s="1">
        <f t="shared" si="17"/>
        <v>-20</v>
      </c>
      <c r="I167" s="5"/>
    </row>
    <row r="168" spans="2:9">
      <c r="B168" s="285"/>
      <c r="C168" s="277"/>
      <c r="D168" s="13">
        <v>10584</v>
      </c>
      <c r="E168" s="13"/>
      <c r="F168" s="1"/>
      <c r="G168" s="1">
        <v>10570</v>
      </c>
      <c r="H168" s="1">
        <f t="shared" si="17"/>
        <v>-14</v>
      </c>
      <c r="I168" s="5"/>
    </row>
    <row r="169" spans="2:9">
      <c r="B169" s="285"/>
      <c r="C169" s="277"/>
      <c r="D169" s="13">
        <v>10584</v>
      </c>
      <c r="E169" s="13"/>
      <c r="F169" s="1"/>
      <c r="G169" s="1">
        <v>10570</v>
      </c>
      <c r="H169" s="1">
        <f t="shared" si="17"/>
        <v>-14</v>
      </c>
      <c r="I169" s="5"/>
    </row>
    <row r="170" spans="2:9">
      <c r="B170" s="285"/>
      <c r="C170" s="277"/>
      <c r="D170" s="13">
        <v>10526</v>
      </c>
      <c r="E170" s="13">
        <v>10560</v>
      </c>
      <c r="F170" s="1"/>
      <c r="G170" s="1"/>
      <c r="H170" s="1">
        <f>E170-D170</f>
        <v>34</v>
      </c>
      <c r="I170" s="5"/>
    </row>
    <row r="171" spans="2:9">
      <c r="B171" s="285"/>
      <c r="C171" s="277"/>
      <c r="D171" s="13">
        <v>10526</v>
      </c>
      <c r="E171" s="13">
        <v>10560</v>
      </c>
      <c r="F171" s="1"/>
      <c r="G171" s="1"/>
      <c r="H171" s="1">
        <f t="shared" ref="H171:H195" si="18">E171-D171</f>
        <v>34</v>
      </c>
      <c r="I171" s="5"/>
    </row>
    <row r="172" spans="2:9">
      <c r="B172" s="285"/>
      <c r="C172" s="277"/>
      <c r="D172" s="13">
        <v>10498</v>
      </c>
      <c r="E172" s="13">
        <v>10560</v>
      </c>
      <c r="F172" s="1"/>
      <c r="G172" s="1"/>
      <c r="H172" s="1">
        <f t="shared" si="18"/>
        <v>62</v>
      </c>
      <c r="I172" s="5"/>
    </row>
    <row r="173" spans="2:9">
      <c r="B173" s="285"/>
      <c r="C173" s="277"/>
      <c r="D173" s="13">
        <v>10498</v>
      </c>
      <c r="E173" s="13">
        <v>10560</v>
      </c>
      <c r="F173" s="1"/>
      <c r="G173" s="1"/>
      <c r="H173" s="1">
        <f t="shared" si="18"/>
        <v>62</v>
      </c>
      <c r="I173" s="5"/>
    </row>
    <row r="174" spans="2:9">
      <c r="B174" s="285"/>
      <c r="C174" s="277"/>
      <c r="D174" s="13">
        <v>10485</v>
      </c>
      <c r="E174" s="13">
        <v>10518</v>
      </c>
      <c r="F174" s="1"/>
      <c r="G174" s="1"/>
      <c r="H174" s="1">
        <f t="shared" si="18"/>
        <v>33</v>
      </c>
      <c r="I174" s="5"/>
    </row>
    <row r="175" spans="2:9">
      <c r="B175" s="285"/>
      <c r="C175" s="277"/>
      <c r="D175" s="13">
        <v>10462</v>
      </c>
      <c r="E175" s="13">
        <v>10518</v>
      </c>
      <c r="F175" s="1"/>
      <c r="G175" s="1"/>
      <c r="H175" s="1">
        <f t="shared" si="18"/>
        <v>56</v>
      </c>
      <c r="I175" s="5"/>
    </row>
    <row r="176" spans="2:9">
      <c r="B176" s="285"/>
      <c r="C176" s="277"/>
      <c r="D176" s="13">
        <v>10455</v>
      </c>
      <c r="E176" s="13">
        <v>10525</v>
      </c>
      <c r="F176" s="1"/>
      <c r="G176" s="1"/>
      <c r="H176" s="1">
        <f t="shared" si="18"/>
        <v>70</v>
      </c>
      <c r="I176" s="5"/>
    </row>
    <row r="177" spans="2:9">
      <c r="B177" s="285"/>
      <c r="C177" s="277"/>
      <c r="D177" s="13">
        <v>10455</v>
      </c>
      <c r="E177" s="13">
        <v>10525</v>
      </c>
      <c r="F177" s="1"/>
      <c r="G177" s="1"/>
      <c r="H177" s="1">
        <f t="shared" si="18"/>
        <v>70</v>
      </c>
      <c r="I177" s="5"/>
    </row>
    <row r="178" spans="2:9">
      <c r="B178" s="285"/>
      <c r="C178" s="277"/>
      <c r="D178" s="13">
        <v>10462</v>
      </c>
      <c r="E178" s="13">
        <v>10480</v>
      </c>
      <c r="F178" s="1"/>
      <c r="G178" s="1"/>
      <c r="H178" s="1">
        <f t="shared" si="18"/>
        <v>18</v>
      </c>
      <c r="I178" s="5"/>
    </row>
    <row r="179" spans="2:9">
      <c r="B179" s="285"/>
      <c r="C179" s="277"/>
      <c r="D179" s="13">
        <v>10450</v>
      </c>
      <c r="E179" s="13">
        <v>10480</v>
      </c>
      <c r="F179" s="1"/>
      <c r="G179" s="1"/>
      <c r="H179" s="1">
        <f t="shared" si="18"/>
        <v>30</v>
      </c>
      <c r="I179" s="5"/>
    </row>
    <row r="180" spans="2:9">
      <c r="B180" s="285"/>
      <c r="C180" s="277"/>
      <c r="D180" s="13">
        <v>10437</v>
      </c>
      <c r="E180" s="13">
        <v>10482</v>
      </c>
      <c r="F180" s="1"/>
      <c r="G180" s="1"/>
      <c r="H180" s="1">
        <f t="shared" si="18"/>
        <v>45</v>
      </c>
      <c r="I180" s="5"/>
    </row>
    <row r="181" spans="2:9">
      <c r="B181" s="285"/>
      <c r="C181" s="277"/>
      <c r="D181" s="13">
        <v>10437</v>
      </c>
      <c r="E181" s="13">
        <v>10482</v>
      </c>
      <c r="F181" s="1"/>
      <c r="G181" s="1"/>
      <c r="H181" s="1">
        <f t="shared" si="18"/>
        <v>45</v>
      </c>
      <c r="I181" s="5"/>
    </row>
    <row r="182" spans="2:9">
      <c r="B182" s="285"/>
      <c r="C182" s="277"/>
      <c r="D182" s="13">
        <v>10437</v>
      </c>
      <c r="E182" s="13">
        <v>10482</v>
      </c>
      <c r="F182" s="1"/>
      <c r="G182" s="1"/>
      <c r="H182" s="1">
        <f t="shared" si="18"/>
        <v>45</v>
      </c>
      <c r="I182" s="5"/>
    </row>
    <row r="183" spans="2:9">
      <c r="B183" s="286"/>
      <c r="C183" s="269"/>
      <c r="D183" s="13">
        <v>10437</v>
      </c>
      <c r="E183" s="13">
        <v>10482</v>
      </c>
      <c r="F183" s="1"/>
      <c r="G183" s="1"/>
      <c r="H183" s="1">
        <f t="shared" si="18"/>
        <v>45</v>
      </c>
      <c r="I183" s="5"/>
    </row>
    <row r="184" spans="2:9">
      <c r="B184" s="284" t="s">
        <v>506</v>
      </c>
      <c r="C184" s="268" t="s">
        <v>481</v>
      </c>
      <c r="D184" s="13">
        <v>10408</v>
      </c>
      <c r="E184" s="13">
        <v>10438</v>
      </c>
      <c r="F184" s="1"/>
      <c r="G184" s="1"/>
      <c r="H184" s="1">
        <f t="shared" si="18"/>
        <v>30</v>
      </c>
      <c r="I184" s="5"/>
    </row>
    <row r="185" spans="2:9">
      <c r="B185" s="285"/>
      <c r="C185" s="277"/>
      <c r="D185" s="13">
        <v>10392</v>
      </c>
      <c r="E185" s="13">
        <v>10438</v>
      </c>
      <c r="F185" s="1"/>
      <c r="G185" s="1"/>
      <c r="H185" s="1">
        <f t="shared" si="18"/>
        <v>46</v>
      </c>
      <c r="I185" s="5"/>
    </row>
    <row r="186" spans="2:9">
      <c r="B186" s="285"/>
      <c r="C186" s="277"/>
      <c r="D186" s="13">
        <v>10382</v>
      </c>
      <c r="E186" s="13">
        <v>10438</v>
      </c>
      <c r="F186" s="1"/>
      <c r="G186" s="1"/>
      <c r="H186" s="1">
        <f t="shared" si="18"/>
        <v>56</v>
      </c>
      <c r="I186" s="5"/>
    </row>
    <row r="187" spans="2:9">
      <c r="B187" s="285"/>
      <c r="C187" s="277"/>
      <c r="D187" s="13">
        <v>10382</v>
      </c>
      <c r="E187" s="13">
        <v>10438</v>
      </c>
      <c r="F187" s="1"/>
      <c r="G187" s="1"/>
      <c r="H187" s="1">
        <f t="shared" si="18"/>
        <v>56</v>
      </c>
      <c r="I187" s="5"/>
    </row>
    <row r="188" spans="2:9">
      <c r="B188" s="285"/>
      <c r="C188" s="277"/>
      <c r="D188" s="13">
        <v>10385</v>
      </c>
      <c r="E188" s="13">
        <v>10414</v>
      </c>
      <c r="F188" s="1"/>
      <c r="G188" s="1"/>
      <c r="H188" s="1">
        <f t="shared" si="18"/>
        <v>29</v>
      </c>
      <c r="I188" s="5"/>
    </row>
    <row r="189" spans="2:9">
      <c r="B189" s="285"/>
      <c r="C189" s="277"/>
      <c r="D189" s="13">
        <v>10315</v>
      </c>
      <c r="E189" s="13">
        <v>10414</v>
      </c>
      <c r="F189" s="1"/>
      <c r="G189" s="1"/>
      <c r="H189" s="1">
        <f t="shared" si="18"/>
        <v>99</v>
      </c>
      <c r="I189" s="5"/>
    </row>
    <row r="190" spans="2:9">
      <c r="B190" s="285"/>
      <c r="C190" s="277"/>
      <c r="D190" s="13">
        <v>10315</v>
      </c>
      <c r="E190" s="13">
        <v>10414</v>
      </c>
      <c r="F190" s="1"/>
      <c r="G190" s="1"/>
      <c r="H190" s="1">
        <f t="shared" si="18"/>
        <v>99</v>
      </c>
      <c r="I190" s="5"/>
    </row>
    <row r="191" spans="2:9">
      <c r="B191" s="285"/>
      <c r="C191" s="277"/>
      <c r="D191" s="13">
        <v>10315</v>
      </c>
      <c r="E191" s="13">
        <v>10414</v>
      </c>
      <c r="F191" s="1"/>
      <c r="G191" s="1"/>
      <c r="H191" s="1">
        <f t="shared" si="18"/>
        <v>99</v>
      </c>
      <c r="I191" s="5"/>
    </row>
    <row r="192" spans="2:9">
      <c r="B192" s="285"/>
      <c r="C192" s="277"/>
      <c r="D192" s="13">
        <v>10311</v>
      </c>
      <c r="E192" s="13">
        <v>10340</v>
      </c>
      <c r="F192" s="1"/>
      <c r="G192" s="1"/>
      <c r="H192" s="1">
        <f t="shared" si="18"/>
        <v>29</v>
      </c>
      <c r="I192" s="5"/>
    </row>
    <row r="193" spans="2:9">
      <c r="B193" s="285"/>
      <c r="C193" s="277"/>
      <c r="D193" s="13">
        <v>10311</v>
      </c>
      <c r="E193" s="13">
        <v>10340</v>
      </c>
      <c r="F193" s="1"/>
      <c r="G193" s="1"/>
      <c r="H193" s="1">
        <f t="shared" si="18"/>
        <v>29</v>
      </c>
      <c r="I193" s="5"/>
    </row>
    <row r="194" spans="2:9">
      <c r="B194" s="285"/>
      <c r="C194" s="277"/>
      <c r="D194" s="13">
        <v>10295</v>
      </c>
      <c r="E194" s="13">
        <v>10340</v>
      </c>
      <c r="F194" s="1"/>
      <c r="G194" s="1"/>
      <c r="H194" s="1">
        <f t="shared" si="18"/>
        <v>45</v>
      </c>
      <c r="I194" s="5"/>
    </row>
    <row r="195" spans="2:9">
      <c r="B195" s="285"/>
      <c r="C195" s="277"/>
      <c r="D195" s="13">
        <v>10295</v>
      </c>
      <c r="E195" s="13">
        <v>10340</v>
      </c>
      <c r="F195" s="1"/>
      <c r="G195" s="1"/>
      <c r="H195" s="1">
        <f t="shared" si="18"/>
        <v>45</v>
      </c>
      <c r="I195" s="5"/>
    </row>
    <row r="196" spans="2:9">
      <c r="B196" s="285"/>
      <c r="C196" s="277"/>
      <c r="D196" s="13"/>
      <c r="E196" s="13">
        <v>10345</v>
      </c>
      <c r="F196" s="1"/>
      <c r="G196" s="1">
        <v>10355</v>
      </c>
      <c r="H196" s="1">
        <f>E196-G196</f>
        <v>-10</v>
      </c>
      <c r="I196" s="5"/>
    </row>
    <row r="197" spans="2:9">
      <c r="B197" s="285"/>
      <c r="C197" s="277"/>
      <c r="D197" s="13"/>
      <c r="E197" s="13">
        <v>10345</v>
      </c>
      <c r="F197" s="1"/>
      <c r="G197" s="1">
        <v>10355</v>
      </c>
      <c r="H197" s="1">
        <f t="shared" ref="H197:H199" si="19">E197-G197</f>
        <v>-10</v>
      </c>
      <c r="I197" s="5"/>
    </row>
    <row r="198" spans="2:9">
      <c r="B198" s="285"/>
      <c r="C198" s="277"/>
      <c r="D198" s="13"/>
      <c r="E198" s="13">
        <v>10345</v>
      </c>
      <c r="F198" s="1"/>
      <c r="G198" s="1">
        <v>10355</v>
      </c>
      <c r="H198" s="1">
        <f t="shared" si="19"/>
        <v>-10</v>
      </c>
      <c r="I198" s="5"/>
    </row>
    <row r="199" spans="2:9">
      <c r="B199" s="286"/>
      <c r="C199" s="269"/>
      <c r="D199" s="13"/>
      <c r="E199" s="13">
        <v>10345</v>
      </c>
      <c r="F199" s="1"/>
      <c r="G199" s="1">
        <v>10355</v>
      </c>
      <c r="H199" s="1">
        <f t="shared" si="19"/>
        <v>-10</v>
      </c>
      <c r="I199" s="5"/>
    </row>
    <row r="200" spans="2:9">
      <c r="B200" s="284" t="s">
        <v>507</v>
      </c>
      <c r="C200" s="268" t="s">
        <v>481</v>
      </c>
      <c r="D200" s="13">
        <v>10395</v>
      </c>
      <c r="E200" s="13"/>
      <c r="F200" s="1">
        <v>10419</v>
      </c>
      <c r="G200" s="1"/>
      <c r="H200" s="1">
        <f>F200-D200</f>
        <v>24</v>
      </c>
      <c r="I200" s="5"/>
    </row>
    <row r="201" spans="2:9">
      <c r="B201" s="285"/>
      <c r="C201" s="277"/>
      <c r="D201" s="13">
        <v>10395</v>
      </c>
      <c r="E201" s="13"/>
      <c r="F201" s="1">
        <v>10419</v>
      </c>
      <c r="G201" s="1"/>
      <c r="H201" s="1">
        <f t="shared" ref="H201:H203" si="20">F201-D201</f>
        <v>24</v>
      </c>
      <c r="I201" s="5"/>
    </row>
    <row r="202" spans="2:9">
      <c r="B202" s="285"/>
      <c r="C202" s="277"/>
      <c r="D202" s="13">
        <v>10395</v>
      </c>
      <c r="E202" s="13"/>
      <c r="F202" s="1">
        <v>10423</v>
      </c>
      <c r="G202" s="1"/>
      <c r="H202" s="1">
        <f t="shared" si="20"/>
        <v>28</v>
      </c>
      <c r="I202" s="5"/>
    </row>
    <row r="203" spans="2:9">
      <c r="B203" s="285"/>
      <c r="C203" s="277"/>
      <c r="D203" s="13">
        <v>10395</v>
      </c>
      <c r="E203" s="13"/>
      <c r="F203" s="1">
        <v>10423</v>
      </c>
      <c r="G203" s="1"/>
      <c r="H203" s="1">
        <f t="shared" si="20"/>
        <v>28</v>
      </c>
      <c r="I203" s="5"/>
    </row>
    <row r="204" spans="2:9">
      <c r="B204" s="285"/>
      <c r="C204" s="277"/>
      <c r="D204" s="13">
        <v>10338</v>
      </c>
      <c r="E204" s="13">
        <v>10365</v>
      </c>
      <c r="F204" s="1"/>
      <c r="G204" s="1"/>
      <c r="H204" s="1">
        <f>E204-D204</f>
        <v>27</v>
      </c>
      <c r="I204" s="5"/>
    </row>
    <row r="205" spans="2:9">
      <c r="B205" s="285"/>
      <c r="C205" s="277"/>
      <c r="D205" s="13">
        <v>10338</v>
      </c>
      <c r="E205" s="13">
        <v>10365</v>
      </c>
      <c r="F205" s="1"/>
      <c r="G205" s="1"/>
      <c r="H205" s="1">
        <f t="shared" ref="H205:H207" si="21">E205-D205</f>
        <v>27</v>
      </c>
      <c r="I205" s="5"/>
    </row>
    <row r="206" spans="2:9">
      <c r="B206" s="285"/>
      <c r="C206" s="277"/>
      <c r="D206" s="13">
        <v>10345</v>
      </c>
      <c r="E206" s="13">
        <v>10365</v>
      </c>
      <c r="F206" s="1"/>
      <c r="G206" s="1"/>
      <c r="H206" s="1">
        <f t="shared" si="21"/>
        <v>20</v>
      </c>
      <c r="I206" s="5"/>
    </row>
    <row r="207" spans="2:9">
      <c r="B207" s="286"/>
      <c r="C207" s="269"/>
      <c r="D207" s="13">
        <v>10350</v>
      </c>
      <c r="E207" s="13">
        <v>10365</v>
      </c>
      <c r="F207" s="1"/>
      <c r="G207" s="1"/>
      <c r="H207" s="1">
        <f t="shared" si="21"/>
        <v>15</v>
      </c>
      <c r="I207" s="5"/>
    </row>
    <row r="208" spans="2:9">
      <c r="B208" s="284" t="s">
        <v>509</v>
      </c>
      <c r="C208" s="268" t="s">
        <v>481</v>
      </c>
      <c r="D208" s="13">
        <v>10380</v>
      </c>
      <c r="E208" s="13"/>
      <c r="F208" s="1"/>
      <c r="G208" s="1">
        <v>10385</v>
      </c>
      <c r="H208" s="1">
        <f>D208-G208</f>
        <v>-5</v>
      </c>
      <c r="I208" s="5"/>
    </row>
    <row r="209" spans="2:9">
      <c r="B209" s="285"/>
      <c r="C209" s="277"/>
      <c r="D209" s="13">
        <v>10380</v>
      </c>
      <c r="E209" s="13"/>
      <c r="F209" s="1"/>
      <c r="G209" s="1">
        <v>10385</v>
      </c>
      <c r="H209" s="1">
        <f>D209-G209</f>
        <v>-5</v>
      </c>
      <c r="I209" s="5"/>
    </row>
    <row r="210" spans="2:9">
      <c r="B210" s="285"/>
      <c r="C210" s="277"/>
      <c r="D210" s="13">
        <v>10348</v>
      </c>
      <c r="E210" s="13">
        <v>10360</v>
      </c>
      <c r="F210" s="1"/>
      <c r="G210" s="1"/>
      <c r="H210" s="1">
        <f>E210-D210</f>
        <v>12</v>
      </c>
      <c r="I210" s="5"/>
    </row>
    <row r="211" spans="2:9">
      <c r="B211" s="285"/>
      <c r="C211" s="277"/>
      <c r="D211" s="13">
        <v>10342</v>
      </c>
      <c r="E211" s="13">
        <v>10360</v>
      </c>
      <c r="F211" s="1"/>
      <c r="G211" s="1"/>
      <c r="H211" s="1">
        <f>E211-D211</f>
        <v>18</v>
      </c>
      <c r="I211" s="5"/>
    </row>
    <row r="212" spans="2:9">
      <c r="B212" s="285"/>
      <c r="C212" s="277"/>
      <c r="D212" s="13"/>
      <c r="E212" s="13">
        <v>10360</v>
      </c>
      <c r="F212" s="1"/>
      <c r="G212" s="1">
        <v>10382</v>
      </c>
      <c r="H212" s="1">
        <f>E212-G212</f>
        <v>-22</v>
      </c>
      <c r="I212" s="5"/>
    </row>
    <row r="213" spans="2:9">
      <c r="B213" s="285"/>
      <c r="C213" s="277"/>
      <c r="D213" s="13">
        <v>10392</v>
      </c>
      <c r="E213" s="13"/>
      <c r="F213" s="1">
        <v>10405</v>
      </c>
      <c r="G213" s="1"/>
      <c r="H213" s="1">
        <f>F213-D213</f>
        <v>13</v>
      </c>
      <c r="I213" s="5"/>
    </row>
    <row r="214" spans="2:9">
      <c r="B214" s="286"/>
      <c r="C214" s="269"/>
      <c r="D214" s="13">
        <v>10392</v>
      </c>
      <c r="E214" s="13"/>
      <c r="F214" s="1">
        <v>10405</v>
      </c>
      <c r="G214" s="1"/>
      <c r="H214" s="1">
        <f>F214-D214</f>
        <v>13</v>
      </c>
      <c r="I214" s="5"/>
    </row>
    <row r="215" spans="2:9">
      <c r="B215" s="284" t="s">
        <v>510</v>
      </c>
      <c r="C215" s="268" t="s">
        <v>515</v>
      </c>
      <c r="D215" s="13"/>
      <c r="E215" s="13">
        <v>10380</v>
      </c>
      <c r="F215" s="1"/>
      <c r="G215" s="1">
        <v>10395</v>
      </c>
      <c r="H215" s="1">
        <f>E215-G215</f>
        <v>-15</v>
      </c>
      <c r="I215" s="5"/>
    </row>
    <row r="216" spans="2:9">
      <c r="B216" s="285"/>
      <c r="C216" s="277"/>
      <c r="D216" s="13"/>
      <c r="E216" s="13">
        <v>10380</v>
      </c>
      <c r="F216" s="1"/>
      <c r="G216" s="1">
        <v>10395</v>
      </c>
      <c r="H216" s="1">
        <f t="shared" ref="H216:H218" si="22">E216-G216</f>
        <v>-15</v>
      </c>
      <c r="I216" s="5"/>
    </row>
    <row r="217" spans="2:9">
      <c r="B217" s="285"/>
      <c r="C217" s="277"/>
      <c r="D217" s="13"/>
      <c r="E217" s="13">
        <v>10370</v>
      </c>
      <c r="F217" s="1"/>
      <c r="G217" s="1">
        <v>10380</v>
      </c>
      <c r="H217" s="1">
        <f t="shared" si="22"/>
        <v>-10</v>
      </c>
      <c r="I217" s="5"/>
    </row>
    <row r="218" spans="2:9">
      <c r="B218" s="286"/>
      <c r="C218" s="269"/>
      <c r="D218" s="13"/>
      <c r="E218" s="13">
        <v>10370</v>
      </c>
      <c r="F218" s="1"/>
      <c r="G218" s="1">
        <v>10380</v>
      </c>
      <c r="H218" s="1">
        <f t="shared" si="22"/>
        <v>-10</v>
      </c>
      <c r="I218" s="5"/>
    </row>
    <row r="219" spans="2:9">
      <c r="B219" s="284" t="s">
        <v>512</v>
      </c>
      <c r="C219" s="268" t="s">
        <v>515</v>
      </c>
      <c r="D219" s="13">
        <v>10405</v>
      </c>
      <c r="E219" s="13"/>
      <c r="F219" s="1">
        <v>10430</v>
      </c>
      <c r="G219" s="1"/>
      <c r="H219" s="1">
        <f>F219-D219</f>
        <v>25</v>
      </c>
      <c r="I219" s="5"/>
    </row>
    <row r="220" spans="2:9">
      <c r="B220" s="285"/>
      <c r="C220" s="277"/>
      <c r="D220" s="13">
        <v>10405</v>
      </c>
      <c r="E220" s="13"/>
      <c r="F220" s="1">
        <v>10442</v>
      </c>
      <c r="G220" s="1"/>
      <c r="H220" s="1">
        <f t="shared" ref="H220:H222" si="23">F220-D220</f>
        <v>37</v>
      </c>
      <c r="I220" s="5"/>
    </row>
    <row r="221" spans="2:9">
      <c r="B221" s="285"/>
      <c r="C221" s="277"/>
      <c r="D221" s="13">
        <v>10405</v>
      </c>
      <c r="E221" s="13"/>
      <c r="F221" s="1">
        <v>10449</v>
      </c>
      <c r="G221" s="1"/>
      <c r="H221" s="1">
        <f t="shared" si="23"/>
        <v>44</v>
      </c>
      <c r="I221" s="5"/>
    </row>
    <row r="222" spans="2:9">
      <c r="B222" s="285"/>
      <c r="C222" s="277"/>
      <c r="D222" s="13">
        <v>10405</v>
      </c>
      <c r="E222" s="13"/>
      <c r="F222" s="1">
        <v>10467</v>
      </c>
      <c r="G222" s="1"/>
      <c r="H222" s="1">
        <f t="shared" si="23"/>
        <v>62</v>
      </c>
      <c r="I222" s="5"/>
    </row>
    <row r="223" spans="2:9">
      <c r="B223" s="285"/>
      <c r="C223" s="277"/>
      <c r="D223" s="13"/>
      <c r="E223" s="13">
        <v>10475</v>
      </c>
      <c r="F223" s="1"/>
      <c r="G223" s="1">
        <v>10500</v>
      </c>
      <c r="H223" s="1">
        <f>E223-G223</f>
        <v>-25</v>
      </c>
      <c r="I223" s="5"/>
    </row>
    <row r="224" spans="2:9">
      <c r="B224" s="285"/>
      <c r="C224" s="277"/>
      <c r="D224" s="13"/>
      <c r="E224" s="13">
        <v>10490</v>
      </c>
      <c r="F224" s="1"/>
      <c r="G224" s="1">
        <v>10500</v>
      </c>
      <c r="H224" s="1">
        <f>E224-G224</f>
        <v>-10</v>
      </c>
      <c r="I224" s="5"/>
    </row>
    <row r="225" spans="2:9">
      <c r="B225" s="285"/>
      <c r="C225" s="277"/>
      <c r="D225" s="13">
        <v>10488</v>
      </c>
      <c r="E225" s="13">
        <v>10509</v>
      </c>
      <c r="F225" s="1"/>
      <c r="G225" s="1"/>
      <c r="H225" s="1">
        <f>E225-D225</f>
        <v>21</v>
      </c>
      <c r="I225" s="5"/>
    </row>
    <row r="226" spans="2:9">
      <c r="B226" s="286"/>
      <c r="C226" s="269"/>
      <c r="D226" s="13"/>
      <c r="E226" s="13">
        <v>10509</v>
      </c>
      <c r="F226" s="1"/>
      <c r="G226" s="1">
        <v>10509</v>
      </c>
      <c r="H226" s="1">
        <v>0</v>
      </c>
      <c r="I226" s="5"/>
    </row>
    <row r="227" spans="2:9">
      <c r="B227" s="284" t="s">
        <v>516</v>
      </c>
      <c r="C227" s="268" t="s">
        <v>515</v>
      </c>
      <c r="D227" s="13">
        <v>10544</v>
      </c>
      <c r="E227" s="13"/>
      <c r="F227" s="1">
        <v>10566</v>
      </c>
      <c r="G227" s="1"/>
      <c r="H227" s="1">
        <f>F227-D227</f>
        <v>22</v>
      </c>
      <c r="I227" s="5"/>
    </row>
    <row r="228" spans="2:9">
      <c r="B228" s="285"/>
      <c r="C228" s="277"/>
      <c r="D228" s="13">
        <v>10544</v>
      </c>
      <c r="E228" s="13"/>
      <c r="F228" s="1">
        <v>10595</v>
      </c>
      <c r="G228" s="1"/>
      <c r="H228" s="1">
        <f t="shared" ref="H228:H230" si="24">F228-D228</f>
        <v>51</v>
      </c>
      <c r="I228" s="5"/>
    </row>
    <row r="229" spans="2:9">
      <c r="B229" s="285"/>
      <c r="C229" s="277"/>
      <c r="D229" s="13">
        <v>10544</v>
      </c>
      <c r="E229" s="13"/>
      <c r="F229" s="1">
        <v>10603</v>
      </c>
      <c r="G229" s="1"/>
      <c r="H229" s="1">
        <f t="shared" si="24"/>
        <v>59</v>
      </c>
      <c r="I229" s="5"/>
    </row>
    <row r="230" spans="2:9">
      <c r="B230" s="286"/>
      <c r="C230" s="269"/>
      <c r="D230" s="13">
        <v>10544</v>
      </c>
      <c r="E230" s="13"/>
      <c r="F230" s="1">
        <v>10600</v>
      </c>
      <c r="G230" s="1"/>
      <c r="H230" s="1">
        <f t="shared" si="24"/>
        <v>56</v>
      </c>
      <c r="I230" s="5"/>
    </row>
    <row r="231" spans="2:9">
      <c r="B231" s="284" t="s">
        <v>517</v>
      </c>
      <c r="C231" s="268" t="s">
        <v>515</v>
      </c>
      <c r="D231" s="13">
        <v>10625</v>
      </c>
      <c r="E231" s="13"/>
      <c r="F231" s="1"/>
      <c r="G231" s="1">
        <v>10615</v>
      </c>
      <c r="H231" s="1">
        <f>G231-D231</f>
        <v>-10</v>
      </c>
      <c r="I231" s="5"/>
    </row>
    <row r="232" spans="2:9">
      <c r="B232" s="285"/>
      <c r="C232" s="277"/>
      <c r="D232" s="13">
        <v>10625</v>
      </c>
      <c r="E232" s="13"/>
      <c r="F232" s="1"/>
      <c r="G232" s="1">
        <v>10615</v>
      </c>
      <c r="H232" s="1">
        <f t="shared" ref="H232:H234" si="25">G232-D232</f>
        <v>-10</v>
      </c>
      <c r="I232" s="5"/>
    </row>
    <row r="233" spans="2:9">
      <c r="B233" s="285"/>
      <c r="C233" s="277"/>
      <c r="D233" s="13">
        <v>10625</v>
      </c>
      <c r="E233" s="13"/>
      <c r="F233" s="1"/>
      <c r="G233" s="1">
        <v>10615</v>
      </c>
      <c r="H233" s="1">
        <f t="shared" si="25"/>
        <v>-10</v>
      </c>
      <c r="I233" s="5"/>
    </row>
    <row r="234" spans="2:9">
      <c r="B234" s="285"/>
      <c r="C234" s="277"/>
      <c r="D234" s="13">
        <v>10625</v>
      </c>
      <c r="E234" s="13"/>
      <c r="F234" s="1"/>
      <c r="G234" s="1">
        <v>10615</v>
      </c>
      <c r="H234" s="1">
        <f t="shared" si="25"/>
        <v>-10</v>
      </c>
      <c r="I234" s="5"/>
    </row>
    <row r="235" spans="2:9">
      <c r="B235" s="285"/>
      <c r="C235" s="277"/>
      <c r="D235" s="13">
        <v>10585</v>
      </c>
      <c r="E235" s="13">
        <v>10606</v>
      </c>
      <c r="F235" s="1"/>
      <c r="G235" s="1"/>
      <c r="H235" s="1">
        <f>E235-D235</f>
        <v>21</v>
      </c>
      <c r="I235" s="5"/>
    </row>
    <row r="236" spans="2:9">
      <c r="B236" s="285"/>
      <c r="C236" s="277"/>
      <c r="D236" s="13">
        <v>10585</v>
      </c>
      <c r="E236" s="13">
        <v>10606</v>
      </c>
      <c r="F236" s="1"/>
      <c r="G236" s="1"/>
      <c r="H236" s="1">
        <f t="shared" ref="H236:H238" si="26">E236-D236</f>
        <v>21</v>
      </c>
      <c r="I236" s="5"/>
    </row>
    <row r="237" spans="2:9">
      <c r="B237" s="285"/>
      <c r="C237" s="277"/>
      <c r="D237" s="13">
        <v>10545</v>
      </c>
      <c r="E237" s="13">
        <v>10606</v>
      </c>
      <c r="F237" s="1"/>
      <c r="G237" s="1"/>
      <c r="H237" s="1">
        <f t="shared" si="26"/>
        <v>61</v>
      </c>
      <c r="I237" s="5"/>
    </row>
    <row r="238" spans="2:9">
      <c r="B238" s="285"/>
      <c r="C238" s="277"/>
      <c r="D238" s="13">
        <v>10545</v>
      </c>
      <c r="E238" s="13">
        <v>10606</v>
      </c>
      <c r="F238" s="1"/>
      <c r="G238" s="1"/>
      <c r="H238" s="1">
        <f t="shared" si="26"/>
        <v>61</v>
      </c>
      <c r="I238" s="5"/>
    </row>
    <row r="239" spans="2:9">
      <c r="B239" s="285"/>
      <c r="C239" s="277"/>
      <c r="D239" s="13"/>
      <c r="E239" s="13">
        <v>10568</v>
      </c>
      <c r="F239" s="1"/>
      <c r="G239" s="1">
        <v>10580</v>
      </c>
      <c r="H239" s="1">
        <f>E239-G239</f>
        <v>-12</v>
      </c>
      <c r="I239" s="5"/>
    </row>
    <row r="240" spans="2:9">
      <c r="B240" s="285"/>
      <c r="C240" s="277"/>
      <c r="D240" s="13"/>
      <c r="E240" s="13">
        <v>10568</v>
      </c>
      <c r="F240" s="1"/>
      <c r="G240" s="1">
        <v>10580</v>
      </c>
      <c r="H240" s="1">
        <f>E240-G240</f>
        <v>-12</v>
      </c>
      <c r="I240" s="5"/>
    </row>
    <row r="241" spans="2:11">
      <c r="B241" s="285"/>
      <c r="C241" s="277"/>
      <c r="D241" s="13">
        <v>10565</v>
      </c>
      <c r="E241" s="13"/>
      <c r="F241" s="1">
        <v>10565</v>
      </c>
      <c r="G241" s="1"/>
      <c r="H241" s="1">
        <v>0</v>
      </c>
      <c r="I241" s="5"/>
    </row>
    <row r="242" spans="2:11">
      <c r="B242" s="286"/>
      <c r="C242" s="269"/>
      <c r="D242" s="13">
        <v>10565</v>
      </c>
      <c r="E242" s="13"/>
      <c r="F242" s="1">
        <v>10565</v>
      </c>
      <c r="G242" s="1"/>
      <c r="H242" s="1">
        <v>0</v>
      </c>
      <c r="I242" s="5"/>
    </row>
    <row r="243" spans="2:11">
      <c r="B243" s="284" t="s">
        <v>518</v>
      </c>
      <c r="C243" s="268" t="s">
        <v>515</v>
      </c>
      <c r="D243" s="13">
        <v>10485</v>
      </c>
      <c r="E243" s="13"/>
      <c r="F243" s="1">
        <v>10518</v>
      </c>
      <c r="G243" s="1"/>
      <c r="H243" s="1">
        <f>F243-D243</f>
        <v>33</v>
      </c>
      <c r="I243" s="5"/>
    </row>
    <row r="244" spans="2:11">
      <c r="B244" s="285"/>
      <c r="C244" s="277"/>
      <c r="D244" s="13">
        <v>10485</v>
      </c>
      <c r="E244" s="13"/>
      <c r="F244" s="1">
        <v>10508</v>
      </c>
      <c r="G244" s="1"/>
      <c r="H244" s="1">
        <f t="shared" ref="H244:H245" si="27">F244-D244</f>
        <v>23</v>
      </c>
      <c r="I244" s="5"/>
    </row>
    <row r="245" spans="2:11">
      <c r="B245" s="285"/>
      <c r="C245" s="277"/>
      <c r="D245" s="13">
        <v>10485</v>
      </c>
      <c r="E245" s="13"/>
      <c r="F245" s="1">
        <v>10508</v>
      </c>
      <c r="G245" s="1"/>
      <c r="H245" s="1">
        <f t="shared" si="27"/>
        <v>23</v>
      </c>
      <c r="I245" s="5"/>
    </row>
    <row r="246" spans="2:11">
      <c r="B246" s="285"/>
      <c r="C246" s="277"/>
      <c r="D246" s="13">
        <v>10480</v>
      </c>
      <c r="E246" s="13">
        <v>10505</v>
      </c>
      <c r="F246" s="1"/>
      <c r="G246" s="1"/>
      <c r="H246" s="1">
        <f>E246-D246</f>
        <v>25</v>
      </c>
      <c r="I246" s="5"/>
    </row>
    <row r="247" spans="2:11">
      <c r="B247" s="285"/>
      <c r="C247" s="277"/>
      <c r="D247" s="13">
        <v>10469</v>
      </c>
      <c r="E247" s="13">
        <v>10505</v>
      </c>
      <c r="F247" s="1"/>
      <c r="G247" s="1"/>
      <c r="H247" s="1">
        <f t="shared" ref="H247:H248" si="28">E247-D247</f>
        <v>36</v>
      </c>
      <c r="I247" s="5"/>
    </row>
    <row r="248" spans="2:11">
      <c r="B248" s="285"/>
      <c r="C248" s="277"/>
      <c r="D248" s="13">
        <v>10485</v>
      </c>
      <c r="E248" s="13">
        <v>10505</v>
      </c>
      <c r="F248" s="1"/>
      <c r="G248" s="1"/>
      <c r="H248" s="1">
        <f t="shared" si="28"/>
        <v>20</v>
      </c>
      <c r="I248" s="5"/>
    </row>
    <row r="249" spans="2:11">
      <c r="B249" s="285"/>
      <c r="C249" s="277"/>
      <c r="D249" s="13">
        <v>10530</v>
      </c>
      <c r="E249" s="13"/>
      <c r="F249" s="1">
        <v>10550</v>
      </c>
      <c r="G249" s="1"/>
      <c r="H249" s="1">
        <f>F249-D249</f>
        <v>20</v>
      </c>
      <c r="I249" s="5"/>
    </row>
    <row r="250" spans="2:11">
      <c r="B250" s="286"/>
      <c r="C250" s="269"/>
      <c r="D250" s="13">
        <v>10530</v>
      </c>
      <c r="E250" s="13"/>
      <c r="F250" s="1">
        <v>10553</v>
      </c>
      <c r="G250" s="1"/>
      <c r="H250" s="1">
        <f>F250-D250</f>
        <v>23</v>
      </c>
      <c r="I250" s="5"/>
    </row>
    <row r="251" spans="2:11">
      <c r="B251" s="1"/>
      <c r="C251" s="1"/>
      <c r="D251" s="1"/>
      <c r="E251" s="1"/>
      <c r="F251" s="1"/>
      <c r="G251" s="1"/>
      <c r="H251" s="5">
        <f>SUM(H93:H250)</f>
        <v>4376</v>
      </c>
      <c r="I251" s="5">
        <f>H251*75</f>
        <v>328200</v>
      </c>
    </row>
    <row r="255" spans="2:11">
      <c r="B255" s="5" t="s">
        <v>61</v>
      </c>
      <c r="C255" s="5">
        <v>2018</v>
      </c>
      <c r="D255" s="13"/>
      <c r="E255" s="13"/>
      <c r="F255" s="13"/>
      <c r="G255" s="13"/>
      <c r="H255" s="13"/>
      <c r="I255" s="13"/>
      <c r="J255" s="247" t="s">
        <v>527</v>
      </c>
      <c r="K255" s="248"/>
    </row>
    <row r="256" spans="2:11">
      <c r="B256" s="11"/>
      <c r="C256" s="11"/>
      <c r="D256" s="11"/>
      <c r="E256" s="11"/>
      <c r="F256" s="11"/>
      <c r="G256" s="11"/>
      <c r="H256" s="11" t="s">
        <v>4</v>
      </c>
      <c r="I256" s="11"/>
      <c r="J256" s="249"/>
      <c r="K256" s="250"/>
    </row>
    <row r="257" spans="2:11">
      <c r="B257" s="12" t="s">
        <v>0</v>
      </c>
      <c r="C257" s="12" t="s">
        <v>5</v>
      </c>
      <c r="D257" s="12" t="s">
        <v>2</v>
      </c>
      <c r="E257" s="12" t="s">
        <v>6</v>
      </c>
      <c r="F257" s="12" t="s">
        <v>3</v>
      </c>
      <c r="G257" s="12" t="s">
        <v>7</v>
      </c>
      <c r="H257" s="12" t="s">
        <v>8</v>
      </c>
      <c r="I257" s="12" t="s">
        <v>9</v>
      </c>
      <c r="J257" s="76" t="s">
        <v>525</v>
      </c>
      <c r="K257" s="77" t="s">
        <v>526</v>
      </c>
    </row>
    <row r="258" spans="2:11">
      <c r="B258" s="268" t="s">
        <v>519</v>
      </c>
      <c r="C258" s="268" t="s">
        <v>520</v>
      </c>
      <c r="D258" s="1">
        <v>10509</v>
      </c>
      <c r="E258" s="1"/>
      <c r="F258" s="1"/>
      <c r="G258" s="1">
        <v>10495</v>
      </c>
      <c r="H258" s="1">
        <f>G258-D258</f>
        <v>-14</v>
      </c>
      <c r="I258" s="1"/>
      <c r="J258" s="1"/>
      <c r="K258" s="1"/>
    </row>
    <row r="259" spans="2:11">
      <c r="B259" s="277"/>
      <c r="C259" s="277"/>
      <c r="D259" s="1">
        <v>10509</v>
      </c>
      <c r="E259" s="1"/>
      <c r="F259" s="1"/>
      <c r="G259" s="1">
        <v>10495</v>
      </c>
      <c r="H259" s="1">
        <f>G259-D259</f>
        <v>-14</v>
      </c>
      <c r="I259" s="1"/>
      <c r="J259" s="1"/>
      <c r="K259" s="1"/>
    </row>
    <row r="260" spans="2:11">
      <c r="B260" s="277"/>
      <c r="C260" s="277"/>
      <c r="D260" s="1">
        <v>10475</v>
      </c>
      <c r="E260" s="1">
        <v>10490</v>
      </c>
      <c r="F260" s="1"/>
      <c r="G260" s="1"/>
      <c r="H260" s="1">
        <f>E260-D260</f>
        <v>15</v>
      </c>
      <c r="I260" s="1"/>
      <c r="J260" s="1"/>
      <c r="K260" s="1"/>
    </row>
    <row r="261" spans="2:11">
      <c r="B261" s="277"/>
      <c r="C261" s="277"/>
      <c r="D261" s="1"/>
      <c r="E261" s="1">
        <v>10490</v>
      </c>
      <c r="F261" s="1"/>
      <c r="G261" s="1">
        <v>10500</v>
      </c>
      <c r="H261" s="1">
        <f>E261-G261</f>
        <v>-10</v>
      </c>
      <c r="I261" s="1"/>
      <c r="J261" s="1"/>
      <c r="K261" s="1"/>
    </row>
    <row r="262" spans="2:11">
      <c r="B262" s="277"/>
      <c r="C262" s="277"/>
      <c r="D262" s="1">
        <v>10460</v>
      </c>
      <c r="E262" s="1">
        <v>10484</v>
      </c>
      <c r="F262" s="1"/>
      <c r="G262" s="1"/>
      <c r="H262" s="1">
        <f>E262-D262</f>
        <v>24</v>
      </c>
      <c r="I262" s="1"/>
      <c r="J262" s="1"/>
      <c r="K262" s="1"/>
    </row>
    <row r="263" spans="2:11">
      <c r="B263" s="269"/>
      <c r="C263" s="269"/>
      <c r="D263" s="1">
        <v>10449</v>
      </c>
      <c r="E263" s="1">
        <v>10484</v>
      </c>
      <c r="F263" s="1"/>
      <c r="G263" s="1"/>
      <c r="H263" s="1">
        <f>E263-D263</f>
        <v>35</v>
      </c>
      <c r="I263" s="1"/>
      <c r="J263" s="5">
        <v>36</v>
      </c>
      <c r="K263" s="5">
        <f>36*75</f>
        <v>2700</v>
      </c>
    </row>
    <row r="264" spans="2:11">
      <c r="B264" s="268" t="s">
        <v>522</v>
      </c>
      <c r="C264" s="268" t="s">
        <v>520</v>
      </c>
      <c r="D264" s="1">
        <v>10355</v>
      </c>
      <c r="E264" s="1">
        <v>10385</v>
      </c>
      <c r="F264" s="1"/>
      <c r="G264" s="1"/>
      <c r="H264" s="1">
        <f>E264-D264</f>
        <v>30</v>
      </c>
      <c r="I264" s="1"/>
      <c r="J264" s="1"/>
      <c r="K264" s="5"/>
    </row>
    <row r="265" spans="2:11">
      <c r="B265" s="277"/>
      <c r="C265" s="277"/>
      <c r="D265" s="1">
        <v>10347</v>
      </c>
      <c r="E265" s="1">
        <v>10385</v>
      </c>
      <c r="F265" s="1"/>
      <c r="G265" s="1"/>
      <c r="H265" s="1">
        <f t="shared" ref="H265:H287" si="29">E265-D265</f>
        <v>38</v>
      </c>
      <c r="I265" s="1"/>
      <c r="J265" s="1"/>
      <c r="K265" s="5"/>
    </row>
    <row r="266" spans="2:11">
      <c r="B266" s="277"/>
      <c r="C266" s="277"/>
      <c r="D266" s="1">
        <v>10322</v>
      </c>
      <c r="E266" s="1">
        <v>10385</v>
      </c>
      <c r="F266" s="1"/>
      <c r="G266" s="1"/>
      <c r="H266" s="1">
        <f t="shared" si="29"/>
        <v>63</v>
      </c>
      <c r="I266" s="1"/>
      <c r="J266" s="1"/>
      <c r="K266" s="5"/>
    </row>
    <row r="267" spans="2:11">
      <c r="B267" s="277"/>
      <c r="C267" s="277"/>
      <c r="D267" s="1">
        <v>10348</v>
      </c>
      <c r="E267" s="1">
        <v>10380</v>
      </c>
      <c r="F267" s="1"/>
      <c r="G267" s="1"/>
      <c r="H267" s="1">
        <f t="shared" si="29"/>
        <v>32</v>
      </c>
      <c r="I267" s="1"/>
      <c r="J267" s="1"/>
      <c r="K267" s="5"/>
    </row>
    <row r="268" spans="2:11">
      <c r="B268" s="269"/>
      <c r="C268" s="269"/>
      <c r="D268" s="1">
        <v>10360</v>
      </c>
      <c r="E268" s="1">
        <v>10380</v>
      </c>
      <c r="F268" s="1"/>
      <c r="G268" s="1"/>
      <c r="H268" s="1">
        <f t="shared" si="29"/>
        <v>20</v>
      </c>
      <c r="I268" s="1"/>
      <c r="J268" s="5">
        <f>30+38+63+32+20</f>
        <v>183</v>
      </c>
      <c r="K268" s="5">
        <f>J268*75</f>
        <v>13725</v>
      </c>
    </row>
    <row r="269" spans="2:11">
      <c r="B269" s="5" t="s">
        <v>61</v>
      </c>
      <c r="C269" s="5">
        <v>2018</v>
      </c>
      <c r="D269" s="13"/>
      <c r="E269" s="13"/>
      <c r="F269" s="13"/>
      <c r="G269" s="13"/>
      <c r="H269" s="13"/>
      <c r="I269" s="13"/>
      <c r="J269" s="247" t="s">
        <v>527</v>
      </c>
      <c r="K269" s="248"/>
    </row>
    <row r="270" spans="2:11">
      <c r="B270" s="11"/>
      <c r="C270" s="11"/>
      <c r="D270" s="11"/>
      <c r="E270" s="11"/>
      <c r="F270" s="11"/>
      <c r="G270" s="11"/>
      <c r="H270" s="11" t="s">
        <v>4</v>
      </c>
      <c r="I270" s="11"/>
      <c r="J270" s="249"/>
      <c r="K270" s="250"/>
    </row>
    <row r="271" spans="2:11">
      <c r="B271" s="12" t="s">
        <v>0</v>
      </c>
      <c r="C271" s="12" t="s">
        <v>5</v>
      </c>
      <c r="D271" s="12" t="s">
        <v>2</v>
      </c>
      <c r="E271" s="12" t="s">
        <v>6</v>
      </c>
      <c r="F271" s="12" t="s">
        <v>3</v>
      </c>
      <c r="G271" s="12" t="s">
        <v>7</v>
      </c>
      <c r="H271" s="12" t="s">
        <v>8</v>
      </c>
      <c r="I271" s="12" t="s">
        <v>9</v>
      </c>
      <c r="J271" s="76" t="s">
        <v>525</v>
      </c>
      <c r="K271" s="77" t="s">
        <v>526</v>
      </c>
    </row>
    <row r="272" spans="2:11">
      <c r="B272" s="268" t="s">
        <v>523</v>
      </c>
      <c r="C272" s="268" t="s">
        <v>520</v>
      </c>
      <c r="D272" s="1">
        <v>10388</v>
      </c>
      <c r="E272" s="1">
        <v>10415</v>
      </c>
      <c r="F272" s="1"/>
      <c r="G272" s="1"/>
      <c r="H272" s="1">
        <f t="shared" si="29"/>
        <v>27</v>
      </c>
      <c r="I272" s="1"/>
      <c r="J272" s="1"/>
      <c r="K272" s="5"/>
    </row>
    <row r="273" spans="2:11">
      <c r="B273" s="277"/>
      <c r="C273" s="277"/>
      <c r="D273" s="1">
        <v>10385</v>
      </c>
      <c r="E273" s="1">
        <v>10415</v>
      </c>
      <c r="F273" s="1"/>
      <c r="G273" s="1"/>
      <c r="H273" s="1">
        <f t="shared" si="29"/>
        <v>30</v>
      </c>
      <c r="I273" s="1"/>
      <c r="J273" s="1"/>
      <c r="K273" s="5"/>
    </row>
    <row r="274" spans="2:11">
      <c r="B274" s="277"/>
      <c r="C274" s="277"/>
      <c r="D274" s="1">
        <v>10338</v>
      </c>
      <c r="E274" s="1">
        <v>10415</v>
      </c>
      <c r="F274" s="1"/>
      <c r="G274" s="1"/>
      <c r="H274" s="1">
        <f t="shared" si="29"/>
        <v>77</v>
      </c>
      <c r="I274" s="1"/>
      <c r="J274" s="1"/>
      <c r="K274" s="5"/>
    </row>
    <row r="275" spans="2:11">
      <c r="B275" s="277"/>
      <c r="C275" s="277"/>
      <c r="D275" s="1">
        <v>10320</v>
      </c>
      <c r="E275" s="1">
        <v>10415</v>
      </c>
      <c r="F275" s="1"/>
      <c r="G275" s="1"/>
      <c r="H275" s="1">
        <f t="shared" si="29"/>
        <v>95</v>
      </c>
      <c r="I275" s="1"/>
      <c r="J275" s="1"/>
      <c r="K275" s="5"/>
    </row>
    <row r="276" spans="2:11">
      <c r="B276" s="277"/>
      <c r="C276" s="277"/>
      <c r="D276" s="1">
        <v>10299</v>
      </c>
      <c r="E276" s="1">
        <v>10385</v>
      </c>
      <c r="F276" s="1"/>
      <c r="G276" s="1"/>
      <c r="H276" s="1">
        <f t="shared" si="29"/>
        <v>86</v>
      </c>
      <c r="I276" s="1"/>
      <c r="J276" s="1"/>
      <c r="K276" s="5"/>
    </row>
    <row r="277" spans="2:11">
      <c r="B277" s="269"/>
      <c r="C277" s="269"/>
      <c r="D277" s="1">
        <v>10290</v>
      </c>
      <c r="E277" s="1">
        <v>10385</v>
      </c>
      <c r="F277" s="1"/>
      <c r="G277" s="1"/>
      <c r="H277" s="1">
        <f t="shared" si="29"/>
        <v>95</v>
      </c>
      <c r="I277" s="1"/>
      <c r="J277" s="5">
        <f>27+30+77+95+86+95</f>
        <v>410</v>
      </c>
      <c r="K277" s="5">
        <f>J277*75</f>
        <v>30750</v>
      </c>
    </row>
    <row r="278" spans="2:11">
      <c r="B278" s="268" t="s">
        <v>524</v>
      </c>
      <c r="C278" s="268" t="s">
        <v>520</v>
      </c>
      <c r="D278" s="1">
        <v>10160</v>
      </c>
      <c r="E278" s="1">
        <v>10211</v>
      </c>
      <c r="F278" s="1"/>
      <c r="G278" s="1"/>
      <c r="H278" s="1">
        <f t="shared" si="29"/>
        <v>51</v>
      </c>
      <c r="I278" s="1"/>
      <c r="J278" s="1"/>
      <c r="K278" s="5"/>
    </row>
    <row r="279" spans="2:11">
      <c r="B279" s="277"/>
      <c r="C279" s="277"/>
      <c r="D279" s="1">
        <v>10160</v>
      </c>
      <c r="E279" s="1">
        <v>10211</v>
      </c>
      <c r="F279" s="1"/>
      <c r="G279" s="1"/>
      <c r="H279" s="1">
        <f t="shared" si="29"/>
        <v>51</v>
      </c>
      <c r="I279" s="1"/>
      <c r="J279" s="1"/>
      <c r="K279" s="5"/>
    </row>
    <row r="280" spans="2:11">
      <c r="B280" s="277"/>
      <c r="C280" s="277"/>
      <c r="D280" s="1">
        <v>10179</v>
      </c>
      <c r="E280" s="1">
        <v>10231</v>
      </c>
      <c r="F280" s="1"/>
      <c r="G280" s="1"/>
      <c r="H280" s="1">
        <f t="shared" si="29"/>
        <v>52</v>
      </c>
      <c r="I280" s="1"/>
      <c r="J280" s="1"/>
      <c r="K280" s="5"/>
    </row>
    <row r="281" spans="2:11">
      <c r="B281" s="277"/>
      <c r="C281" s="277"/>
      <c r="D281" s="1">
        <v>10189</v>
      </c>
      <c r="E281" s="1">
        <v>10231</v>
      </c>
      <c r="F281" s="1"/>
      <c r="G281" s="1"/>
      <c r="H281" s="1">
        <f t="shared" si="29"/>
        <v>42</v>
      </c>
      <c r="I281" s="1"/>
      <c r="J281" s="1"/>
      <c r="K281" s="5"/>
    </row>
    <row r="282" spans="2:11">
      <c r="B282" s="277"/>
      <c r="C282" s="277"/>
      <c r="D282" s="1">
        <v>10205</v>
      </c>
      <c r="E282" s="1">
        <v>10231</v>
      </c>
      <c r="F282" s="1"/>
      <c r="G282" s="1"/>
      <c r="H282" s="1">
        <f t="shared" si="29"/>
        <v>26</v>
      </c>
      <c r="I282" s="1"/>
      <c r="J282" s="1"/>
      <c r="K282" s="5"/>
    </row>
    <row r="283" spans="2:11">
      <c r="B283" s="277"/>
      <c r="C283" s="277"/>
      <c r="D283" s="1">
        <v>10222</v>
      </c>
      <c r="E283" s="1">
        <v>10248</v>
      </c>
      <c r="F283" s="1"/>
      <c r="G283" s="1"/>
      <c r="H283" s="1">
        <f t="shared" si="29"/>
        <v>26</v>
      </c>
      <c r="I283" s="1"/>
      <c r="J283" s="1"/>
      <c r="K283" s="5"/>
    </row>
    <row r="284" spans="2:11">
      <c r="B284" s="277"/>
      <c r="C284" s="277"/>
      <c r="D284" s="1">
        <v>10213</v>
      </c>
      <c r="E284" s="1">
        <v>10248</v>
      </c>
      <c r="F284" s="1"/>
      <c r="G284" s="1"/>
      <c r="H284" s="1">
        <f t="shared" si="29"/>
        <v>35</v>
      </c>
      <c r="I284" s="1"/>
      <c r="J284" s="1"/>
      <c r="K284" s="5"/>
    </row>
    <row r="285" spans="2:11">
      <c r="B285" s="269"/>
      <c r="C285" s="269"/>
      <c r="D285" s="1">
        <v>10160</v>
      </c>
      <c r="E285" s="1">
        <v>10186</v>
      </c>
      <c r="F285" s="1"/>
      <c r="G285" s="1"/>
      <c r="H285" s="1">
        <f t="shared" si="29"/>
        <v>26</v>
      </c>
      <c r="I285" s="1"/>
      <c r="J285" s="5">
        <f>H278+H279+H280+H281+H282+H283+H284+H285</f>
        <v>309</v>
      </c>
      <c r="K285" s="5">
        <f>J285*75</f>
        <v>23175</v>
      </c>
    </row>
    <row r="286" spans="2:11">
      <c r="B286" s="268" t="s">
        <v>528</v>
      </c>
      <c r="C286" s="268" t="s">
        <v>520</v>
      </c>
      <c r="D286" s="1">
        <v>10180</v>
      </c>
      <c r="E286" s="1">
        <v>10200</v>
      </c>
      <c r="F286" s="1"/>
      <c r="G286" s="1"/>
      <c r="H286" s="1">
        <f t="shared" si="29"/>
        <v>20</v>
      </c>
      <c r="I286" s="1"/>
      <c r="J286" s="5"/>
      <c r="K286" s="5"/>
    </row>
    <row r="287" spans="2:11">
      <c r="B287" s="277"/>
      <c r="C287" s="277"/>
      <c r="D287" s="1">
        <v>10161</v>
      </c>
      <c r="E287" s="1">
        <v>10200</v>
      </c>
      <c r="F287" s="1"/>
      <c r="G287" s="1"/>
      <c r="H287" s="1">
        <f t="shared" si="29"/>
        <v>39</v>
      </c>
      <c r="I287" s="1"/>
      <c r="J287" s="5"/>
      <c r="K287" s="5"/>
    </row>
    <row r="288" spans="2:11">
      <c r="B288" s="277"/>
      <c r="C288" s="277"/>
      <c r="D288" s="1"/>
      <c r="E288" s="1">
        <v>10190</v>
      </c>
      <c r="F288" s="1"/>
      <c r="G288" s="1">
        <v>10216</v>
      </c>
      <c r="H288" s="1">
        <f>E288-G288</f>
        <v>-26</v>
      </c>
      <c r="I288" s="1"/>
      <c r="J288" s="5"/>
      <c r="K288" s="5"/>
    </row>
    <row r="289" spans="2:11">
      <c r="B289" s="277"/>
      <c r="C289" s="277"/>
      <c r="D289" s="1"/>
      <c r="E289" s="1">
        <v>10210</v>
      </c>
      <c r="F289" s="1"/>
      <c r="G289" s="1">
        <v>10216</v>
      </c>
      <c r="H289" s="1">
        <f>E289-G289</f>
        <v>-6</v>
      </c>
      <c r="I289" s="1"/>
      <c r="J289" s="5"/>
      <c r="K289" s="5"/>
    </row>
    <row r="290" spans="2:11">
      <c r="B290" s="277"/>
      <c r="C290" s="277"/>
      <c r="D290" s="1">
        <v>10225</v>
      </c>
      <c r="E290" s="1"/>
      <c r="F290" s="1"/>
      <c r="G290" s="1">
        <v>10200</v>
      </c>
      <c r="H290" s="1">
        <f>G290-D290</f>
        <v>-25</v>
      </c>
      <c r="I290" s="1"/>
      <c r="J290" s="5"/>
      <c r="K290" s="5"/>
    </row>
    <row r="291" spans="2:11">
      <c r="B291" s="277"/>
      <c r="C291" s="277"/>
      <c r="D291" s="1">
        <v>10225</v>
      </c>
      <c r="E291" s="1"/>
      <c r="F291" s="1"/>
      <c r="G291" s="1">
        <v>10200</v>
      </c>
      <c r="H291" s="1">
        <f>G291-D291</f>
        <v>-25</v>
      </c>
      <c r="I291" s="1"/>
      <c r="J291" s="5"/>
      <c r="K291" s="5"/>
    </row>
    <row r="292" spans="2:11">
      <c r="B292" s="277"/>
      <c r="C292" s="277"/>
      <c r="D292" s="1"/>
      <c r="E292" s="1">
        <v>10192</v>
      </c>
      <c r="F292" s="1"/>
      <c r="G292" s="1">
        <v>10212</v>
      </c>
      <c r="H292" s="1">
        <f>E292-G292</f>
        <v>-20</v>
      </c>
      <c r="I292" s="1"/>
      <c r="J292" s="5"/>
      <c r="K292" s="5"/>
    </row>
    <row r="293" spans="2:11">
      <c r="B293" s="269"/>
      <c r="C293" s="269"/>
      <c r="D293" s="1"/>
      <c r="E293" s="1">
        <v>10192</v>
      </c>
      <c r="F293" s="1"/>
      <c r="G293" s="1">
        <v>10212</v>
      </c>
      <c r="H293" s="1">
        <f>E293-G293</f>
        <v>-20</v>
      </c>
      <c r="I293" s="1"/>
      <c r="J293" s="5">
        <f>H286+H287+H288+H289+H290+H291+H292+H293</f>
        <v>-63</v>
      </c>
      <c r="K293" s="5">
        <f>J293*75</f>
        <v>-4725</v>
      </c>
    </row>
    <row r="294" spans="2:11">
      <c r="B294" s="268" t="s">
        <v>529</v>
      </c>
      <c r="C294" s="268" t="s">
        <v>520</v>
      </c>
      <c r="D294" s="1">
        <v>10265</v>
      </c>
      <c r="E294" s="1"/>
      <c r="F294" s="1"/>
      <c r="G294" s="1">
        <v>10240</v>
      </c>
      <c r="H294" s="1">
        <f>G294-D294</f>
        <v>-25</v>
      </c>
      <c r="I294" s="1"/>
      <c r="J294" s="5"/>
      <c r="K294" s="5"/>
    </row>
    <row r="295" spans="2:11">
      <c r="B295" s="277"/>
      <c r="C295" s="277"/>
      <c r="D295" s="1">
        <v>10265</v>
      </c>
      <c r="E295" s="1"/>
      <c r="F295" s="1"/>
      <c r="G295" s="1">
        <v>10240</v>
      </c>
      <c r="H295" s="1">
        <f t="shared" ref="H295:H296" si="30">G295-D295</f>
        <v>-25</v>
      </c>
      <c r="I295" s="1"/>
      <c r="J295" s="5"/>
      <c r="K295" s="5"/>
    </row>
    <row r="296" spans="2:11">
      <c r="B296" s="277"/>
      <c r="C296" s="277"/>
      <c r="D296" s="1">
        <v>10255</v>
      </c>
      <c r="E296" s="1"/>
      <c r="F296" s="1"/>
      <c r="G296" s="1">
        <v>10240</v>
      </c>
      <c r="H296" s="1">
        <f t="shared" si="30"/>
        <v>-15</v>
      </c>
      <c r="I296" s="1"/>
      <c r="J296" s="5"/>
      <c r="K296" s="5"/>
    </row>
    <row r="297" spans="2:11">
      <c r="B297" s="277"/>
      <c r="C297" s="277"/>
      <c r="D297" s="1">
        <v>10252</v>
      </c>
      <c r="E297" s="1"/>
      <c r="F297" s="1">
        <v>10288</v>
      </c>
      <c r="G297" s="1"/>
      <c r="H297" s="1">
        <f>F297-D297</f>
        <v>36</v>
      </c>
      <c r="I297" s="1"/>
      <c r="J297" s="5"/>
      <c r="K297" s="5"/>
    </row>
    <row r="298" spans="2:11">
      <c r="B298" s="277"/>
      <c r="C298" s="277"/>
      <c r="D298" s="1">
        <v>10252</v>
      </c>
      <c r="E298" s="1"/>
      <c r="F298" s="1">
        <v>10298</v>
      </c>
      <c r="G298" s="1"/>
      <c r="H298" s="1">
        <f t="shared" ref="H298:H299" si="31">F298-D298</f>
        <v>46</v>
      </c>
      <c r="I298" s="1"/>
      <c r="J298" s="5"/>
      <c r="K298" s="5"/>
    </row>
    <row r="299" spans="2:11">
      <c r="B299" s="277"/>
      <c r="C299" s="277"/>
      <c r="D299" s="1">
        <v>10252</v>
      </c>
      <c r="E299" s="1"/>
      <c r="F299" s="1">
        <v>10298</v>
      </c>
      <c r="G299" s="1"/>
      <c r="H299" s="1">
        <f t="shared" si="31"/>
        <v>46</v>
      </c>
      <c r="I299" s="1"/>
      <c r="J299" s="5"/>
      <c r="K299" s="5"/>
    </row>
    <row r="300" spans="2:11">
      <c r="B300" s="277"/>
      <c r="C300" s="277"/>
      <c r="D300" s="1"/>
      <c r="E300" s="1">
        <v>10255</v>
      </c>
      <c r="F300" s="1"/>
      <c r="G300" s="1">
        <v>10285</v>
      </c>
      <c r="H300" s="1">
        <f>E300-G300</f>
        <v>-30</v>
      </c>
      <c r="I300" s="1"/>
      <c r="J300" s="5"/>
      <c r="K300" s="5"/>
    </row>
    <row r="301" spans="2:11">
      <c r="B301" s="277"/>
      <c r="C301" s="277"/>
      <c r="D301" s="1"/>
      <c r="E301" s="1">
        <v>10255</v>
      </c>
      <c r="F301" s="1"/>
      <c r="G301" s="1">
        <v>10285</v>
      </c>
      <c r="H301" s="1">
        <f>E301-G301</f>
        <v>-30</v>
      </c>
      <c r="I301" s="1"/>
      <c r="J301" s="5"/>
      <c r="K301" s="5"/>
    </row>
    <row r="302" spans="2:11">
      <c r="B302" s="277"/>
      <c r="C302" s="277"/>
      <c r="D302" s="1">
        <v>10244</v>
      </c>
      <c r="E302" s="1">
        <v>10280</v>
      </c>
      <c r="F302" s="1"/>
      <c r="G302" s="1"/>
      <c r="H302" s="1">
        <f>E302-D302</f>
        <v>36</v>
      </c>
      <c r="I302" s="1"/>
      <c r="J302" s="5"/>
      <c r="K302" s="5"/>
    </row>
    <row r="303" spans="2:11">
      <c r="B303" s="277"/>
      <c r="C303" s="277"/>
      <c r="D303" s="1">
        <v>10244</v>
      </c>
      <c r="E303" s="1">
        <v>10280</v>
      </c>
      <c r="F303" s="1"/>
      <c r="G303" s="1"/>
      <c r="H303" s="1">
        <f t="shared" ref="H303:H309" si="32">E303-D303</f>
        <v>36</v>
      </c>
      <c r="I303" s="1"/>
      <c r="J303" s="5"/>
      <c r="K303" s="5"/>
    </row>
    <row r="304" spans="2:11">
      <c r="B304" s="277"/>
      <c r="C304" s="277"/>
      <c r="D304" s="1">
        <v>10244</v>
      </c>
      <c r="E304" s="1">
        <v>10280</v>
      </c>
      <c r="F304" s="1"/>
      <c r="G304" s="1"/>
      <c r="H304" s="1">
        <f t="shared" si="32"/>
        <v>36</v>
      </c>
      <c r="I304" s="1"/>
      <c r="J304" s="5"/>
      <c r="K304" s="5"/>
    </row>
    <row r="305" spans="2:11">
      <c r="B305" s="277"/>
      <c r="C305" s="277"/>
      <c r="D305" s="1">
        <v>10244</v>
      </c>
      <c r="E305" s="1">
        <v>10272</v>
      </c>
      <c r="F305" s="1"/>
      <c r="G305" s="1"/>
      <c r="H305" s="1">
        <f t="shared" si="32"/>
        <v>28</v>
      </c>
      <c r="I305" s="1"/>
      <c r="J305" s="5"/>
      <c r="K305" s="5"/>
    </row>
    <row r="306" spans="2:11">
      <c r="B306" s="277"/>
      <c r="C306" s="277"/>
      <c r="D306" s="1">
        <v>10244</v>
      </c>
      <c r="E306" s="1">
        <v>10272</v>
      </c>
      <c r="F306" s="1"/>
      <c r="G306" s="1"/>
      <c r="H306" s="1">
        <f t="shared" si="32"/>
        <v>28</v>
      </c>
      <c r="I306" s="1"/>
      <c r="J306" s="5"/>
      <c r="K306" s="5"/>
    </row>
    <row r="307" spans="2:11">
      <c r="B307" s="277"/>
      <c r="C307" s="277"/>
      <c r="D307" s="1">
        <v>10237</v>
      </c>
      <c r="E307" s="1">
        <v>10268</v>
      </c>
      <c r="F307" s="1"/>
      <c r="G307" s="1"/>
      <c r="H307" s="1">
        <f t="shared" si="32"/>
        <v>31</v>
      </c>
      <c r="I307" s="1"/>
      <c r="J307" s="5"/>
      <c r="K307" s="5"/>
    </row>
    <row r="308" spans="2:11">
      <c r="B308" s="277"/>
      <c r="C308" s="277"/>
      <c r="D308" s="1">
        <v>10228</v>
      </c>
      <c r="E308" s="1">
        <v>10268</v>
      </c>
      <c r="F308" s="1"/>
      <c r="G308" s="1"/>
      <c r="H308" s="1">
        <f t="shared" si="32"/>
        <v>40</v>
      </c>
      <c r="I308" s="1"/>
      <c r="J308" s="5"/>
      <c r="K308" s="5"/>
    </row>
    <row r="309" spans="2:11">
      <c r="B309" s="269"/>
      <c r="C309" s="269"/>
      <c r="D309" s="1">
        <v>10215</v>
      </c>
      <c r="E309" s="1">
        <v>10268</v>
      </c>
      <c r="F309" s="1"/>
      <c r="G309" s="1"/>
      <c r="H309" s="1">
        <f t="shared" si="32"/>
        <v>53</v>
      </c>
      <c r="I309" s="1"/>
      <c r="J309" s="5">
        <f>H294+H295+H296+H297+H298+H299+H300+H301+H302+H303+H304+H305+H306+H307+H308+H309</f>
        <v>291</v>
      </c>
      <c r="K309" s="5">
        <f>J309*75</f>
        <v>21825</v>
      </c>
    </row>
    <row r="310" spans="2:11">
      <c r="B310" s="268" t="s">
        <v>531</v>
      </c>
      <c r="C310" s="268" t="s">
        <v>520</v>
      </c>
      <c r="D310" s="1">
        <v>10381</v>
      </c>
      <c r="E310" s="1"/>
      <c r="F310" s="1">
        <v>10441</v>
      </c>
      <c r="G310" s="1"/>
      <c r="H310" s="1">
        <f>F310-D310</f>
        <v>60</v>
      </c>
      <c r="I310" s="1"/>
      <c r="J310" s="5"/>
      <c r="K310" s="5"/>
    </row>
    <row r="311" spans="2:11">
      <c r="B311" s="269"/>
      <c r="C311" s="269"/>
      <c r="D311" s="1">
        <v>10381</v>
      </c>
      <c r="E311" s="1"/>
      <c r="F311" s="1">
        <v>10441</v>
      </c>
      <c r="G311" s="1"/>
      <c r="H311" s="1">
        <f>F311-D311</f>
        <v>60</v>
      </c>
      <c r="I311" s="1"/>
      <c r="J311" s="5">
        <v>120</v>
      </c>
      <c r="K311" s="5">
        <f>J311*75</f>
        <v>9000</v>
      </c>
    </row>
    <row r="312" spans="2:11">
      <c r="B312" s="268" t="s">
        <v>532</v>
      </c>
      <c r="C312" s="268" t="s">
        <v>520</v>
      </c>
      <c r="D312" s="1">
        <v>10460</v>
      </c>
      <c r="E312" s="1"/>
      <c r="F312" s="1">
        <v>10490</v>
      </c>
      <c r="G312" s="1"/>
      <c r="H312" s="1">
        <f>F312-D312</f>
        <v>30</v>
      </c>
      <c r="I312" s="1"/>
      <c r="J312" s="5"/>
      <c r="K312" s="5"/>
    </row>
    <row r="313" spans="2:11">
      <c r="B313" s="269"/>
      <c r="C313" s="269"/>
      <c r="D313" s="1">
        <v>10460</v>
      </c>
      <c r="E313" s="1"/>
      <c r="F313" s="1">
        <v>10490</v>
      </c>
      <c r="G313" s="1"/>
      <c r="H313" s="1">
        <f>F313-D313</f>
        <v>30</v>
      </c>
      <c r="I313" s="1"/>
      <c r="J313" s="5">
        <v>60</v>
      </c>
      <c r="K313" s="5">
        <f>J313*75</f>
        <v>4500</v>
      </c>
    </row>
    <row r="314" spans="2:11">
      <c r="B314" s="268" t="s">
        <v>534</v>
      </c>
      <c r="C314" s="268" t="s">
        <v>520</v>
      </c>
      <c r="D314" s="1">
        <v>10350</v>
      </c>
      <c r="E314" s="1">
        <v>10390</v>
      </c>
      <c r="F314" s="1"/>
      <c r="G314" s="1"/>
      <c r="H314" s="1">
        <v>40</v>
      </c>
      <c r="I314" s="1"/>
      <c r="J314" s="5"/>
      <c r="K314" s="5"/>
    </row>
    <row r="315" spans="2:11">
      <c r="B315" s="269"/>
      <c r="C315" s="269"/>
      <c r="D315" s="1">
        <v>10350</v>
      </c>
      <c r="E315" s="1">
        <v>10390</v>
      </c>
      <c r="F315" s="1"/>
      <c r="G315" s="1"/>
      <c r="H315" s="1">
        <f>E315-D315</f>
        <v>40</v>
      </c>
      <c r="I315" s="1"/>
      <c r="J315" s="5">
        <v>80</v>
      </c>
      <c r="K315" s="5">
        <f>J315*75</f>
        <v>6000</v>
      </c>
    </row>
    <row r="316" spans="2:11">
      <c r="B316" s="268" t="s">
        <v>535</v>
      </c>
      <c r="C316" s="268" t="s">
        <v>520</v>
      </c>
      <c r="D316" s="1"/>
      <c r="E316" s="1">
        <v>10413</v>
      </c>
      <c r="F316" s="1"/>
      <c r="G316" s="1">
        <v>10427</v>
      </c>
      <c r="H316" s="1">
        <f>E316-G316</f>
        <v>-14</v>
      </c>
      <c r="I316" s="1"/>
      <c r="J316" s="5"/>
      <c r="K316" s="5"/>
    </row>
    <row r="317" spans="2:11">
      <c r="B317" s="277"/>
      <c r="C317" s="277"/>
      <c r="D317" s="1"/>
      <c r="E317" s="1">
        <v>10413</v>
      </c>
      <c r="F317" s="1"/>
      <c r="G317" s="1">
        <v>10427</v>
      </c>
      <c r="H317" s="1">
        <f t="shared" ref="H317" si="33">E317-G317</f>
        <v>-14</v>
      </c>
      <c r="I317" s="1"/>
      <c r="J317" s="5"/>
      <c r="K317" s="5"/>
    </row>
    <row r="318" spans="2:11">
      <c r="B318" s="277"/>
      <c r="C318" s="277"/>
      <c r="D318" s="1">
        <v>10370</v>
      </c>
      <c r="E318" s="1">
        <v>10390</v>
      </c>
      <c r="F318" s="1"/>
      <c r="G318" s="1"/>
      <c r="H318" s="1">
        <f>E318-D318</f>
        <v>20</v>
      </c>
      <c r="I318" s="1"/>
      <c r="J318" s="5"/>
      <c r="K318" s="5"/>
    </row>
    <row r="319" spans="2:11">
      <c r="B319" s="277"/>
      <c r="C319" s="277"/>
      <c r="D319" s="1">
        <v>10370</v>
      </c>
      <c r="E319" s="1">
        <v>10390</v>
      </c>
      <c r="F319" s="1"/>
      <c r="G319" s="1"/>
      <c r="H319" s="1">
        <f>E319-D319</f>
        <v>20</v>
      </c>
      <c r="I319" s="1"/>
      <c r="J319" s="5"/>
      <c r="K319" s="5"/>
    </row>
    <row r="320" spans="2:11">
      <c r="B320" s="277"/>
      <c r="C320" s="277"/>
      <c r="D320" s="1">
        <v>10370</v>
      </c>
      <c r="E320" s="1">
        <v>10392</v>
      </c>
      <c r="F320" s="1"/>
      <c r="G320" s="1"/>
      <c r="H320" s="1">
        <f>E320-D320</f>
        <v>22</v>
      </c>
      <c r="I320" s="1"/>
      <c r="J320" s="5"/>
      <c r="K320" s="5"/>
    </row>
    <row r="321" spans="2:11">
      <c r="B321" s="277"/>
      <c r="C321" s="277"/>
      <c r="D321" s="1">
        <v>10370</v>
      </c>
      <c r="E321" s="1">
        <v>10392</v>
      </c>
      <c r="F321" s="1"/>
      <c r="G321" s="1"/>
      <c r="H321" s="1">
        <f t="shared" ref="H321:H337" si="34">E321-D321</f>
        <v>22</v>
      </c>
      <c r="I321" s="1"/>
      <c r="J321" s="5"/>
      <c r="K321" s="5"/>
    </row>
    <row r="322" spans="2:11">
      <c r="B322" s="277"/>
      <c r="C322" s="277"/>
      <c r="D322" s="1">
        <v>10367</v>
      </c>
      <c r="E322" s="1">
        <v>10400</v>
      </c>
      <c r="F322" s="1"/>
      <c r="G322" s="1"/>
      <c r="H322" s="1">
        <f t="shared" si="34"/>
        <v>33</v>
      </c>
      <c r="I322" s="1"/>
      <c r="J322" s="5"/>
      <c r="K322" s="5"/>
    </row>
    <row r="323" spans="2:11">
      <c r="B323" s="277"/>
      <c r="C323" s="277"/>
      <c r="D323" s="1">
        <v>10367</v>
      </c>
      <c r="E323" s="1">
        <v>10400</v>
      </c>
      <c r="F323" s="1"/>
      <c r="G323" s="1"/>
      <c r="H323" s="1">
        <f t="shared" si="34"/>
        <v>33</v>
      </c>
      <c r="I323" s="1"/>
      <c r="J323" s="5"/>
      <c r="K323" s="5"/>
    </row>
    <row r="324" spans="2:11">
      <c r="B324" s="277"/>
      <c r="C324" s="277"/>
      <c r="D324" s="1">
        <v>10367</v>
      </c>
      <c r="E324" s="1">
        <v>10409</v>
      </c>
      <c r="F324" s="1"/>
      <c r="G324" s="1"/>
      <c r="H324" s="1">
        <f t="shared" si="34"/>
        <v>42</v>
      </c>
      <c r="I324" s="1"/>
      <c r="J324" s="5"/>
      <c r="K324" s="5"/>
    </row>
    <row r="325" spans="2:11">
      <c r="B325" s="269"/>
      <c r="C325" s="269"/>
      <c r="D325" s="1">
        <v>10367</v>
      </c>
      <c r="E325" s="1">
        <v>10409</v>
      </c>
      <c r="F325" s="1"/>
      <c r="G325" s="1"/>
      <c r="H325" s="1">
        <f t="shared" si="34"/>
        <v>42</v>
      </c>
      <c r="I325" s="1"/>
      <c r="J325" s="5">
        <f>H316+H317+H318+H319+H320+H321+H322+H323+H324+H325</f>
        <v>206</v>
      </c>
      <c r="K325" s="5">
        <f>J325*75</f>
        <v>15450</v>
      </c>
    </row>
    <row r="326" spans="2:11">
      <c r="B326" s="268" t="s">
        <v>537</v>
      </c>
      <c r="C326" s="268" t="s">
        <v>520</v>
      </c>
      <c r="D326" s="1">
        <v>10322</v>
      </c>
      <c r="E326" s="1">
        <v>10339</v>
      </c>
      <c r="F326" s="1"/>
      <c r="G326" s="1"/>
      <c r="H326" s="1">
        <f t="shared" si="34"/>
        <v>17</v>
      </c>
      <c r="I326" s="1"/>
      <c r="J326" s="5"/>
      <c r="K326" s="5"/>
    </row>
    <row r="327" spans="2:11">
      <c r="B327" s="277"/>
      <c r="C327" s="277"/>
      <c r="D327" s="1">
        <v>10312</v>
      </c>
      <c r="E327" s="1">
        <v>10339</v>
      </c>
      <c r="F327" s="1"/>
      <c r="G327" s="1"/>
      <c r="H327" s="1">
        <f t="shared" si="34"/>
        <v>27</v>
      </c>
      <c r="I327" s="1"/>
      <c r="J327" s="5"/>
      <c r="K327" s="5"/>
    </row>
    <row r="328" spans="2:11">
      <c r="B328" s="277"/>
      <c r="C328" s="277"/>
      <c r="D328" s="1">
        <v>10288</v>
      </c>
      <c r="E328" s="1">
        <v>10330</v>
      </c>
      <c r="F328" s="1"/>
      <c r="G328" s="1"/>
      <c r="H328" s="1">
        <f t="shared" si="34"/>
        <v>42</v>
      </c>
      <c r="I328" s="1"/>
      <c r="J328" s="5"/>
      <c r="K328" s="5"/>
    </row>
    <row r="329" spans="2:11">
      <c r="B329" s="277"/>
      <c r="C329" s="277"/>
      <c r="D329" s="1">
        <v>10288</v>
      </c>
      <c r="E329" s="1">
        <v>10330</v>
      </c>
      <c r="F329" s="1"/>
      <c r="G329" s="1"/>
      <c r="H329" s="1">
        <f t="shared" si="34"/>
        <v>42</v>
      </c>
      <c r="I329" s="1"/>
      <c r="J329" s="5"/>
      <c r="K329" s="5"/>
    </row>
    <row r="330" spans="2:11">
      <c r="B330" s="277"/>
      <c r="C330" s="277"/>
      <c r="D330" s="1">
        <v>10225</v>
      </c>
      <c r="E330" s="1">
        <v>10285</v>
      </c>
      <c r="F330" s="1"/>
      <c r="G330" s="1"/>
      <c r="H330" s="1">
        <f t="shared" si="34"/>
        <v>60</v>
      </c>
      <c r="I330" s="1"/>
      <c r="J330" s="5"/>
      <c r="K330" s="5"/>
    </row>
    <row r="331" spans="2:11">
      <c r="B331" s="277"/>
      <c r="C331" s="277"/>
      <c r="D331" s="1">
        <v>10225</v>
      </c>
      <c r="E331" s="1">
        <v>10285</v>
      </c>
      <c r="F331" s="1"/>
      <c r="G331" s="1"/>
      <c r="H331" s="1">
        <f t="shared" si="34"/>
        <v>60</v>
      </c>
      <c r="I331" s="1"/>
      <c r="J331" s="5"/>
      <c r="K331" s="5"/>
    </row>
    <row r="332" spans="2:11">
      <c r="B332" s="269"/>
      <c r="C332" s="269"/>
      <c r="D332" s="1">
        <v>10205</v>
      </c>
      <c r="E332" s="1">
        <v>10285</v>
      </c>
      <c r="F332" s="1"/>
      <c r="G332" s="1"/>
      <c r="H332" s="1">
        <f t="shared" si="34"/>
        <v>80</v>
      </c>
      <c r="I332" s="1"/>
      <c r="J332" s="5">
        <f>H326+H327+H328+H329+H330+H331+H332</f>
        <v>328</v>
      </c>
      <c r="K332" s="5">
        <f>J332*75</f>
        <v>24600</v>
      </c>
    </row>
    <row r="333" spans="2:11">
      <c r="B333" s="268" t="s">
        <v>538</v>
      </c>
      <c r="C333" s="268" t="s">
        <v>520</v>
      </c>
      <c r="D333" s="1">
        <v>10183</v>
      </c>
      <c r="E333" s="1">
        <v>10224</v>
      </c>
      <c r="F333" s="1"/>
      <c r="G333" s="1"/>
      <c r="H333" s="1">
        <f t="shared" si="34"/>
        <v>41</v>
      </c>
      <c r="I333" s="1"/>
      <c r="J333" s="5"/>
      <c r="K333" s="5"/>
    </row>
    <row r="334" spans="2:11">
      <c r="B334" s="277"/>
      <c r="C334" s="277"/>
      <c r="D334" s="1">
        <v>10158</v>
      </c>
      <c r="E334" s="1">
        <v>10224</v>
      </c>
      <c r="F334" s="1"/>
      <c r="G334" s="1"/>
      <c r="H334" s="1">
        <f t="shared" si="34"/>
        <v>66</v>
      </c>
      <c r="I334" s="1"/>
      <c r="J334" s="5"/>
      <c r="K334" s="5"/>
    </row>
    <row r="335" spans="2:11">
      <c r="B335" s="277"/>
      <c r="C335" s="277"/>
      <c r="D335" s="1">
        <v>10145</v>
      </c>
      <c r="E335" s="1">
        <v>10224</v>
      </c>
      <c r="F335" s="1"/>
      <c r="G335" s="1"/>
      <c r="H335" s="1">
        <f t="shared" si="34"/>
        <v>79</v>
      </c>
      <c r="I335" s="1"/>
      <c r="J335" s="5"/>
      <c r="K335" s="5"/>
    </row>
    <row r="336" spans="2:11">
      <c r="B336" s="277"/>
      <c r="C336" s="277"/>
      <c r="D336" s="1">
        <v>10119</v>
      </c>
      <c r="E336" s="1">
        <v>10224</v>
      </c>
      <c r="F336" s="1"/>
      <c r="G336" s="1"/>
      <c r="H336" s="1">
        <f t="shared" si="34"/>
        <v>105</v>
      </c>
      <c r="I336" s="1"/>
      <c r="J336" s="5"/>
      <c r="K336" s="5"/>
    </row>
    <row r="337" spans="2:11">
      <c r="B337" s="269"/>
      <c r="C337" s="269"/>
      <c r="D337" s="1">
        <v>10119</v>
      </c>
      <c r="E337" s="1">
        <v>10187</v>
      </c>
      <c r="F337" s="1"/>
      <c r="G337" s="1"/>
      <c r="H337" s="1">
        <f t="shared" si="34"/>
        <v>68</v>
      </c>
      <c r="I337" s="1"/>
      <c r="J337" s="5">
        <f>H333+H334+H335+H336+H337</f>
        <v>359</v>
      </c>
      <c r="K337" s="5">
        <f>J337*75</f>
        <v>26925</v>
      </c>
    </row>
    <row r="338" spans="2:11">
      <c r="B338" s="27" t="s">
        <v>539</v>
      </c>
      <c r="C338" s="281" t="s">
        <v>520</v>
      </c>
      <c r="D338" s="1"/>
      <c r="E338" s="13">
        <v>10099</v>
      </c>
      <c r="F338" s="1"/>
      <c r="G338" s="1"/>
      <c r="H338" s="1"/>
      <c r="I338" s="13" t="s">
        <v>13</v>
      </c>
      <c r="J338" s="5"/>
      <c r="K338" s="5"/>
    </row>
    <row r="339" spans="2:11">
      <c r="B339" s="79" t="s">
        <v>543</v>
      </c>
      <c r="C339" s="282"/>
      <c r="D339" s="1">
        <v>10000</v>
      </c>
      <c r="E339" s="5"/>
      <c r="F339" s="1"/>
      <c r="G339" s="1"/>
      <c r="H339" s="1">
        <f>E338-D339</f>
        <v>99</v>
      </c>
      <c r="I339" s="5"/>
      <c r="J339" s="5"/>
      <c r="K339" s="5"/>
    </row>
    <row r="340" spans="2:11">
      <c r="B340" s="27" t="s">
        <v>539</v>
      </c>
      <c r="C340" s="282"/>
      <c r="D340" s="1"/>
      <c r="E340" s="13">
        <v>10099</v>
      </c>
      <c r="F340" s="1"/>
      <c r="G340" s="1"/>
      <c r="H340" s="1"/>
      <c r="I340" s="13" t="s">
        <v>13</v>
      </c>
      <c r="J340" s="5"/>
      <c r="K340" s="5"/>
    </row>
    <row r="341" spans="2:11">
      <c r="B341" s="79" t="s">
        <v>543</v>
      </c>
      <c r="C341" s="282"/>
      <c r="D341" s="1">
        <v>10000</v>
      </c>
      <c r="E341" s="5"/>
      <c r="F341" s="1"/>
      <c r="G341" s="1"/>
      <c r="H341" s="1">
        <v>99</v>
      </c>
      <c r="I341" s="5"/>
      <c r="J341" s="5"/>
      <c r="K341" s="5"/>
    </row>
    <row r="342" spans="2:11">
      <c r="B342" s="282" t="s">
        <v>544</v>
      </c>
      <c r="C342" s="282"/>
      <c r="D342" s="1">
        <v>10106</v>
      </c>
      <c r="E342" s="1">
        <v>10128</v>
      </c>
      <c r="F342" s="1"/>
      <c r="G342" s="1"/>
      <c r="H342" s="1">
        <f>E342-D342</f>
        <v>22</v>
      </c>
      <c r="I342" s="1"/>
      <c r="J342" s="5"/>
      <c r="K342" s="5"/>
    </row>
    <row r="343" spans="2:11">
      <c r="B343" s="282"/>
      <c r="C343" s="282"/>
      <c r="D343" s="1">
        <v>10112</v>
      </c>
      <c r="E343" s="1">
        <v>10168</v>
      </c>
      <c r="F343" s="1"/>
      <c r="G343" s="1"/>
      <c r="H343" s="1">
        <f t="shared" ref="H343:H344" si="35">E343-D343</f>
        <v>56</v>
      </c>
      <c r="I343" s="1"/>
      <c r="J343" s="5"/>
      <c r="K343" s="5"/>
    </row>
    <row r="344" spans="2:11">
      <c r="B344" s="283"/>
      <c r="C344" s="283"/>
      <c r="D344" s="1">
        <v>10132</v>
      </c>
      <c r="E344" s="1">
        <v>10178</v>
      </c>
      <c r="F344" s="1"/>
      <c r="G344" s="1"/>
      <c r="H344" s="1">
        <f t="shared" si="35"/>
        <v>46</v>
      </c>
      <c r="I344" s="1"/>
      <c r="J344" s="5">
        <f>H342+H343+H344</f>
        <v>124</v>
      </c>
      <c r="K344" s="5">
        <f>J344*75</f>
        <v>9300</v>
      </c>
    </row>
    <row r="345" spans="2:11">
      <c r="B345" s="281" t="s">
        <v>540</v>
      </c>
      <c r="C345" s="281" t="s">
        <v>520</v>
      </c>
      <c r="D345" s="1">
        <v>10168</v>
      </c>
      <c r="E345" s="1">
        <v>10207</v>
      </c>
      <c r="F345" s="1"/>
      <c r="G345" s="1"/>
      <c r="H345" s="1">
        <f>E345-D345</f>
        <v>39</v>
      </c>
      <c r="I345" s="1"/>
      <c r="J345" s="5"/>
      <c r="K345" s="5"/>
    </row>
    <row r="346" spans="2:11">
      <c r="B346" s="282"/>
      <c r="C346" s="282"/>
      <c r="D346" s="1">
        <v>10168</v>
      </c>
      <c r="E346" s="1">
        <v>10207</v>
      </c>
      <c r="F346" s="1"/>
      <c r="G346" s="1"/>
      <c r="H346" s="1">
        <f t="shared" ref="H346:H356" si="36">E346-D346</f>
        <v>39</v>
      </c>
      <c r="I346" s="1"/>
      <c r="J346" s="5"/>
      <c r="K346" s="5"/>
    </row>
    <row r="347" spans="2:11">
      <c r="B347" s="282"/>
      <c r="C347" s="282"/>
      <c r="D347" s="1">
        <v>10168</v>
      </c>
      <c r="E347" s="1">
        <v>10260</v>
      </c>
      <c r="F347" s="1"/>
      <c r="G347" s="1"/>
      <c r="H347" s="1">
        <f t="shared" si="36"/>
        <v>92</v>
      </c>
      <c r="I347" s="1"/>
      <c r="J347" s="5"/>
      <c r="K347" s="5"/>
    </row>
    <row r="348" spans="2:11">
      <c r="B348" s="283"/>
      <c r="C348" s="283"/>
      <c r="D348" s="1">
        <v>10168</v>
      </c>
      <c r="E348" s="1">
        <v>10260</v>
      </c>
      <c r="F348" s="1"/>
      <c r="G348" s="1"/>
      <c r="H348" s="1">
        <f t="shared" si="36"/>
        <v>92</v>
      </c>
      <c r="I348" s="1"/>
      <c r="J348" s="5">
        <f>H345+H346+H347+H348</f>
        <v>262</v>
      </c>
      <c r="K348" s="5">
        <f>J348*75</f>
        <v>19650</v>
      </c>
    </row>
    <row r="349" spans="2:11">
      <c r="B349" s="268" t="s">
        <v>542</v>
      </c>
      <c r="C349" s="268" t="s">
        <v>520</v>
      </c>
      <c r="D349" s="1">
        <v>10177</v>
      </c>
      <c r="E349" s="1">
        <v>10220</v>
      </c>
      <c r="F349" s="1"/>
      <c r="G349" s="1"/>
      <c r="H349" s="1">
        <f t="shared" si="36"/>
        <v>43</v>
      </c>
      <c r="I349" s="1"/>
      <c r="J349" s="5"/>
      <c r="K349" s="5"/>
    </row>
    <row r="350" spans="2:11">
      <c r="B350" s="277"/>
      <c r="C350" s="277"/>
      <c r="D350" s="1">
        <v>10167</v>
      </c>
      <c r="E350" s="1">
        <v>10220</v>
      </c>
      <c r="F350" s="1"/>
      <c r="G350" s="1"/>
      <c r="H350" s="1">
        <f t="shared" si="36"/>
        <v>53</v>
      </c>
      <c r="I350" s="1"/>
      <c r="J350" s="5"/>
      <c r="K350" s="5"/>
    </row>
    <row r="351" spans="2:11">
      <c r="B351" s="277"/>
      <c r="C351" s="277"/>
      <c r="D351" s="1">
        <v>10145</v>
      </c>
      <c r="E351" s="1">
        <v>10220</v>
      </c>
      <c r="F351" s="1"/>
      <c r="G351" s="1"/>
      <c r="H351" s="1">
        <f t="shared" si="36"/>
        <v>75</v>
      </c>
      <c r="I351" s="1"/>
      <c r="J351" s="5"/>
      <c r="K351" s="5"/>
    </row>
    <row r="352" spans="2:11">
      <c r="B352" s="269"/>
      <c r="C352" s="269"/>
      <c r="D352" s="1">
        <v>10115</v>
      </c>
      <c r="E352" s="1">
        <v>10220</v>
      </c>
      <c r="F352" s="1"/>
      <c r="G352" s="1"/>
      <c r="H352" s="1">
        <f t="shared" si="36"/>
        <v>105</v>
      </c>
      <c r="I352" s="1"/>
      <c r="J352" s="5">
        <f>H349+H350+H351+H352</f>
        <v>276</v>
      </c>
      <c r="K352" s="5">
        <f>J352*75</f>
        <v>20700</v>
      </c>
    </row>
    <row r="353" spans="2:11">
      <c r="B353" s="281" t="s">
        <v>543</v>
      </c>
      <c r="C353" s="268" t="s">
        <v>545</v>
      </c>
      <c r="D353" s="1">
        <v>10020</v>
      </c>
      <c r="E353" s="1">
        <v>10050</v>
      </c>
      <c r="F353" s="1"/>
      <c r="G353" s="1"/>
      <c r="H353" s="1">
        <f t="shared" si="36"/>
        <v>30</v>
      </c>
      <c r="I353" s="1"/>
      <c r="J353" s="5"/>
      <c r="K353" s="5"/>
    </row>
    <row r="354" spans="2:11">
      <c r="B354" s="282"/>
      <c r="C354" s="277"/>
      <c r="D354" s="1">
        <v>10005</v>
      </c>
      <c r="E354" s="1">
        <v>10050</v>
      </c>
      <c r="F354" s="1"/>
      <c r="G354" s="1"/>
      <c r="H354" s="1">
        <f t="shared" si="36"/>
        <v>45</v>
      </c>
      <c r="I354" s="1"/>
      <c r="J354" s="5"/>
      <c r="K354" s="5"/>
    </row>
    <row r="355" spans="2:11">
      <c r="B355" s="282"/>
      <c r="C355" s="277"/>
      <c r="D355" s="1">
        <v>10025</v>
      </c>
      <c r="E355" s="1">
        <v>10048</v>
      </c>
      <c r="F355" s="1"/>
      <c r="G355" s="1"/>
      <c r="H355" s="1">
        <f t="shared" si="36"/>
        <v>23</v>
      </c>
      <c r="I355" s="1"/>
      <c r="J355" s="5"/>
      <c r="K355" s="5"/>
    </row>
    <row r="356" spans="2:11">
      <c r="B356" s="283"/>
      <c r="C356" s="269"/>
      <c r="D356" s="1">
        <v>10025</v>
      </c>
      <c r="E356" s="1">
        <v>10048</v>
      </c>
      <c r="F356" s="1"/>
      <c r="G356" s="1"/>
      <c r="H356" s="1">
        <f t="shared" si="36"/>
        <v>23</v>
      </c>
      <c r="I356" s="1"/>
      <c r="J356" s="5">
        <f>H339+H341+H353+H354+H355+H356</f>
        <v>319</v>
      </c>
      <c r="K356" s="5">
        <f>J356*75</f>
        <v>23925</v>
      </c>
    </row>
    <row r="357" spans="2:11">
      <c r="B357" s="281" t="s">
        <v>546</v>
      </c>
      <c r="C357" s="268" t="s">
        <v>515</v>
      </c>
      <c r="D357" s="1"/>
      <c r="E357" s="1">
        <v>10010</v>
      </c>
      <c r="F357" s="1"/>
      <c r="G357" s="1">
        <v>10020</v>
      </c>
      <c r="H357" s="1">
        <f>E357-G357</f>
        <v>-10</v>
      </c>
      <c r="I357" s="1"/>
      <c r="J357" s="5"/>
      <c r="K357" s="5"/>
    </row>
    <row r="358" spans="2:11">
      <c r="B358" s="282"/>
      <c r="C358" s="277"/>
      <c r="D358" s="1"/>
      <c r="E358" s="1">
        <v>10010</v>
      </c>
      <c r="F358" s="1"/>
      <c r="G358" s="1">
        <v>10020</v>
      </c>
      <c r="H358" s="1">
        <f>E358-G358</f>
        <v>-10</v>
      </c>
      <c r="I358" s="1"/>
      <c r="J358" s="5"/>
      <c r="K358" s="5"/>
    </row>
    <row r="359" spans="2:11">
      <c r="B359" s="282"/>
      <c r="C359" s="277"/>
      <c r="D359" s="1">
        <v>10030</v>
      </c>
      <c r="E359" s="1"/>
      <c r="F359" s="1">
        <v>10089</v>
      </c>
      <c r="G359" s="1"/>
      <c r="H359" s="1">
        <f>F359-D359</f>
        <v>59</v>
      </c>
      <c r="I359" s="1"/>
      <c r="J359" s="5"/>
      <c r="K359" s="5"/>
    </row>
    <row r="360" spans="2:11">
      <c r="B360" s="282"/>
      <c r="C360" s="277"/>
      <c r="D360" s="1">
        <v>10030</v>
      </c>
      <c r="E360" s="1"/>
      <c r="F360" s="1">
        <v>10089</v>
      </c>
      <c r="G360" s="1"/>
      <c r="H360" s="1">
        <f>F360-D360</f>
        <v>59</v>
      </c>
      <c r="I360" s="1"/>
      <c r="J360" s="5"/>
      <c r="K360" s="5"/>
    </row>
    <row r="361" spans="2:11">
      <c r="B361" s="282"/>
      <c r="C361" s="277"/>
      <c r="D361" s="1">
        <v>10100</v>
      </c>
      <c r="E361" s="1"/>
      <c r="F361" s="1">
        <v>10150</v>
      </c>
      <c r="G361" s="1"/>
      <c r="H361" s="1">
        <f t="shared" ref="H361:H363" si="37">F361-D361</f>
        <v>50</v>
      </c>
      <c r="I361" s="1"/>
      <c r="J361" s="5"/>
      <c r="K361" s="5"/>
    </row>
    <row r="362" spans="2:11">
      <c r="B362" s="283"/>
      <c r="C362" s="269"/>
      <c r="D362" s="1">
        <v>10100</v>
      </c>
      <c r="E362" s="1"/>
      <c r="F362" s="1">
        <v>10150</v>
      </c>
      <c r="G362" s="1"/>
      <c r="H362" s="1">
        <f t="shared" si="37"/>
        <v>50</v>
      </c>
      <c r="I362" s="1"/>
      <c r="J362" s="5">
        <f>H357+H358+H359+H360+H361+H362</f>
        <v>198</v>
      </c>
      <c r="K362" s="5">
        <f>J362*75</f>
        <v>14850</v>
      </c>
    </row>
    <row r="363" spans="2:11">
      <c r="B363" s="268" t="s">
        <v>548</v>
      </c>
      <c r="C363" s="268" t="s">
        <v>549</v>
      </c>
      <c r="D363" s="1">
        <v>10213</v>
      </c>
      <c r="E363" s="1"/>
      <c r="F363" s="1">
        <v>10236</v>
      </c>
      <c r="G363" s="1"/>
      <c r="H363" s="1">
        <f t="shared" si="37"/>
        <v>23</v>
      </c>
      <c r="I363" s="1"/>
      <c r="J363" s="5"/>
      <c r="K363" s="5"/>
    </row>
    <row r="364" spans="2:11">
      <c r="B364" s="277"/>
      <c r="C364" s="277"/>
      <c r="D364" s="1">
        <v>10213</v>
      </c>
      <c r="E364" s="1"/>
      <c r="F364" s="1"/>
      <c r="G364" s="1">
        <v>10200</v>
      </c>
      <c r="H364" s="1">
        <f>G364-D364</f>
        <v>-13</v>
      </c>
      <c r="I364" s="1"/>
      <c r="J364" s="5"/>
      <c r="K364" s="5"/>
    </row>
    <row r="365" spans="2:11">
      <c r="B365" s="277"/>
      <c r="C365" s="277"/>
      <c r="D365" s="1">
        <v>10215</v>
      </c>
      <c r="E365" s="1"/>
      <c r="F365" s="1"/>
      <c r="G365" s="1">
        <v>10200</v>
      </c>
      <c r="H365" s="1">
        <f>G365-D365</f>
        <v>-15</v>
      </c>
      <c r="I365" s="1"/>
      <c r="J365" s="5"/>
      <c r="K365" s="5"/>
    </row>
    <row r="366" spans="2:11">
      <c r="B366" s="277"/>
      <c r="C366" s="277"/>
      <c r="D366" s="1"/>
      <c r="E366" s="1">
        <v>10192</v>
      </c>
      <c r="F366" s="1"/>
      <c r="G366" s="1">
        <v>10203</v>
      </c>
      <c r="H366" s="1">
        <f>E366-G366</f>
        <v>-11</v>
      </c>
      <c r="I366" s="1"/>
      <c r="J366" s="5"/>
      <c r="K366" s="5"/>
    </row>
    <row r="367" spans="2:11">
      <c r="B367" s="277"/>
      <c r="C367" s="277"/>
      <c r="D367" s="1"/>
      <c r="E367" s="1">
        <v>10192</v>
      </c>
      <c r="F367" s="1"/>
      <c r="G367" s="1">
        <v>10203</v>
      </c>
      <c r="H367" s="1">
        <f>E367-G367</f>
        <v>-11</v>
      </c>
      <c r="I367" s="1"/>
      <c r="J367" s="5"/>
      <c r="K367" s="5"/>
    </row>
    <row r="368" spans="2:11">
      <c r="B368" s="277"/>
      <c r="C368" s="277"/>
      <c r="D368" s="1">
        <v>10217</v>
      </c>
      <c r="E368" s="1"/>
      <c r="F368" s="1">
        <v>10246</v>
      </c>
      <c r="G368" s="1"/>
      <c r="H368" s="1">
        <f>F368-D368</f>
        <v>29</v>
      </c>
      <c r="I368" s="1"/>
      <c r="J368" s="5"/>
      <c r="K368" s="5"/>
    </row>
    <row r="369" spans="2:11">
      <c r="B369" s="269"/>
      <c r="C369" s="269"/>
      <c r="D369" s="1">
        <v>10217</v>
      </c>
      <c r="E369" s="1"/>
      <c r="F369" s="1">
        <v>10246</v>
      </c>
      <c r="G369" s="1"/>
      <c r="H369" s="1">
        <f>F369-D369</f>
        <v>29</v>
      </c>
      <c r="I369" s="1"/>
      <c r="J369" s="5">
        <f>H363+H364+H365+H366+H367+H368+H369</f>
        <v>31</v>
      </c>
      <c r="K369" s="5">
        <f>J369*75</f>
        <v>2325</v>
      </c>
    </row>
    <row r="370" spans="2:11">
      <c r="B370" s="268" t="s">
        <v>550</v>
      </c>
      <c r="C370" s="268" t="s">
        <v>549</v>
      </c>
      <c r="D370" s="1">
        <v>10148</v>
      </c>
      <c r="E370" s="1">
        <v>10188</v>
      </c>
      <c r="F370" s="1"/>
      <c r="G370" s="1"/>
      <c r="H370" s="1">
        <f>E370-D370</f>
        <v>40</v>
      </c>
      <c r="I370" s="1"/>
      <c r="J370" s="5"/>
      <c r="K370" s="5"/>
    </row>
    <row r="371" spans="2:11">
      <c r="B371" s="269"/>
      <c r="C371" s="269"/>
      <c r="D371" s="1">
        <v>10148</v>
      </c>
      <c r="E371" s="1">
        <v>10188</v>
      </c>
      <c r="F371" s="1"/>
      <c r="G371" s="1"/>
      <c r="H371" s="1">
        <f>E371-D371</f>
        <v>40</v>
      </c>
      <c r="I371" s="1"/>
      <c r="J371" s="5">
        <v>80</v>
      </c>
      <c r="K371" s="5">
        <f>J371*75</f>
        <v>6000</v>
      </c>
    </row>
    <row r="372" spans="2:11">
      <c r="B372" s="1"/>
      <c r="C372" s="1"/>
      <c r="D372" s="1"/>
      <c r="E372" s="1"/>
      <c r="F372" s="1"/>
      <c r="G372" s="1"/>
      <c r="H372" s="5">
        <f>SUM(H258:H371)</f>
        <v>3609</v>
      </c>
      <c r="I372" s="5">
        <f>H372*75</f>
        <v>270675</v>
      </c>
      <c r="J372" s="1"/>
      <c r="K372" s="5"/>
    </row>
    <row r="376" spans="2:11">
      <c r="B376" s="5" t="s">
        <v>76</v>
      </c>
      <c r="C376" s="5">
        <v>2018</v>
      </c>
      <c r="D376" s="13"/>
      <c r="E376" s="13"/>
      <c r="F376" s="13"/>
      <c r="G376" s="13"/>
      <c r="H376" s="13"/>
      <c r="I376" s="13"/>
      <c r="J376" s="247" t="s">
        <v>527</v>
      </c>
      <c r="K376" s="248"/>
    </row>
    <row r="377" spans="2:11">
      <c r="B377" s="11"/>
      <c r="C377" s="11"/>
      <c r="D377" s="11"/>
      <c r="E377" s="11"/>
      <c r="F377" s="11"/>
      <c r="G377" s="11"/>
      <c r="H377" s="11" t="s">
        <v>4</v>
      </c>
      <c r="I377" s="11"/>
      <c r="J377" s="249"/>
      <c r="K377" s="250"/>
    </row>
    <row r="378" spans="2:11">
      <c r="B378" s="12" t="s">
        <v>0</v>
      </c>
      <c r="C378" s="12" t="s">
        <v>5</v>
      </c>
      <c r="D378" s="12" t="s">
        <v>2</v>
      </c>
      <c r="E378" s="12" t="s">
        <v>6</v>
      </c>
      <c r="F378" s="12" t="s">
        <v>3</v>
      </c>
      <c r="G378" s="12" t="s">
        <v>7</v>
      </c>
      <c r="H378" s="12" t="s">
        <v>8</v>
      </c>
      <c r="I378" s="12" t="s">
        <v>9</v>
      </c>
      <c r="J378" s="76" t="s">
        <v>525</v>
      </c>
      <c r="K378" s="77" t="s">
        <v>526</v>
      </c>
    </row>
    <row r="379" spans="2:11">
      <c r="B379" s="268" t="s">
        <v>551</v>
      </c>
      <c r="C379" s="268" t="s">
        <v>549</v>
      </c>
      <c r="D379" s="1">
        <v>10198</v>
      </c>
      <c r="E379" s="1"/>
      <c r="F379" s="1"/>
      <c r="G379" s="1">
        <v>10182</v>
      </c>
      <c r="H379" s="1">
        <f>G379-D379</f>
        <v>-16</v>
      </c>
      <c r="I379" s="1"/>
      <c r="J379" s="1"/>
      <c r="K379" s="1"/>
    </row>
    <row r="380" spans="2:11">
      <c r="B380" s="277"/>
      <c r="C380" s="277"/>
      <c r="D380" s="1">
        <v>10198</v>
      </c>
      <c r="E380" s="1"/>
      <c r="F380" s="1"/>
      <c r="G380" s="1">
        <v>10182</v>
      </c>
      <c r="H380" s="1">
        <f>G380-D380</f>
        <v>-16</v>
      </c>
      <c r="I380" s="1"/>
      <c r="J380" s="1"/>
      <c r="K380" s="1"/>
    </row>
    <row r="381" spans="2:11">
      <c r="B381" s="277"/>
      <c r="C381" s="277"/>
      <c r="D381" s="1"/>
      <c r="E381" s="1">
        <v>10175</v>
      </c>
      <c r="F381" s="1"/>
      <c r="G381" s="1">
        <v>10196</v>
      </c>
      <c r="H381" s="1">
        <f>E381-G381</f>
        <v>-21</v>
      </c>
      <c r="I381" s="1"/>
      <c r="J381" s="1"/>
      <c r="K381" s="1"/>
    </row>
    <row r="382" spans="2:11">
      <c r="B382" s="277"/>
      <c r="C382" s="277"/>
      <c r="D382" s="1"/>
      <c r="E382" s="1">
        <v>10175</v>
      </c>
      <c r="F382" s="1"/>
      <c r="G382" s="1">
        <v>10196</v>
      </c>
      <c r="H382" s="1">
        <f>E382-G382</f>
        <v>-21</v>
      </c>
      <c r="I382" s="1"/>
      <c r="J382" s="1"/>
      <c r="K382" s="1"/>
    </row>
    <row r="383" spans="2:11">
      <c r="B383" s="277"/>
      <c r="C383" s="277"/>
      <c r="D383" s="1">
        <v>10200</v>
      </c>
      <c r="E383" s="1"/>
      <c r="F383" s="1">
        <v>10238</v>
      </c>
      <c r="G383" s="1"/>
      <c r="H383" s="1">
        <f>F383-D383</f>
        <v>38</v>
      </c>
      <c r="I383" s="1"/>
      <c r="J383" s="1"/>
      <c r="K383" s="1"/>
    </row>
    <row r="384" spans="2:11">
      <c r="B384" s="277"/>
      <c r="C384" s="277"/>
      <c r="D384" s="1">
        <v>10200</v>
      </c>
      <c r="E384" s="1"/>
      <c r="F384" s="1">
        <v>10248</v>
      </c>
      <c r="G384" s="1"/>
      <c r="H384" s="1">
        <f t="shared" ref="H384:H386" si="38">F384-D384</f>
        <v>48</v>
      </c>
      <c r="I384" s="1"/>
      <c r="J384" s="1"/>
      <c r="K384" s="1"/>
    </row>
    <row r="385" spans="2:11">
      <c r="B385" s="277"/>
      <c r="C385" s="277"/>
      <c r="D385" s="1">
        <v>10222</v>
      </c>
      <c r="E385" s="1"/>
      <c r="F385" s="1">
        <v>10258</v>
      </c>
      <c r="G385" s="1"/>
      <c r="H385" s="1">
        <f t="shared" si="38"/>
        <v>36</v>
      </c>
      <c r="I385" s="1"/>
      <c r="J385" s="1"/>
      <c r="K385" s="1"/>
    </row>
    <row r="386" spans="2:11">
      <c r="B386" s="269"/>
      <c r="C386" s="269"/>
      <c r="D386" s="1">
        <v>10222</v>
      </c>
      <c r="E386" s="1"/>
      <c r="F386" s="1">
        <v>10270</v>
      </c>
      <c r="G386" s="1"/>
      <c r="H386" s="1">
        <f t="shared" si="38"/>
        <v>48</v>
      </c>
      <c r="I386" s="1"/>
      <c r="J386" s="5">
        <v>96</v>
      </c>
      <c r="K386" s="5">
        <v>7200</v>
      </c>
    </row>
    <row r="387" spans="2:11">
      <c r="B387" s="268" t="s">
        <v>554</v>
      </c>
      <c r="C387" s="268" t="s">
        <v>549</v>
      </c>
      <c r="D387" s="1"/>
      <c r="E387" s="1">
        <v>10246</v>
      </c>
      <c r="F387" s="1"/>
      <c r="G387" s="1">
        <v>10260</v>
      </c>
      <c r="H387" s="1">
        <f>E387-G387</f>
        <v>-14</v>
      </c>
      <c r="I387" s="1"/>
      <c r="J387" s="5"/>
      <c r="K387" s="5"/>
    </row>
    <row r="388" spans="2:11">
      <c r="B388" s="277"/>
      <c r="C388" s="277"/>
      <c r="D388" s="1"/>
      <c r="E388" s="1">
        <v>10246</v>
      </c>
      <c r="F388" s="1"/>
      <c r="G388" s="1">
        <v>10260</v>
      </c>
      <c r="H388" s="1">
        <f>E388-G388</f>
        <v>-14</v>
      </c>
      <c r="I388" s="1"/>
      <c r="J388" s="5"/>
      <c r="K388" s="5"/>
    </row>
    <row r="389" spans="2:11">
      <c r="B389" s="277"/>
      <c r="C389" s="277"/>
      <c r="D389" s="1">
        <v>10228</v>
      </c>
      <c r="E389" s="1">
        <v>10245</v>
      </c>
      <c r="F389" s="1"/>
      <c r="G389" s="1"/>
      <c r="H389" s="1">
        <f>E389-D389</f>
        <v>17</v>
      </c>
      <c r="I389" s="1"/>
      <c r="J389" s="5"/>
      <c r="K389" s="5"/>
    </row>
    <row r="390" spans="2:11">
      <c r="B390" s="277"/>
      <c r="C390" s="277"/>
      <c r="D390" s="1">
        <v>10220</v>
      </c>
      <c r="E390" s="1">
        <v>10245</v>
      </c>
      <c r="F390" s="1"/>
      <c r="G390" s="1"/>
      <c r="H390" s="1">
        <f t="shared" ref="H390:H393" si="39">E390-D390</f>
        <v>25</v>
      </c>
      <c r="I390" s="1"/>
      <c r="J390" s="5"/>
      <c r="K390" s="5"/>
    </row>
    <row r="391" spans="2:11">
      <c r="B391" s="277"/>
      <c r="C391" s="277"/>
      <c r="D391" s="1">
        <v>10207</v>
      </c>
      <c r="E391" s="1">
        <v>10240</v>
      </c>
      <c r="F391" s="1"/>
      <c r="G391" s="1"/>
      <c r="H391" s="1">
        <f t="shared" si="39"/>
        <v>33</v>
      </c>
      <c r="I391" s="1"/>
      <c r="J391" s="5"/>
      <c r="K391" s="5"/>
    </row>
    <row r="392" spans="2:11">
      <c r="B392" s="277"/>
      <c r="C392" s="277"/>
      <c r="D392" s="1">
        <v>10207</v>
      </c>
      <c r="E392" s="1">
        <v>10240</v>
      </c>
      <c r="F392" s="1"/>
      <c r="G392" s="1"/>
      <c r="H392" s="1">
        <f t="shared" si="39"/>
        <v>33</v>
      </c>
      <c r="I392" s="1"/>
      <c r="J392" s="5"/>
      <c r="K392" s="5"/>
    </row>
    <row r="393" spans="2:11">
      <c r="B393" s="277"/>
      <c r="C393" s="277"/>
      <c r="D393" s="1">
        <v>10223</v>
      </c>
      <c r="E393" s="1">
        <v>10238</v>
      </c>
      <c r="F393" s="1"/>
      <c r="G393" s="1"/>
      <c r="H393" s="1">
        <f t="shared" si="39"/>
        <v>15</v>
      </c>
      <c r="I393" s="1"/>
      <c r="J393" s="5"/>
      <c r="K393" s="5"/>
    </row>
    <row r="394" spans="2:11">
      <c r="B394" s="277"/>
      <c r="C394" s="277"/>
      <c r="D394" s="1"/>
      <c r="E394" s="1">
        <v>10238</v>
      </c>
      <c r="F394" s="1"/>
      <c r="G394" s="1">
        <v>10250</v>
      </c>
      <c r="H394" s="1">
        <f>E394-G394</f>
        <v>-12</v>
      </c>
      <c r="I394" s="1"/>
      <c r="J394" s="5"/>
      <c r="K394" s="5"/>
    </row>
    <row r="395" spans="2:11">
      <c r="B395" s="277"/>
      <c r="C395" s="277"/>
      <c r="D395" s="1"/>
      <c r="E395" s="1">
        <v>10235</v>
      </c>
      <c r="F395" s="1"/>
      <c r="G395" s="1">
        <v>10248</v>
      </c>
      <c r="H395" s="1">
        <f t="shared" ref="H395:H396" si="40">E395-G395</f>
        <v>-13</v>
      </c>
      <c r="I395" s="1"/>
      <c r="J395" s="5"/>
      <c r="K395" s="5"/>
    </row>
    <row r="396" spans="2:11">
      <c r="B396" s="277"/>
      <c r="C396" s="277"/>
      <c r="D396" s="1"/>
      <c r="E396" s="1">
        <v>10235</v>
      </c>
      <c r="F396" s="1"/>
      <c r="G396" s="1">
        <v>10248</v>
      </c>
      <c r="H396" s="1">
        <f t="shared" si="40"/>
        <v>-13</v>
      </c>
      <c r="I396" s="1"/>
      <c r="J396" s="5"/>
      <c r="K396" s="5"/>
    </row>
    <row r="397" spans="2:11">
      <c r="B397" s="277"/>
      <c r="C397" s="277"/>
      <c r="D397" s="1">
        <v>10260</v>
      </c>
      <c r="E397" s="1"/>
      <c r="F397" s="1">
        <v>10289</v>
      </c>
      <c r="G397" s="1"/>
      <c r="H397" s="1">
        <f>F397-D397</f>
        <v>29</v>
      </c>
      <c r="I397" s="1"/>
      <c r="J397" s="5"/>
      <c r="K397" s="5"/>
    </row>
    <row r="398" spans="2:11">
      <c r="B398" s="269"/>
      <c r="C398" s="269"/>
      <c r="D398" s="1">
        <v>10260</v>
      </c>
      <c r="E398" s="1"/>
      <c r="F398" s="1">
        <v>10289</v>
      </c>
      <c r="G398" s="1"/>
      <c r="H398" s="1">
        <f>F398-D398</f>
        <v>29</v>
      </c>
      <c r="I398" s="1"/>
      <c r="J398" s="5">
        <f>H387+H388+H389+H390+H391+H392+H393+H394+H395+H396+H397+H398</f>
        <v>115</v>
      </c>
      <c r="K398" s="5">
        <f>J398*75</f>
        <v>8625</v>
      </c>
    </row>
    <row r="399" spans="2:11">
      <c r="B399" s="268" t="s">
        <v>555</v>
      </c>
      <c r="C399" s="268" t="s">
        <v>549</v>
      </c>
      <c r="D399" s="1">
        <v>10297</v>
      </c>
      <c r="E399" s="1"/>
      <c r="F399" s="1"/>
      <c r="G399" s="1">
        <v>10280</v>
      </c>
      <c r="H399" s="1">
        <f>G399-D399</f>
        <v>-17</v>
      </c>
      <c r="I399" s="1"/>
      <c r="J399" s="5"/>
      <c r="K399" s="5"/>
    </row>
    <row r="400" spans="2:11">
      <c r="B400" s="277"/>
      <c r="C400" s="277"/>
      <c r="D400" s="1">
        <v>10297</v>
      </c>
      <c r="E400" s="1"/>
      <c r="F400" s="1"/>
      <c r="G400" s="1">
        <v>10280</v>
      </c>
      <c r="H400" s="1">
        <f>G400-D400</f>
        <v>-17</v>
      </c>
      <c r="I400" s="1"/>
      <c r="J400" s="5"/>
      <c r="K400" s="5"/>
    </row>
    <row r="401" spans="2:11">
      <c r="B401" s="277"/>
      <c r="C401" s="277"/>
      <c r="D401" s="1">
        <v>10245</v>
      </c>
      <c r="E401" s="1">
        <v>10260</v>
      </c>
      <c r="F401" s="1"/>
      <c r="G401" s="1"/>
      <c r="H401" s="1">
        <f>E401-D401</f>
        <v>15</v>
      </c>
      <c r="I401" s="1"/>
      <c r="J401" s="5"/>
      <c r="K401" s="5"/>
    </row>
    <row r="402" spans="2:11">
      <c r="B402" s="277"/>
      <c r="C402" s="277"/>
      <c r="D402" s="1">
        <v>10238</v>
      </c>
      <c r="E402" s="1">
        <v>10260</v>
      </c>
      <c r="F402" s="1"/>
      <c r="G402" s="1"/>
      <c r="H402" s="1">
        <f t="shared" ref="H402:H408" si="41">E402-D402</f>
        <v>22</v>
      </c>
      <c r="I402" s="1"/>
      <c r="J402" s="5"/>
      <c r="K402" s="5"/>
    </row>
    <row r="403" spans="2:11">
      <c r="B403" s="277"/>
      <c r="C403" s="277"/>
      <c r="D403" s="1">
        <v>10195</v>
      </c>
      <c r="E403" s="1">
        <v>10220</v>
      </c>
      <c r="F403" s="1"/>
      <c r="G403" s="1"/>
      <c r="H403" s="1">
        <f t="shared" si="41"/>
        <v>25</v>
      </c>
      <c r="I403" s="1"/>
      <c r="J403" s="5"/>
      <c r="K403" s="5"/>
    </row>
    <row r="404" spans="2:11">
      <c r="B404" s="277"/>
      <c r="C404" s="277"/>
      <c r="D404" s="1">
        <v>10170</v>
      </c>
      <c r="E404" s="1">
        <v>10220</v>
      </c>
      <c r="F404" s="1"/>
      <c r="G404" s="1"/>
      <c r="H404" s="1">
        <f t="shared" si="41"/>
        <v>50</v>
      </c>
      <c r="I404" s="1"/>
      <c r="J404" s="5"/>
      <c r="K404" s="5"/>
    </row>
    <row r="405" spans="2:11">
      <c r="B405" s="277"/>
      <c r="C405" s="277"/>
      <c r="D405" s="1">
        <v>10155</v>
      </c>
      <c r="E405" s="1">
        <v>10177</v>
      </c>
      <c r="F405" s="1"/>
      <c r="G405" s="1"/>
      <c r="H405" s="1">
        <f t="shared" si="41"/>
        <v>22</v>
      </c>
      <c r="I405" s="1"/>
      <c r="J405" s="5"/>
      <c r="K405" s="5"/>
    </row>
    <row r="406" spans="2:11">
      <c r="B406" s="277"/>
      <c r="C406" s="277"/>
      <c r="D406" s="1">
        <v>10148</v>
      </c>
      <c r="E406" s="1">
        <v>10177</v>
      </c>
      <c r="F406" s="1"/>
      <c r="G406" s="1"/>
      <c r="H406" s="1">
        <f t="shared" si="41"/>
        <v>29</v>
      </c>
      <c r="I406" s="1"/>
      <c r="J406" s="5"/>
      <c r="K406" s="5"/>
    </row>
    <row r="407" spans="2:11">
      <c r="B407" s="277"/>
      <c r="C407" s="277"/>
      <c r="D407" s="1">
        <v>10126</v>
      </c>
      <c r="E407" s="1">
        <v>10158</v>
      </c>
      <c r="F407" s="1"/>
      <c r="G407" s="1"/>
      <c r="H407" s="1">
        <f t="shared" si="41"/>
        <v>32</v>
      </c>
      <c r="I407" s="1"/>
      <c r="J407" s="5"/>
      <c r="K407" s="5"/>
    </row>
    <row r="408" spans="2:11">
      <c r="B408" s="269"/>
      <c r="C408" s="269"/>
      <c r="D408" s="1">
        <v>10140</v>
      </c>
      <c r="E408" s="1">
        <v>10158</v>
      </c>
      <c r="F408" s="1"/>
      <c r="G408" s="1"/>
      <c r="H408" s="1">
        <f t="shared" si="41"/>
        <v>18</v>
      </c>
      <c r="I408" s="1"/>
      <c r="J408" s="5">
        <f>H399+H400+H402+H403+H404+H405+H406+H407+H408</f>
        <v>164</v>
      </c>
      <c r="K408" s="5">
        <f>J408*75</f>
        <v>12300</v>
      </c>
    </row>
    <row r="409" spans="2:11">
      <c r="B409" s="268" t="s">
        <v>556</v>
      </c>
      <c r="C409" s="268" t="s">
        <v>549</v>
      </c>
      <c r="D409" s="1">
        <v>10274</v>
      </c>
      <c r="E409" s="1"/>
      <c r="F409" s="1">
        <v>10324</v>
      </c>
      <c r="G409" s="1"/>
      <c r="H409" s="1">
        <f>F409-D409</f>
        <v>50</v>
      </c>
      <c r="I409" s="1"/>
      <c r="J409" s="5"/>
      <c r="K409" s="5"/>
    </row>
    <row r="410" spans="2:11">
      <c r="B410" s="277"/>
      <c r="C410" s="277"/>
      <c r="D410" s="1">
        <v>10274</v>
      </c>
      <c r="E410" s="1"/>
      <c r="F410" s="1">
        <v>10324</v>
      </c>
      <c r="G410" s="1"/>
      <c r="H410" s="1">
        <f t="shared" ref="H410:H414" si="42">F410-D410</f>
        <v>50</v>
      </c>
      <c r="I410" s="1"/>
      <c r="J410" s="5"/>
      <c r="K410" s="5"/>
    </row>
    <row r="411" spans="2:11">
      <c r="B411" s="277"/>
      <c r="C411" s="277"/>
      <c r="D411" s="1">
        <v>10274</v>
      </c>
      <c r="E411" s="1"/>
      <c r="F411" s="1">
        <v>10324</v>
      </c>
      <c r="G411" s="1"/>
      <c r="H411" s="1">
        <f t="shared" si="42"/>
        <v>50</v>
      </c>
      <c r="I411" s="1"/>
      <c r="J411" s="5"/>
      <c r="K411" s="5"/>
    </row>
    <row r="412" spans="2:11">
      <c r="B412" s="277"/>
      <c r="C412" s="277"/>
      <c r="D412" s="1">
        <v>10274</v>
      </c>
      <c r="E412" s="1"/>
      <c r="F412" s="1">
        <v>10324</v>
      </c>
      <c r="G412" s="1"/>
      <c r="H412" s="1">
        <f t="shared" si="42"/>
        <v>50</v>
      </c>
      <c r="I412" s="1"/>
      <c r="J412" s="5"/>
      <c r="K412" s="5"/>
    </row>
    <row r="413" spans="2:11">
      <c r="B413" s="277"/>
      <c r="C413" s="277"/>
      <c r="D413" s="1">
        <v>10303</v>
      </c>
      <c r="E413" s="1"/>
      <c r="F413" s="1">
        <v>10305</v>
      </c>
      <c r="G413" s="1"/>
      <c r="H413" s="1">
        <f t="shared" si="42"/>
        <v>2</v>
      </c>
      <c r="I413" s="1"/>
      <c r="J413" s="5"/>
      <c r="K413" s="5"/>
    </row>
    <row r="414" spans="2:11">
      <c r="B414" s="269"/>
      <c r="C414" s="269"/>
      <c r="D414" s="1">
        <v>10303</v>
      </c>
      <c r="E414" s="1"/>
      <c r="F414" s="1">
        <v>10305</v>
      </c>
      <c r="G414" s="1"/>
      <c r="H414" s="1">
        <f t="shared" si="42"/>
        <v>2</v>
      </c>
      <c r="I414" s="1"/>
      <c r="J414" s="5">
        <f>H409+H411+H412+H413+H414</f>
        <v>154</v>
      </c>
      <c r="K414" s="5">
        <f>J414*75</f>
        <v>11550</v>
      </c>
    </row>
    <row r="415" spans="2:11">
      <c r="B415" s="268" t="s">
        <v>557</v>
      </c>
      <c r="C415" s="268" t="s">
        <v>549</v>
      </c>
      <c r="D415" s="1">
        <v>10315</v>
      </c>
      <c r="E415" s="1">
        <v>10335</v>
      </c>
      <c r="F415" s="1"/>
      <c r="G415" s="1"/>
      <c r="H415" s="1">
        <f>E415-D415</f>
        <v>20</v>
      </c>
      <c r="I415" s="1"/>
      <c r="J415" s="5"/>
      <c r="K415" s="5"/>
    </row>
    <row r="416" spans="2:11">
      <c r="B416" s="277"/>
      <c r="C416" s="277"/>
      <c r="D416" s="1">
        <v>10315</v>
      </c>
      <c r="E416" s="1">
        <v>10335</v>
      </c>
      <c r="F416" s="1"/>
      <c r="G416" s="1"/>
      <c r="H416" s="1">
        <f>E416-D416</f>
        <v>20</v>
      </c>
      <c r="I416" s="1"/>
      <c r="J416" s="5"/>
      <c r="K416" s="5"/>
    </row>
    <row r="417" spans="2:11">
      <c r="B417" s="277"/>
      <c r="C417" s="277"/>
      <c r="D417" s="1"/>
      <c r="E417" s="1">
        <v>10335</v>
      </c>
      <c r="F417" s="1"/>
      <c r="G417" s="1">
        <v>10345</v>
      </c>
      <c r="H417" s="1">
        <f>E417-G417</f>
        <v>-10</v>
      </c>
      <c r="I417" s="1"/>
      <c r="J417" s="5"/>
      <c r="K417" s="5"/>
    </row>
    <row r="418" spans="2:11">
      <c r="B418" s="277"/>
      <c r="C418" s="277"/>
      <c r="D418" s="1">
        <v>10322</v>
      </c>
      <c r="E418" s="1"/>
      <c r="F418" s="1">
        <v>10344</v>
      </c>
      <c r="G418" s="1"/>
      <c r="H418" s="1">
        <f>F418-D418</f>
        <v>22</v>
      </c>
      <c r="I418" s="1"/>
      <c r="J418" s="5"/>
      <c r="K418" s="5"/>
    </row>
    <row r="419" spans="2:11">
      <c r="B419" s="277"/>
      <c r="C419" s="277"/>
      <c r="D419" s="1">
        <v>10322</v>
      </c>
      <c r="E419" s="1"/>
      <c r="F419" s="1">
        <v>10370</v>
      </c>
      <c r="G419" s="1"/>
      <c r="H419" s="1">
        <f t="shared" ref="H419:H420" si="43">F419-D419</f>
        <v>48</v>
      </c>
      <c r="I419" s="1"/>
      <c r="J419" s="5"/>
      <c r="K419" s="5"/>
    </row>
    <row r="420" spans="2:11">
      <c r="B420" s="269"/>
      <c r="C420" s="269"/>
      <c r="D420" s="1">
        <v>10322</v>
      </c>
      <c r="E420" s="1"/>
      <c r="F420" s="1">
        <v>10370</v>
      </c>
      <c r="G420" s="1"/>
      <c r="H420" s="1">
        <f t="shared" si="43"/>
        <v>48</v>
      </c>
      <c r="I420" s="1"/>
      <c r="J420" s="5">
        <f>H415+H416+H417+H418+H419+H420</f>
        <v>148</v>
      </c>
      <c r="K420" s="5">
        <f>J420*75</f>
        <v>11100</v>
      </c>
    </row>
    <row r="421" spans="2:11">
      <c r="B421" s="268" t="s">
        <v>558</v>
      </c>
      <c r="C421" s="268" t="s">
        <v>549</v>
      </c>
      <c r="D421" s="1">
        <v>10387</v>
      </c>
      <c r="E421" s="1"/>
      <c r="F421" s="1">
        <v>10414</v>
      </c>
      <c r="G421" s="1"/>
      <c r="H421" s="1">
        <f>F421-D421</f>
        <v>27</v>
      </c>
      <c r="I421" s="1"/>
      <c r="J421" s="5"/>
      <c r="K421" s="5"/>
    </row>
    <row r="422" spans="2:11">
      <c r="B422" s="277"/>
      <c r="C422" s="277"/>
      <c r="D422" s="1">
        <v>10387</v>
      </c>
      <c r="E422" s="1"/>
      <c r="F422" s="1">
        <v>10414</v>
      </c>
      <c r="G422" s="1"/>
      <c r="H422" s="1">
        <f t="shared" ref="H422:H427" si="44">F422-D422</f>
        <v>27</v>
      </c>
      <c r="I422" s="1"/>
      <c r="J422" s="5"/>
      <c r="K422" s="5"/>
    </row>
    <row r="423" spans="2:11">
      <c r="B423" s="277"/>
      <c r="C423" s="277"/>
      <c r="D423" s="1">
        <v>10387</v>
      </c>
      <c r="E423" s="1"/>
      <c r="F423" s="1">
        <v>10414</v>
      </c>
      <c r="G423" s="1"/>
      <c r="H423" s="1">
        <f t="shared" si="44"/>
        <v>27</v>
      </c>
      <c r="I423" s="1"/>
      <c r="J423" s="5"/>
      <c r="K423" s="5"/>
    </row>
    <row r="424" spans="2:11">
      <c r="B424" s="277"/>
      <c r="C424" s="277"/>
      <c r="D424" s="1">
        <v>10383</v>
      </c>
      <c r="E424" s="1"/>
      <c r="F424" s="1">
        <v>10410</v>
      </c>
      <c r="G424" s="1"/>
      <c r="H424" s="1">
        <f t="shared" si="44"/>
        <v>27</v>
      </c>
      <c r="I424" s="1"/>
      <c r="J424" s="5"/>
      <c r="K424" s="5"/>
    </row>
    <row r="425" spans="2:11">
      <c r="B425" s="277"/>
      <c r="C425" s="277"/>
      <c r="D425" s="1">
        <v>10383</v>
      </c>
      <c r="E425" s="1"/>
      <c r="F425" s="1">
        <v>10410</v>
      </c>
      <c r="G425" s="1"/>
      <c r="H425" s="1">
        <f t="shared" si="44"/>
        <v>27</v>
      </c>
      <c r="I425" s="1"/>
      <c r="J425" s="5"/>
      <c r="K425" s="5"/>
    </row>
    <row r="426" spans="2:11">
      <c r="B426" s="277"/>
      <c r="C426" s="277"/>
      <c r="D426" s="1">
        <v>10375</v>
      </c>
      <c r="E426" s="1"/>
      <c r="F426" s="1">
        <v>10410</v>
      </c>
      <c r="G426" s="1"/>
      <c r="H426" s="1">
        <f t="shared" si="44"/>
        <v>35</v>
      </c>
      <c r="I426" s="1"/>
      <c r="J426" s="5"/>
      <c r="K426" s="5"/>
    </row>
    <row r="427" spans="2:11">
      <c r="B427" s="269"/>
      <c r="C427" s="269"/>
      <c r="D427" s="1">
        <v>10375</v>
      </c>
      <c r="E427" s="1"/>
      <c r="F427" s="1">
        <v>10400</v>
      </c>
      <c r="G427" s="1"/>
      <c r="H427" s="1">
        <f t="shared" si="44"/>
        <v>25</v>
      </c>
      <c r="I427" s="1"/>
      <c r="J427" s="5">
        <f>H421+H422+H423+H424+H425+H426+H427</f>
        <v>195</v>
      </c>
      <c r="K427" s="5">
        <f>J427*75</f>
        <v>14625</v>
      </c>
    </row>
    <row r="428" spans="2:11">
      <c r="B428" s="268" t="s">
        <v>559</v>
      </c>
      <c r="C428" s="268" t="s">
        <v>549</v>
      </c>
      <c r="D428" s="1">
        <v>10421</v>
      </c>
      <c r="E428" s="1"/>
      <c r="F428" s="1"/>
      <c r="G428" s="1">
        <v>10400</v>
      </c>
      <c r="H428" s="1">
        <f>G428-D428</f>
        <v>-21</v>
      </c>
      <c r="I428" s="1"/>
      <c r="J428" s="5"/>
      <c r="K428" s="5"/>
    </row>
    <row r="429" spans="2:11">
      <c r="B429" s="277"/>
      <c r="C429" s="277"/>
      <c r="D429" s="1">
        <v>10421</v>
      </c>
      <c r="E429" s="1"/>
      <c r="F429" s="1"/>
      <c r="G429" s="1">
        <v>10400</v>
      </c>
      <c r="H429" s="1">
        <f>G429-D429</f>
        <v>-21</v>
      </c>
      <c r="I429" s="1"/>
      <c r="J429" s="5"/>
      <c r="K429" s="5"/>
    </row>
    <row r="430" spans="2:11">
      <c r="B430" s="277"/>
      <c r="C430" s="277"/>
      <c r="D430" s="1">
        <v>10421</v>
      </c>
      <c r="E430" s="1"/>
      <c r="F430" s="1">
        <v>10433</v>
      </c>
      <c r="G430" s="1"/>
      <c r="H430" s="1">
        <f>F430-D430</f>
        <v>12</v>
      </c>
      <c r="I430" s="1"/>
      <c r="J430" s="5"/>
      <c r="K430" s="5"/>
    </row>
    <row r="431" spans="2:11">
      <c r="B431" s="277"/>
      <c r="C431" s="277"/>
      <c r="D431" s="1">
        <v>10421</v>
      </c>
      <c r="E431" s="1"/>
      <c r="F431" s="1">
        <v>10433</v>
      </c>
      <c r="G431" s="1"/>
      <c r="H431" s="1">
        <f t="shared" ref="H431:H433" si="45">F431-D431</f>
        <v>12</v>
      </c>
      <c r="I431" s="1"/>
      <c r="J431" s="5"/>
      <c r="K431" s="5"/>
    </row>
    <row r="432" spans="2:11">
      <c r="B432" s="277"/>
      <c r="C432" s="277"/>
      <c r="D432" s="1">
        <v>10416</v>
      </c>
      <c r="E432" s="1"/>
      <c r="F432" s="1">
        <v>10433</v>
      </c>
      <c r="G432" s="1"/>
      <c r="H432" s="1">
        <f t="shared" si="45"/>
        <v>17</v>
      </c>
      <c r="I432" s="1"/>
      <c r="J432" s="5"/>
      <c r="K432" s="5"/>
    </row>
    <row r="433" spans="2:11">
      <c r="B433" s="269"/>
      <c r="C433" s="269"/>
      <c r="D433" s="1">
        <v>10416</v>
      </c>
      <c r="E433" s="1"/>
      <c r="F433" s="1">
        <v>10433</v>
      </c>
      <c r="G433" s="1"/>
      <c r="H433" s="1">
        <f t="shared" si="45"/>
        <v>17</v>
      </c>
      <c r="I433" s="1"/>
      <c r="J433" s="5">
        <f>H428+H429+H431+H432+H433</f>
        <v>4</v>
      </c>
      <c r="K433" s="5">
        <f>J433*75</f>
        <v>300</v>
      </c>
    </row>
    <row r="434" spans="2:11">
      <c r="B434" s="268">
        <v>11.042018000000001</v>
      </c>
      <c r="C434" s="268" t="s">
        <v>549</v>
      </c>
      <c r="D434" s="1">
        <v>10365</v>
      </c>
      <c r="E434" s="1">
        <v>10385</v>
      </c>
      <c r="F434" s="1"/>
      <c r="G434" s="1"/>
      <c r="H434" s="1">
        <f>E434-D434</f>
        <v>20</v>
      </c>
      <c r="I434" s="1"/>
      <c r="J434" s="5"/>
      <c r="K434" s="5"/>
    </row>
    <row r="435" spans="2:11">
      <c r="B435" s="277"/>
      <c r="C435" s="277"/>
      <c r="D435" s="1">
        <v>10365</v>
      </c>
      <c r="E435" s="1">
        <v>10385</v>
      </c>
      <c r="F435" s="1"/>
      <c r="G435" s="1"/>
      <c r="H435" s="1">
        <f>E435-D435</f>
        <v>20</v>
      </c>
      <c r="I435" s="1"/>
      <c r="J435" s="5"/>
      <c r="K435" s="5"/>
    </row>
    <row r="436" spans="2:11">
      <c r="B436" s="277"/>
      <c r="C436" s="277"/>
      <c r="D436" s="1"/>
      <c r="E436" s="1">
        <v>10385</v>
      </c>
      <c r="F436" s="1"/>
      <c r="G436" s="1">
        <v>10410</v>
      </c>
      <c r="H436" s="1">
        <f>E436-G436</f>
        <v>-25</v>
      </c>
      <c r="I436" s="1"/>
      <c r="J436" s="5"/>
      <c r="K436" s="5"/>
    </row>
    <row r="437" spans="2:11">
      <c r="B437" s="277"/>
      <c r="C437" s="277"/>
      <c r="D437" s="1">
        <v>10421</v>
      </c>
      <c r="E437" s="1"/>
      <c r="F437" s="1">
        <v>10431</v>
      </c>
      <c r="G437" s="1"/>
      <c r="H437" s="1">
        <f>F437-D437</f>
        <v>10</v>
      </c>
      <c r="I437" s="1"/>
      <c r="J437" s="5"/>
      <c r="K437" s="5"/>
    </row>
    <row r="438" spans="2:11">
      <c r="B438" s="277"/>
      <c r="C438" s="277"/>
      <c r="D438" s="1">
        <v>10421</v>
      </c>
      <c r="E438" s="1"/>
      <c r="F438" s="1">
        <v>10431</v>
      </c>
      <c r="G438" s="1"/>
      <c r="H438" s="1">
        <f t="shared" ref="H438:H439" si="46">F438-D438</f>
        <v>10</v>
      </c>
      <c r="I438" s="1"/>
      <c r="J438" s="5"/>
      <c r="K438" s="5"/>
    </row>
    <row r="439" spans="2:11">
      <c r="B439" s="269"/>
      <c r="C439" s="269"/>
      <c r="D439" s="1">
        <v>10421</v>
      </c>
      <c r="E439" s="1"/>
      <c r="F439" s="1">
        <v>10431</v>
      </c>
      <c r="G439" s="1"/>
      <c r="H439" s="1">
        <f t="shared" si="46"/>
        <v>10</v>
      </c>
      <c r="I439" s="1"/>
      <c r="J439" s="5">
        <f>H434+H435+H436+H437+H438+H439</f>
        <v>45</v>
      </c>
      <c r="K439" s="5">
        <f>J439*75</f>
        <v>3375</v>
      </c>
    </row>
    <row r="440" spans="2:11">
      <c r="B440" s="281" t="s">
        <v>562</v>
      </c>
      <c r="C440" s="281" t="s">
        <v>549</v>
      </c>
      <c r="D440" s="1"/>
      <c r="E440" s="1">
        <v>10400</v>
      </c>
      <c r="F440" s="1"/>
      <c r="G440" s="1">
        <v>10418</v>
      </c>
      <c r="H440" s="1">
        <f>E440-G440</f>
        <v>-18</v>
      </c>
      <c r="I440" s="1"/>
      <c r="J440" s="5"/>
      <c r="K440" s="5"/>
    </row>
    <row r="441" spans="2:11">
      <c r="B441" s="282"/>
      <c r="C441" s="282"/>
      <c r="D441" s="1"/>
      <c r="E441" s="1">
        <v>10400</v>
      </c>
      <c r="F441" s="1"/>
      <c r="G441" s="1">
        <v>10418</v>
      </c>
      <c r="H441" s="1">
        <f t="shared" ref="H441:H443" si="47">E441-G441</f>
        <v>-18</v>
      </c>
      <c r="I441" s="1"/>
      <c r="J441" s="5"/>
      <c r="K441" s="5"/>
    </row>
    <row r="442" spans="2:11">
      <c r="B442" s="282"/>
      <c r="C442" s="282"/>
      <c r="D442" s="1"/>
      <c r="E442" s="1">
        <v>10425</v>
      </c>
      <c r="F442" s="1"/>
      <c r="G442" s="1">
        <v>10441</v>
      </c>
      <c r="H442" s="1">
        <f t="shared" si="47"/>
        <v>-16</v>
      </c>
      <c r="I442" s="1"/>
      <c r="J442" s="5"/>
      <c r="K442" s="5"/>
    </row>
    <row r="443" spans="2:11">
      <c r="B443" s="282"/>
      <c r="C443" s="282"/>
      <c r="D443" s="1"/>
      <c r="E443" s="1">
        <v>10425</v>
      </c>
      <c r="F443" s="1"/>
      <c r="G443" s="1">
        <v>10441</v>
      </c>
      <c r="H443" s="1">
        <f t="shared" si="47"/>
        <v>-16</v>
      </c>
      <c r="I443" s="1"/>
      <c r="J443" s="5"/>
      <c r="K443" s="5"/>
    </row>
    <row r="444" spans="2:11">
      <c r="B444" s="282"/>
      <c r="C444" s="282"/>
      <c r="D444" s="1">
        <v>10444</v>
      </c>
      <c r="E444" s="1"/>
      <c r="F444" s="1">
        <v>10470</v>
      </c>
      <c r="G444" s="1"/>
      <c r="H444" s="1">
        <f>F444-D444</f>
        <v>26</v>
      </c>
      <c r="I444" s="1"/>
      <c r="J444" s="5"/>
      <c r="K444" s="5"/>
    </row>
    <row r="445" spans="2:11">
      <c r="B445" s="282"/>
      <c r="C445" s="282"/>
      <c r="D445" s="1">
        <v>10444</v>
      </c>
      <c r="E445" s="1"/>
      <c r="F445" s="1">
        <v>10473</v>
      </c>
      <c r="G445" s="1"/>
      <c r="H445" s="1">
        <f t="shared" ref="H445:H450" si="48">F445-D445</f>
        <v>29</v>
      </c>
      <c r="I445" s="1"/>
      <c r="J445" s="5"/>
      <c r="K445" s="5"/>
    </row>
    <row r="446" spans="2:11">
      <c r="B446" s="282"/>
      <c r="C446" s="282"/>
      <c r="D446" s="1">
        <v>10444</v>
      </c>
      <c r="E446" s="1"/>
      <c r="F446" s="1">
        <v>10476</v>
      </c>
      <c r="G446" s="1"/>
      <c r="H446" s="1">
        <f t="shared" si="48"/>
        <v>32</v>
      </c>
      <c r="I446" s="1"/>
      <c r="J446" s="5"/>
      <c r="K446" s="5"/>
    </row>
    <row r="447" spans="2:11">
      <c r="B447" s="283"/>
      <c r="C447" s="283"/>
      <c r="D447" s="1">
        <v>10444</v>
      </c>
      <c r="E447" s="1"/>
      <c r="F447" s="1">
        <v>10476</v>
      </c>
      <c r="G447" s="1"/>
      <c r="H447" s="1">
        <f t="shared" si="48"/>
        <v>32</v>
      </c>
      <c r="I447" s="1"/>
      <c r="J447" s="5">
        <f>H440+H441+H442+H443+H444+H445+H446+H447</f>
        <v>51</v>
      </c>
      <c r="K447" s="5">
        <f>J447*75</f>
        <v>3825</v>
      </c>
    </row>
    <row r="448" spans="2:11">
      <c r="B448" s="268" t="s">
        <v>563</v>
      </c>
      <c r="C448" s="268" t="s">
        <v>549</v>
      </c>
      <c r="D448" s="1">
        <v>10490</v>
      </c>
      <c r="E448" s="1"/>
      <c r="F448" s="1">
        <v>10498</v>
      </c>
      <c r="G448" s="1"/>
      <c r="H448" s="1">
        <f t="shared" si="48"/>
        <v>8</v>
      </c>
      <c r="I448" s="1"/>
      <c r="J448" s="5"/>
      <c r="K448" s="5"/>
    </row>
    <row r="449" spans="2:11">
      <c r="B449" s="277"/>
      <c r="C449" s="277"/>
      <c r="D449" s="1">
        <v>10490</v>
      </c>
      <c r="E449" s="1"/>
      <c r="F449" s="1">
        <v>10511</v>
      </c>
      <c r="G449" s="1"/>
      <c r="H449" s="1">
        <f t="shared" si="48"/>
        <v>21</v>
      </c>
      <c r="I449" s="1"/>
      <c r="J449" s="5"/>
      <c r="K449" s="5"/>
    </row>
    <row r="450" spans="2:11">
      <c r="B450" s="277"/>
      <c r="C450" s="277"/>
      <c r="D450" s="1">
        <v>10490</v>
      </c>
      <c r="E450" s="1"/>
      <c r="F450" s="1">
        <v>10511</v>
      </c>
      <c r="G450" s="1"/>
      <c r="H450" s="1">
        <f t="shared" si="48"/>
        <v>21</v>
      </c>
      <c r="I450" s="1"/>
      <c r="J450" s="5"/>
      <c r="K450" s="5"/>
    </row>
    <row r="451" spans="2:11">
      <c r="B451" s="277"/>
      <c r="C451" s="277"/>
      <c r="D451" s="1"/>
      <c r="E451" s="1">
        <v>10511</v>
      </c>
      <c r="F451" s="1"/>
      <c r="G451" s="1">
        <v>10520</v>
      </c>
      <c r="H451" s="1">
        <f>E451-G451</f>
        <v>-9</v>
      </c>
      <c r="I451" s="1"/>
      <c r="J451" s="5"/>
      <c r="K451" s="5"/>
    </row>
    <row r="452" spans="2:11">
      <c r="B452" s="277"/>
      <c r="C452" s="277"/>
      <c r="D452" s="1"/>
      <c r="E452" s="1">
        <v>10511</v>
      </c>
      <c r="F452" s="1"/>
      <c r="G452" s="1">
        <v>10520</v>
      </c>
      <c r="H452" s="1">
        <f t="shared" ref="H452:H453" si="49">E452-G452</f>
        <v>-9</v>
      </c>
      <c r="I452" s="1"/>
      <c r="J452" s="5"/>
      <c r="K452" s="5"/>
    </row>
    <row r="453" spans="2:11">
      <c r="B453" s="277"/>
      <c r="C453" s="277"/>
      <c r="D453" s="1"/>
      <c r="E453" s="1">
        <v>10511</v>
      </c>
      <c r="F453" s="1"/>
      <c r="G453" s="1">
        <v>10520</v>
      </c>
      <c r="H453" s="1">
        <f t="shared" si="49"/>
        <v>-9</v>
      </c>
      <c r="I453" s="1"/>
      <c r="J453" s="5"/>
      <c r="K453" s="5"/>
    </row>
    <row r="454" spans="2:11">
      <c r="B454" s="277"/>
      <c r="C454" s="277"/>
      <c r="D454" s="1">
        <v>10485</v>
      </c>
      <c r="E454" s="1">
        <v>10508</v>
      </c>
      <c r="F454" s="1"/>
      <c r="G454" s="1"/>
      <c r="H454" s="1">
        <f>E454-D454</f>
        <v>23</v>
      </c>
      <c r="I454" s="1"/>
      <c r="J454" s="5"/>
      <c r="K454" s="5"/>
    </row>
    <row r="455" spans="2:11">
      <c r="B455" s="277"/>
      <c r="C455" s="277"/>
      <c r="D455" s="1">
        <v>10475</v>
      </c>
      <c r="E455" s="1">
        <v>10508</v>
      </c>
      <c r="F455" s="1"/>
      <c r="G455" s="1"/>
      <c r="H455" s="1">
        <f t="shared" ref="H455:H459" si="50">E455-D455</f>
        <v>33</v>
      </c>
      <c r="I455" s="1"/>
      <c r="J455" s="5"/>
      <c r="K455" s="5"/>
    </row>
    <row r="456" spans="2:11">
      <c r="B456" s="277"/>
      <c r="C456" s="277"/>
      <c r="D456" s="1">
        <v>10463</v>
      </c>
      <c r="E456" s="1">
        <v>10508</v>
      </c>
      <c r="F456" s="1"/>
      <c r="G456" s="1"/>
      <c r="H456" s="1">
        <f t="shared" si="50"/>
        <v>45</v>
      </c>
      <c r="I456" s="1"/>
      <c r="J456" s="5"/>
      <c r="K456" s="5"/>
    </row>
    <row r="457" spans="2:11">
      <c r="B457" s="277"/>
      <c r="C457" s="277"/>
      <c r="D457" s="1">
        <v>10463</v>
      </c>
      <c r="E457" s="1">
        <v>10508</v>
      </c>
      <c r="F457" s="1"/>
      <c r="G457" s="1"/>
      <c r="H457" s="1">
        <f t="shared" si="50"/>
        <v>45</v>
      </c>
      <c r="I457" s="1"/>
      <c r="J457" s="5"/>
      <c r="K457" s="5"/>
    </row>
    <row r="458" spans="2:11">
      <c r="B458" s="277"/>
      <c r="C458" s="277"/>
      <c r="D458" s="1">
        <v>10458</v>
      </c>
      <c r="E458" s="1">
        <v>10488</v>
      </c>
      <c r="F458" s="1"/>
      <c r="G458" s="1"/>
      <c r="H458" s="1">
        <f t="shared" si="50"/>
        <v>30</v>
      </c>
      <c r="I458" s="1"/>
      <c r="J458" s="5"/>
      <c r="K458" s="5"/>
    </row>
    <row r="459" spans="2:11">
      <c r="B459" s="269"/>
      <c r="C459" s="269"/>
      <c r="D459" s="1">
        <v>10458</v>
      </c>
      <c r="E459" s="1">
        <v>10488</v>
      </c>
      <c r="F459" s="1"/>
      <c r="G459" s="1"/>
      <c r="H459" s="1">
        <f t="shared" si="50"/>
        <v>30</v>
      </c>
      <c r="I459" s="1"/>
      <c r="J459" s="5">
        <f>H448+H449+H451+H452+H459</f>
        <v>41</v>
      </c>
      <c r="K459" s="5">
        <f>J459*75</f>
        <v>3075</v>
      </c>
    </row>
    <row r="460" spans="2:11">
      <c r="B460" s="268" t="s">
        <v>564</v>
      </c>
      <c r="C460" s="268" t="s">
        <v>549</v>
      </c>
      <c r="D460" s="1"/>
      <c r="E460" s="1">
        <v>10455</v>
      </c>
      <c r="F460" s="1"/>
      <c r="G460" s="1">
        <v>10470</v>
      </c>
      <c r="H460" s="1">
        <f>E460-G460</f>
        <v>-15</v>
      </c>
      <c r="I460" s="1"/>
      <c r="J460" s="5"/>
      <c r="K460" s="5"/>
    </row>
    <row r="461" spans="2:11">
      <c r="B461" s="277"/>
      <c r="C461" s="277"/>
      <c r="D461" s="1"/>
      <c r="E461" s="1">
        <v>10455</v>
      </c>
      <c r="F461" s="1"/>
      <c r="G461" s="1">
        <v>10470</v>
      </c>
      <c r="H461" s="1">
        <f t="shared" ref="H461:H463" si="51">E461-G461</f>
        <v>-15</v>
      </c>
      <c r="I461" s="1"/>
      <c r="J461" s="5"/>
      <c r="K461" s="5"/>
    </row>
    <row r="462" spans="2:11">
      <c r="B462" s="277"/>
      <c r="C462" s="277"/>
      <c r="D462" s="1"/>
      <c r="E462" s="1">
        <v>10470</v>
      </c>
      <c r="F462" s="1"/>
      <c r="G462" s="1">
        <v>10482</v>
      </c>
      <c r="H462" s="1">
        <f t="shared" si="51"/>
        <v>-12</v>
      </c>
      <c r="I462" s="1"/>
      <c r="J462" s="5"/>
      <c r="K462" s="5"/>
    </row>
    <row r="463" spans="2:11">
      <c r="B463" s="277"/>
      <c r="C463" s="277"/>
      <c r="D463" s="1"/>
      <c r="E463" s="1">
        <v>10470</v>
      </c>
      <c r="F463" s="1"/>
      <c r="G463" s="1">
        <v>10482</v>
      </c>
      <c r="H463" s="1">
        <f t="shared" si="51"/>
        <v>-12</v>
      </c>
      <c r="I463" s="1"/>
      <c r="J463" s="5"/>
      <c r="K463" s="5"/>
    </row>
    <row r="464" spans="2:11">
      <c r="B464" s="277"/>
      <c r="C464" s="277"/>
      <c r="D464" s="1">
        <v>10474</v>
      </c>
      <c r="E464" s="1"/>
      <c r="F464" s="1">
        <v>10503</v>
      </c>
      <c r="G464" s="1"/>
      <c r="H464" s="1">
        <f>F464-D464</f>
        <v>29</v>
      </c>
      <c r="I464" s="1"/>
      <c r="J464" s="5"/>
      <c r="K464" s="5"/>
    </row>
    <row r="465" spans="2:11">
      <c r="B465" s="277"/>
      <c r="C465" s="277"/>
      <c r="D465" s="1">
        <v>10474</v>
      </c>
      <c r="E465" s="1"/>
      <c r="F465" s="1">
        <v>10521</v>
      </c>
      <c r="G465" s="1"/>
      <c r="H465" s="1">
        <f t="shared" ref="H465:H468" si="52">F465-D465</f>
        <v>47</v>
      </c>
      <c r="I465" s="1"/>
      <c r="J465" s="5"/>
      <c r="K465" s="5"/>
    </row>
    <row r="466" spans="2:11">
      <c r="B466" s="277"/>
      <c r="C466" s="277"/>
      <c r="D466" s="1">
        <v>10500</v>
      </c>
      <c r="E466" s="1"/>
      <c r="F466" s="1">
        <v>10531</v>
      </c>
      <c r="G466" s="1"/>
      <c r="H466" s="1">
        <f t="shared" si="52"/>
        <v>31</v>
      </c>
      <c r="I466" s="1"/>
      <c r="J466" s="5"/>
      <c r="K466" s="5"/>
    </row>
    <row r="467" spans="2:11">
      <c r="B467" s="277"/>
      <c r="C467" s="277"/>
      <c r="D467" s="1">
        <v>10500</v>
      </c>
      <c r="E467" s="1"/>
      <c r="F467" s="1">
        <v>10547</v>
      </c>
      <c r="G467" s="1"/>
      <c r="H467" s="1">
        <f t="shared" si="52"/>
        <v>47</v>
      </c>
      <c r="I467" s="1"/>
      <c r="J467" s="5"/>
      <c r="K467" s="5"/>
    </row>
    <row r="468" spans="2:11">
      <c r="B468" s="269"/>
      <c r="C468" s="269"/>
      <c r="D468" s="1">
        <v>10518</v>
      </c>
      <c r="E468" s="1"/>
      <c r="F468" s="1">
        <v>10547</v>
      </c>
      <c r="G468" s="1"/>
      <c r="H468" s="1">
        <f t="shared" si="52"/>
        <v>29</v>
      </c>
      <c r="I468" s="1"/>
      <c r="J468" s="5">
        <f>H460+H461+H463+H466+H467+H468</f>
        <v>65</v>
      </c>
      <c r="K468" s="5">
        <f>J468*75</f>
        <v>4875</v>
      </c>
    </row>
    <row r="469" spans="2:11">
      <c r="B469" s="268" t="s">
        <v>565</v>
      </c>
      <c r="C469" s="268" t="s">
        <v>549</v>
      </c>
      <c r="D469" s="1"/>
      <c r="E469" s="1">
        <v>10530</v>
      </c>
      <c r="F469" s="1"/>
      <c r="G469" s="1">
        <v>10550</v>
      </c>
      <c r="H469" s="1">
        <f>E469-G469</f>
        <v>-20</v>
      </c>
      <c r="I469" s="1"/>
      <c r="J469" s="5"/>
      <c r="K469" s="5"/>
    </row>
    <row r="470" spans="2:11">
      <c r="B470" s="277"/>
      <c r="C470" s="277"/>
      <c r="D470" s="1"/>
      <c r="E470" s="1">
        <v>10530</v>
      </c>
      <c r="F470" s="1"/>
      <c r="G470" s="1">
        <v>10550</v>
      </c>
      <c r="H470" s="1">
        <f>E470-G470</f>
        <v>-20</v>
      </c>
      <c r="I470" s="1"/>
      <c r="J470" s="5"/>
      <c r="K470" s="5"/>
    </row>
    <row r="471" spans="2:11">
      <c r="B471" s="277"/>
      <c r="C471" s="277"/>
      <c r="D471" s="1">
        <v>10550</v>
      </c>
      <c r="E471" s="1"/>
      <c r="F471" s="1"/>
      <c r="G471" s="1">
        <v>10532</v>
      </c>
      <c r="H471" s="1">
        <f>G471-D471</f>
        <v>-18</v>
      </c>
      <c r="I471" s="1"/>
      <c r="J471" s="5"/>
      <c r="K471" s="5"/>
    </row>
    <row r="472" spans="2:11">
      <c r="B472" s="277"/>
      <c r="C472" s="277"/>
      <c r="D472" s="1">
        <v>10550</v>
      </c>
      <c r="E472" s="1"/>
      <c r="F472" s="1"/>
      <c r="G472" s="1">
        <v>10532</v>
      </c>
      <c r="H472" s="1">
        <f>G472-D472</f>
        <v>-18</v>
      </c>
      <c r="I472" s="1"/>
      <c r="J472" s="5"/>
      <c r="K472" s="5"/>
    </row>
    <row r="473" spans="2:11">
      <c r="B473" s="277"/>
      <c r="C473" s="277"/>
      <c r="D473" s="1">
        <v>10509</v>
      </c>
      <c r="E473" s="1">
        <v>10525</v>
      </c>
      <c r="F473" s="1"/>
      <c r="G473" s="1"/>
      <c r="H473" s="1">
        <f>E473-D473</f>
        <v>16</v>
      </c>
      <c r="I473" s="1"/>
      <c r="J473" s="5"/>
      <c r="K473" s="5"/>
    </row>
    <row r="474" spans="2:11">
      <c r="B474" s="277"/>
      <c r="C474" s="277"/>
      <c r="D474" s="1">
        <v>10509</v>
      </c>
      <c r="E474" s="1">
        <v>10525</v>
      </c>
      <c r="F474" s="1"/>
      <c r="G474" s="1"/>
      <c r="H474" s="1">
        <f>E474-D474</f>
        <v>16</v>
      </c>
      <c r="I474" s="1"/>
      <c r="J474" s="5"/>
      <c r="K474" s="5"/>
    </row>
    <row r="475" spans="2:11">
      <c r="B475" s="277"/>
      <c r="C475" s="277"/>
      <c r="D475" s="1">
        <v>10525</v>
      </c>
      <c r="E475" s="1"/>
      <c r="F475" s="1">
        <v>10540</v>
      </c>
      <c r="G475" s="1"/>
      <c r="H475" s="1">
        <f>F475-D475</f>
        <v>15</v>
      </c>
      <c r="I475" s="1"/>
      <c r="J475" s="5"/>
      <c r="K475" s="5"/>
    </row>
    <row r="476" spans="2:11">
      <c r="B476" s="277"/>
      <c r="C476" s="277"/>
      <c r="D476" s="1">
        <v>10525</v>
      </c>
      <c r="E476" s="1"/>
      <c r="F476" s="1">
        <v>10556</v>
      </c>
      <c r="G476" s="1"/>
      <c r="H476" s="1">
        <f t="shared" ref="H476:H481" si="53">F476-D476</f>
        <v>31</v>
      </c>
      <c r="I476" s="1"/>
      <c r="J476" s="5"/>
      <c r="K476" s="5"/>
    </row>
    <row r="477" spans="2:11">
      <c r="B477" s="277"/>
      <c r="C477" s="277"/>
      <c r="D477" s="1">
        <v>10525</v>
      </c>
      <c r="E477" s="1"/>
      <c r="F477" s="1">
        <v>10561</v>
      </c>
      <c r="G477" s="1"/>
      <c r="H477" s="1">
        <f t="shared" si="53"/>
        <v>36</v>
      </c>
      <c r="I477" s="1"/>
      <c r="J477" s="5"/>
      <c r="K477" s="5"/>
    </row>
    <row r="478" spans="2:11">
      <c r="B478" s="269"/>
      <c r="C478" s="269"/>
      <c r="D478" s="1">
        <v>10525</v>
      </c>
      <c r="E478" s="1"/>
      <c r="F478" s="1">
        <v>10561</v>
      </c>
      <c r="G478" s="1"/>
      <c r="H478" s="1">
        <f t="shared" si="53"/>
        <v>36</v>
      </c>
      <c r="I478" s="1"/>
      <c r="J478" s="5">
        <f>H469+H470+H471+H472+H473+H474+H475+H476+H477+H478</f>
        <v>74</v>
      </c>
      <c r="K478" s="5">
        <f>J478*75</f>
        <v>5550</v>
      </c>
    </row>
    <row r="479" spans="2:11">
      <c r="B479" s="268" t="s">
        <v>567</v>
      </c>
      <c r="C479" s="268" t="s">
        <v>549</v>
      </c>
      <c r="D479" s="1">
        <v>10550</v>
      </c>
      <c r="E479" s="1"/>
      <c r="F479" s="1">
        <v>10590</v>
      </c>
      <c r="G479" s="1"/>
      <c r="H479" s="1">
        <f t="shared" si="53"/>
        <v>40</v>
      </c>
      <c r="I479" s="1"/>
      <c r="J479" s="5"/>
      <c r="K479" s="5"/>
    </row>
    <row r="480" spans="2:11">
      <c r="B480" s="277"/>
      <c r="C480" s="277"/>
      <c r="D480" s="1">
        <v>10550</v>
      </c>
      <c r="E480" s="1"/>
      <c r="F480" s="1">
        <v>10590</v>
      </c>
      <c r="G480" s="1"/>
      <c r="H480" s="1">
        <f t="shared" si="53"/>
        <v>40</v>
      </c>
      <c r="I480" s="1"/>
      <c r="J480" s="5"/>
      <c r="K480" s="5"/>
    </row>
    <row r="481" spans="2:11">
      <c r="B481" s="277"/>
      <c r="C481" s="277"/>
      <c r="D481" s="1">
        <v>10550</v>
      </c>
      <c r="E481" s="1"/>
      <c r="F481" s="1">
        <v>10590</v>
      </c>
      <c r="G481" s="1"/>
      <c r="H481" s="1">
        <f t="shared" si="53"/>
        <v>40</v>
      </c>
      <c r="I481" s="1"/>
      <c r="J481" s="5"/>
      <c r="K481" s="5"/>
    </row>
    <row r="482" spans="2:11">
      <c r="B482" s="277"/>
      <c r="C482" s="277"/>
      <c r="D482" s="1">
        <v>10522</v>
      </c>
      <c r="E482" s="1">
        <v>10540</v>
      </c>
      <c r="F482" s="1"/>
      <c r="G482" s="1"/>
      <c r="H482" s="1">
        <f>E482-D482</f>
        <v>18</v>
      </c>
      <c r="I482" s="1"/>
      <c r="J482" s="5"/>
      <c r="K482" s="5"/>
    </row>
    <row r="483" spans="2:11">
      <c r="B483" s="277"/>
      <c r="C483" s="277"/>
      <c r="D483" s="1">
        <v>10522</v>
      </c>
      <c r="E483" s="1">
        <v>10540</v>
      </c>
      <c r="F483" s="1"/>
      <c r="G483" s="1"/>
      <c r="H483" s="1">
        <f t="shared" ref="H483:H484" si="54">E483-D483</f>
        <v>18</v>
      </c>
      <c r="I483" s="1"/>
      <c r="J483" s="5"/>
      <c r="K483" s="5"/>
    </row>
    <row r="484" spans="2:11">
      <c r="B484" s="269"/>
      <c r="C484" s="269"/>
      <c r="D484" s="1">
        <v>10525</v>
      </c>
      <c r="E484" s="1">
        <v>10540</v>
      </c>
      <c r="F484" s="1"/>
      <c r="G484" s="1"/>
      <c r="H484" s="1">
        <f t="shared" si="54"/>
        <v>15</v>
      </c>
      <c r="I484" s="1"/>
      <c r="J484" s="5">
        <f>H479+H480+H481+H483+H484</f>
        <v>153</v>
      </c>
      <c r="K484" s="5">
        <f>J484*75</f>
        <v>11475</v>
      </c>
    </row>
    <row r="485" spans="2:11">
      <c r="B485" s="268" t="s">
        <v>568</v>
      </c>
      <c r="C485" s="268" t="s">
        <v>549</v>
      </c>
      <c r="D485" s="1">
        <v>10566</v>
      </c>
      <c r="E485" s="1"/>
      <c r="F485" s="1"/>
      <c r="G485" s="1">
        <v>10558</v>
      </c>
      <c r="H485" s="1">
        <f>G485-D485</f>
        <v>-8</v>
      </c>
      <c r="I485" s="1"/>
      <c r="J485" s="5"/>
      <c r="K485" s="5"/>
    </row>
    <row r="486" spans="2:11">
      <c r="B486" s="277"/>
      <c r="C486" s="277"/>
      <c r="D486" s="1">
        <v>10566</v>
      </c>
      <c r="E486" s="1"/>
      <c r="F486" s="1"/>
      <c r="G486" s="1">
        <v>10558</v>
      </c>
      <c r="H486" s="1">
        <f t="shared" ref="H486:H490" si="55">G486-D486</f>
        <v>-8</v>
      </c>
      <c r="I486" s="1"/>
      <c r="J486" s="5"/>
      <c r="K486" s="5"/>
    </row>
    <row r="487" spans="2:11">
      <c r="B487" s="277"/>
      <c r="C487" s="277"/>
      <c r="D487" s="1">
        <v>10570</v>
      </c>
      <c r="E487" s="1"/>
      <c r="F487" s="1"/>
      <c r="G487" s="1">
        <v>10558</v>
      </c>
      <c r="H487" s="1">
        <f t="shared" si="55"/>
        <v>-12</v>
      </c>
      <c r="I487" s="1"/>
      <c r="J487" s="5"/>
      <c r="K487" s="5"/>
    </row>
    <row r="488" spans="2:11">
      <c r="B488" s="277"/>
      <c r="C488" s="277"/>
      <c r="D488" s="1">
        <v>10570</v>
      </c>
      <c r="E488" s="1"/>
      <c r="F488" s="1"/>
      <c r="G488" s="1">
        <v>10558</v>
      </c>
      <c r="H488" s="1">
        <f t="shared" si="55"/>
        <v>-12</v>
      </c>
      <c r="I488" s="1"/>
      <c r="J488" s="5"/>
      <c r="K488" s="5"/>
    </row>
    <row r="489" spans="2:11">
      <c r="B489" s="277"/>
      <c r="C489" s="277"/>
      <c r="D489" s="1">
        <v>10564</v>
      </c>
      <c r="E489" s="1"/>
      <c r="F489" s="1"/>
      <c r="G489" s="1">
        <v>10558</v>
      </c>
      <c r="H489" s="1">
        <f t="shared" si="55"/>
        <v>-6</v>
      </c>
      <c r="I489" s="1"/>
      <c r="J489" s="5"/>
      <c r="K489" s="5"/>
    </row>
    <row r="490" spans="2:11">
      <c r="B490" s="277"/>
      <c r="C490" s="277"/>
      <c r="D490" s="1">
        <v>10564</v>
      </c>
      <c r="E490" s="1"/>
      <c r="F490" s="1"/>
      <c r="G490" s="1">
        <v>10558</v>
      </c>
      <c r="H490" s="1">
        <f t="shared" si="55"/>
        <v>-6</v>
      </c>
      <c r="I490" s="1"/>
      <c r="J490" s="5"/>
      <c r="K490" s="5"/>
    </row>
    <row r="491" spans="2:11">
      <c r="B491" s="277"/>
      <c r="C491" s="277"/>
      <c r="D491" s="1"/>
      <c r="E491" s="1">
        <v>10565</v>
      </c>
      <c r="F491" s="1"/>
      <c r="G491" s="1">
        <v>10560</v>
      </c>
      <c r="H491" s="1">
        <f>G491-E491</f>
        <v>-5</v>
      </c>
      <c r="I491" s="1"/>
      <c r="J491" s="5"/>
      <c r="K491" s="5"/>
    </row>
    <row r="492" spans="2:11">
      <c r="B492" s="269"/>
      <c r="C492" s="269"/>
      <c r="D492" s="1"/>
      <c r="E492" s="1">
        <v>10565</v>
      </c>
      <c r="F492" s="1"/>
      <c r="G492" s="1">
        <v>10560</v>
      </c>
      <c r="H492" s="1">
        <f>G492-E492</f>
        <v>-5</v>
      </c>
      <c r="I492" s="1"/>
      <c r="J492" s="5">
        <f>H485+H486+H487+H488+H489+H490+H491+H492</f>
        <v>-62</v>
      </c>
      <c r="K492" s="5">
        <f>J492*75</f>
        <v>-4650</v>
      </c>
    </row>
    <row r="493" spans="2:11">
      <c r="B493" s="281" t="s">
        <v>570</v>
      </c>
      <c r="C493" s="281" t="s">
        <v>549</v>
      </c>
      <c r="D493" s="1">
        <v>10562</v>
      </c>
      <c r="E493" s="1">
        <v>10561</v>
      </c>
      <c r="F493" s="1"/>
      <c r="G493" s="1"/>
      <c r="H493" s="1">
        <f>E493-D493</f>
        <v>-1</v>
      </c>
      <c r="I493" s="1"/>
      <c r="J493" s="5"/>
      <c r="K493" s="5"/>
    </row>
    <row r="494" spans="2:11">
      <c r="B494" s="282"/>
      <c r="C494" s="282"/>
      <c r="D494" s="1">
        <v>10562</v>
      </c>
      <c r="E494" s="1">
        <v>10561</v>
      </c>
      <c r="F494" s="1"/>
      <c r="G494" s="1"/>
      <c r="H494" s="1">
        <f>E494-D494</f>
        <v>-1</v>
      </c>
      <c r="I494" s="1"/>
      <c r="J494" s="5"/>
      <c r="K494" s="5"/>
    </row>
    <row r="495" spans="2:11">
      <c r="B495" s="282"/>
      <c r="C495" s="282"/>
      <c r="D495" s="1"/>
      <c r="E495" s="1">
        <v>10554</v>
      </c>
      <c r="F495" s="1"/>
      <c r="G495" s="1">
        <v>10563</v>
      </c>
      <c r="H495" s="1">
        <f>E495-G495</f>
        <v>-9</v>
      </c>
      <c r="I495" s="1"/>
      <c r="J495" s="5"/>
      <c r="K495" s="5"/>
    </row>
    <row r="496" spans="2:11">
      <c r="B496" s="282"/>
      <c r="C496" s="282"/>
      <c r="D496" s="1"/>
      <c r="E496" s="1">
        <v>10554</v>
      </c>
      <c r="F496" s="1"/>
      <c r="G496" s="1">
        <v>10563</v>
      </c>
      <c r="H496" s="1">
        <f>E496-G496</f>
        <v>-9</v>
      </c>
      <c r="I496" s="1"/>
      <c r="J496" s="5"/>
      <c r="K496" s="5"/>
    </row>
    <row r="497" spans="2:11">
      <c r="B497" s="282"/>
      <c r="C497" s="282"/>
      <c r="D497" s="1">
        <v>10563</v>
      </c>
      <c r="E497" s="1"/>
      <c r="F497" s="1">
        <v>10595</v>
      </c>
      <c r="G497" s="1"/>
      <c r="H497" s="1">
        <f>F497-D497</f>
        <v>32</v>
      </c>
      <c r="I497" s="1"/>
      <c r="J497" s="5"/>
      <c r="K497" s="5"/>
    </row>
    <row r="498" spans="2:11">
      <c r="B498" s="282"/>
      <c r="C498" s="282"/>
      <c r="D498" s="1">
        <v>10563</v>
      </c>
      <c r="E498" s="1"/>
      <c r="F498" s="1">
        <v>10595</v>
      </c>
      <c r="G498" s="1"/>
      <c r="H498" s="1">
        <f>F498-D498</f>
        <v>32</v>
      </c>
      <c r="I498" s="1"/>
      <c r="J498" s="5"/>
      <c r="K498" s="5"/>
    </row>
    <row r="499" spans="2:11">
      <c r="B499" s="282"/>
      <c r="C499" s="282"/>
      <c r="D499" s="13">
        <v>10563</v>
      </c>
      <c r="E499" s="1"/>
      <c r="F499" s="1"/>
      <c r="G499" s="1"/>
      <c r="H499" s="1"/>
      <c r="I499" s="5" t="s">
        <v>13</v>
      </c>
      <c r="J499" s="5"/>
      <c r="K499" s="5"/>
    </row>
    <row r="500" spans="2:11">
      <c r="B500" s="92" t="s">
        <v>571</v>
      </c>
      <c r="C500" s="282"/>
      <c r="D500" s="5"/>
      <c r="E500" s="1"/>
      <c r="F500" s="1">
        <v>10570</v>
      </c>
      <c r="G500" s="1"/>
      <c r="H500" s="1">
        <f>F500-D499</f>
        <v>7</v>
      </c>
      <c r="I500" s="5"/>
      <c r="J500" s="5"/>
      <c r="K500" s="5"/>
    </row>
    <row r="501" spans="2:11">
      <c r="B501" s="29" t="s">
        <v>570</v>
      </c>
      <c r="C501" s="283"/>
      <c r="D501" s="13">
        <v>10563</v>
      </c>
      <c r="E501" s="1"/>
      <c r="F501" s="1"/>
      <c r="G501" s="1"/>
      <c r="H501" s="1"/>
      <c r="I501" s="5" t="s">
        <v>13</v>
      </c>
      <c r="J501" s="5">
        <f>H493+H494+H495+H496+H497+H498</f>
        <v>44</v>
      </c>
      <c r="K501" s="5">
        <f>J501*75</f>
        <v>3300</v>
      </c>
    </row>
    <row r="502" spans="2:11">
      <c r="B502" s="281" t="s">
        <v>571</v>
      </c>
      <c r="C502" s="281" t="s">
        <v>549</v>
      </c>
      <c r="D502" s="5"/>
      <c r="E502" s="1"/>
      <c r="F502" s="1">
        <v>10570</v>
      </c>
      <c r="G502" s="1"/>
      <c r="H502" s="1">
        <v>7</v>
      </c>
      <c r="I502" s="5"/>
      <c r="J502" s="5"/>
      <c r="K502" s="5"/>
    </row>
    <row r="503" spans="2:11">
      <c r="B503" s="282"/>
      <c r="C503" s="282"/>
      <c r="D503" s="5"/>
      <c r="E503" s="1">
        <v>10568</v>
      </c>
      <c r="F503" s="1"/>
      <c r="G503" s="1">
        <v>10586</v>
      </c>
      <c r="H503" s="1">
        <f>E503-G503</f>
        <v>-18</v>
      </c>
      <c r="I503" s="5"/>
      <c r="J503" s="5"/>
      <c r="K503" s="5"/>
    </row>
    <row r="504" spans="2:11">
      <c r="B504" s="282"/>
      <c r="C504" s="282"/>
      <c r="D504" s="5"/>
      <c r="E504" s="1">
        <v>10568</v>
      </c>
      <c r="F504" s="1"/>
      <c r="G504" s="1">
        <v>10586</v>
      </c>
      <c r="H504" s="1">
        <f>E504-G504</f>
        <v>-18</v>
      </c>
      <c r="I504" s="5"/>
      <c r="J504" s="5"/>
      <c r="K504" s="5"/>
    </row>
    <row r="505" spans="2:11">
      <c r="B505" s="282"/>
      <c r="C505" s="282"/>
      <c r="D505" s="13">
        <v>10607</v>
      </c>
      <c r="E505" s="1"/>
      <c r="F505" s="1">
        <v>10610</v>
      </c>
      <c r="G505" s="1"/>
      <c r="H505" s="1">
        <f>F505-D505</f>
        <v>3</v>
      </c>
      <c r="I505" s="5"/>
      <c r="J505" s="5"/>
      <c r="K505" s="5"/>
    </row>
    <row r="506" spans="2:11">
      <c r="B506" s="283"/>
      <c r="C506" s="283"/>
      <c r="D506" s="13">
        <v>10607</v>
      </c>
      <c r="E506" s="1"/>
      <c r="F506" s="1">
        <v>10610</v>
      </c>
      <c r="G506" s="1"/>
      <c r="H506" s="1">
        <f>F506-D506</f>
        <v>3</v>
      </c>
      <c r="I506" s="5"/>
      <c r="J506" s="5">
        <f>H500+H502+H503+H504+H505+H506</f>
        <v>-16</v>
      </c>
      <c r="K506" s="5">
        <f>J506*75</f>
        <v>-1200</v>
      </c>
    </row>
    <row r="507" spans="2:11">
      <c r="B507" s="268" t="s">
        <v>574</v>
      </c>
      <c r="C507" s="268" t="s">
        <v>575</v>
      </c>
      <c r="D507" s="13">
        <v>10619</v>
      </c>
      <c r="E507" s="1"/>
      <c r="F507" s="1">
        <v>10604</v>
      </c>
      <c r="G507" s="1"/>
      <c r="H507" s="1">
        <f>F507-D507</f>
        <v>-15</v>
      </c>
      <c r="I507" s="5"/>
      <c r="J507" s="5"/>
      <c r="K507" s="5"/>
    </row>
    <row r="508" spans="2:11">
      <c r="B508" s="269"/>
      <c r="C508" s="269"/>
      <c r="D508" s="13">
        <v>10619</v>
      </c>
      <c r="E508" s="1"/>
      <c r="F508" s="1">
        <v>10604</v>
      </c>
      <c r="G508" s="1"/>
      <c r="H508" s="1">
        <f>F508-D508</f>
        <v>-15</v>
      </c>
      <c r="I508" s="5"/>
      <c r="J508" s="5">
        <f>H507+H508</f>
        <v>-30</v>
      </c>
      <c r="K508" s="5">
        <f>J508*75</f>
        <v>-2250</v>
      </c>
    </row>
    <row r="509" spans="2:11">
      <c r="B509" s="268" t="s">
        <v>578</v>
      </c>
      <c r="C509" s="268" t="s">
        <v>575</v>
      </c>
      <c r="D509" s="13">
        <v>10555</v>
      </c>
      <c r="E509" s="1">
        <v>10613</v>
      </c>
      <c r="F509" s="1"/>
      <c r="G509" s="1"/>
      <c r="H509" s="1">
        <f>E509-D509</f>
        <v>58</v>
      </c>
      <c r="I509" s="5"/>
      <c r="J509" s="5"/>
      <c r="K509" s="5"/>
    </row>
    <row r="510" spans="2:11">
      <c r="B510" s="269"/>
      <c r="C510" s="269"/>
      <c r="D510" s="13">
        <v>10555</v>
      </c>
      <c r="E510" s="1">
        <v>10613</v>
      </c>
      <c r="F510" s="1"/>
      <c r="G510" s="1"/>
      <c r="H510" s="1">
        <f>E510-D510</f>
        <v>58</v>
      </c>
      <c r="I510" s="5"/>
      <c r="J510" s="5">
        <f>H509+H510</f>
        <v>116</v>
      </c>
      <c r="K510" s="5">
        <f>J510*75</f>
        <v>8700</v>
      </c>
    </row>
    <row r="511" spans="2:11">
      <c r="B511" s="268" t="s">
        <v>580</v>
      </c>
      <c r="C511" s="268" t="s">
        <v>575</v>
      </c>
      <c r="D511" s="13">
        <v>10585</v>
      </c>
      <c r="E511" s="1">
        <v>10606</v>
      </c>
      <c r="F511" s="1"/>
      <c r="G511" s="1"/>
      <c r="H511" s="1">
        <f>E511-D511</f>
        <v>21</v>
      </c>
      <c r="I511" s="5"/>
      <c r="J511" s="5"/>
      <c r="K511" s="5"/>
    </row>
    <row r="512" spans="2:11">
      <c r="B512" s="277"/>
      <c r="C512" s="277"/>
      <c r="D512" s="13">
        <v>10585</v>
      </c>
      <c r="E512" s="1">
        <v>10606</v>
      </c>
      <c r="F512" s="1"/>
      <c r="G512" s="1"/>
      <c r="H512" s="1">
        <f>E512-D512</f>
        <v>21</v>
      </c>
      <c r="I512" s="5"/>
      <c r="J512" s="5"/>
      <c r="K512" s="5"/>
    </row>
    <row r="513" spans="2:11">
      <c r="B513" s="277"/>
      <c r="C513" s="277"/>
      <c r="D513" s="13">
        <v>10600</v>
      </c>
      <c r="E513" s="1"/>
      <c r="F513" s="1">
        <v>10624</v>
      </c>
      <c r="G513" s="1"/>
      <c r="H513" s="1">
        <f>F513-D513</f>
        <v>24</v>
      </c>
      <c r="I513" s="5"/>
      <c r="J513" s="5"/>
      <c r="K513" s="5"/>
    </row>
    <row r="514" spans="2:11">
      <c r="B514" s="277"/>
      <c r="C514" s="277"/>
      <c r="D514" s="13">
        <v>10600</v>
      </c>
      <c r="E514" s="1"/>
      <c r="F514" s="1">
        <v>10637</v>
      </c>
      <c r="G514" s="1"/>
      <c r="H514" s="1">
        <f t="shared" ref="H514:H515" si="56">F514-D514</f>
        <v>37</v>
      </c>
      <c r="I514" s="5"/>
      <c r="J514" s="5"/>
      <c r="K514" s="5"/>
    </row>
    <row r="515" spans="2:11">
      <c r="B515" s="269"/>
      <c r="C515" s="269"/>
      <c r="D515" s="13">
        <v>10600</v>
      </c>
      <c r="E515" s="1"/>
      <c r="F515" s="1">
        <v>10642</v>
      </c>
      <c r="G515" s="1"/>
      <c r="H515" s="1">
        <f t="shared" si="56"/>
        <v>42</v>
      </c>
      <c r="I515" s="5"/>
      <c r="J515" s="5">
        <f>H511+H512+H513+H514+H515</f>
        <v>145</v>
      </c>
      <c r="K515" s="5">
        <f>J515*75</f>
        <v>10875</v>
      </c>
    </row>
    <row r="516" spans="2:11">
      <c r="B516" s="268" t="s">
        <v>582</v>
      </c>
      <c r="C516" s="268" t="s">
        <v>575</v>
      </c>
      <c r="D516" s="13">
        <v>10665</v>
      </c>
      <c r="E516" s="1"/>
      <c r="F516" s="1">
        <v>10692</v>
      </c>
      <c r="G516" s="1"/>
      <c r="H516" s="1">
        <f>F516-D516</f>
        <v>27</v>
      </c>
      <c r="I516" s="5"/>
      <c r="J516" s="5"/>
      <c r="K516" s="5"/>
    </row>
    <row r="517" spans="2:11">
      <c r="B517" s="277"/>
      <c r="C517" s="277"/>
      <c r="D517" s="13">
        <v>10665</v>
      </c>
      <c r="E517" s="1"/>
      <c r="F517" s="1">
        <v>10699</v>
      </c>
      <c r="G517" s="1"/>
      <c r="H517" s="1">
        <f t="shared" ref="H517:H519" si="57">F517-D517</f>
        <v>34</v>
      </c>
      <c r="I517" s="5"/>
      <c r="J517" s="5"/>
      <c r="K517" s="5"/>
    </row>
    <row r="518" spans="2:11">
      <c r="B518" s="277"/>
      <c r="C518" s="277"/>
      <c r="D518" s="13">
        <v>10665</v>
      </c>
      <c r="E518" s="1"/>
      <c r="F518" s="1">
        <v>10706</v>
      </c>
      <c r="G518" s="1"/>
      <c r="H518" s="1">
        <f t="shared" si="57"/>
        <v>41</v>
      </c>
      <c r="I518" s="5"/>
      <c r="J518" s="5"/>
      <c r="K518" s="5"/>
    </row>
    <row r="519" spans="2:11">
      <c r="B519" s="277"/>
      <c r="C519" s="277"/>
      <c r="D519" s="13">
        <v>10665</v>
      </c>
      <c r="E519" s="1"/>
      <c r="F519" s="1">
        <v>10706</v>
      </c>
      <c r="G519" s="1"/>
      <c r="H519" s="1">
        <f t="shared" si="57"/>
        <v>41</v>
      </c>
      <c r="I519" s="5"/>
      <c r="J519" s="5"/>
      <c r="K519" s="5"/>
    </row>
    <row r="520" spans="2:11">
      <c r="B520" s="277"/>
      <c r="C520" s="277"/>
      <c r="D520" s="13"/>
      <c r="E520" s="1">
        <v>10709</v>
      </c>
      <c r="F520" s="1"/>
      <c r="G520" s="1">
        <v>10735</v>
      </c>
      <c r="H520" s="1">
        <f>E520-G520</f>
        <v>-26</v>
      </c>
      <c r="I520" s="5"/>
      <c r="J520" s="5"/>
      <c r="K520" s="5"/>
    </row>
    <row r="521" spans="2:11">
      <c r="B521" s="269"/>
      <c r="C521" s="269"/>
      <c r="D521" s="13"/>
      <c r="E521" s="1">
        <v>10709</v>
      </c>
      <c r="F521" s="1"/>
      <c r="G521" s="1">
        <v>10735</v>
      </c>
      <c r="H521" s="1">
        <f>E521-G521</f>
        <v>-26</v>
      </c>
      <c r="I521" s="5"/>
      <c r="J521" s="5">
        <f>H516+H517+H518+H519+H520+H521</f>
        <v>91</v>
      </c>
      <c r="K521" s="5">
        <f>J521*75</f>
        <v>6825</v>
      </c>
    </row>
    <row r="522" spans="2:11">
      <c r="B522" s="268" t="s">
        <v>583</v>
      </c>
      <c r="C522" s="268" t="s">
        <v>575</v>
      </c>
      <c r="D522" s="13">
        <v>10760</v>
      </c>
      <c r="E522" s="1"/>
      <c r="F522" s="1">
        <v>10780</v>
      </c>
      <c r="G522" s="1"/>
      <c r="H522" s="1">
        <f>F522-D522</f>
        <v>20</v>
      </c>
      <c r="I522" s="5"/>
      <c r="J522" s="5"/>
      <c r="K522" s="5"/>
    </row>
    <row r="523" spans="2:11">
      <c r="B523" s="277"/>
      <c r="C523" s="277"/>
      <c r="D523" s="13">
        <v>10760</v>
      </c>
      <c r="E523" s="1"/>
      <c r="F523" s="1">
        <v>10780</v>
      </c>
      <c r="G523" s="1"/>
      <c r="H523" s="1">
        <f t="shared" ref="H523:H524" si="58">F523-D523</f>
        <v>20</v>
      </c>
      <c r="I523" s="5"/>
      <c r="J523" s="5"/>
      <c r="K523" s="5"/>
    </row>
    <row r="524" spans="2:11">
      <c r="B524" s="269"/>
      <c r="C524" s="269"/>
      <c r="D524" s="13">
        <v>10760</v>
      </c>
      <c r="E524" s="1"/>
      <c r="F524" s="1">
        <v>10771</v>
      </c>
      <c r="G524" s="1"/>
      <c r="H524" s="1">
        <f t="shared" si="58"/>
        <v>11</v>
      </c>
      <c r="I524" s="5"/>
      <c r="J524" s="5">
        <f>H522+H523+H524</f>
        <v>51</v>
      </c>
      <c r="K524" s="5">
        <f>J524*75</f>
        <v>3825</v>
      </c>
    </row>
    <row r="525" spans="2:11">
      <c r="B525" s="1"/>
      <c r="C525" s="1"/>
      <c r="D525" s="1"/>
      <c r="E525" s="1"/>
      <c r="F525" s="1"/>
      <c r="G525" s="1"/>
      <c r="H525" s="5">
        <f>SUM(H379:H524)</f>
        <v>1991</v>
      </c>
      <c r="I525" s="5">
        <f>H525*75</f>
        <v>149325</v>
      </c>
      <c r="J525" s="1"/>
      <c r="K525" s="1"/>
    </row>
    <row r="528" spans="2:11">
      <c r="B528" s="5" t="s">
        <v>88</v>
      </c>
      <c r="C528" s="5">
        <v>2018</v>
      </c>
      <c r="D528" s="13"/>
      <c r="E528" s="13"/>
      <c r="F528" s="13"/>
      <c r="G528" s="13"/>
      <c r="H528" s="13"/>
      <c r="I528" s="13"/>
      <c r="J528" s="247" t="s">
        <v>527</v>
      </c>
      <c r="K528" s="248"/>
    </row>
    <row r="529" spans="2:11">
      <c r="B529" s="11"/>
      <c r="C529" s="11"/>
      <c r="D529" s="11"/>
      <c r="E529" s="11"/>
      <c r="F529" s="11"/>
      <c r="G529" s="11"/>
      <c r="H529" s="11" t="s">
        <v>4</v>
      </c>
      <c r="I529" s="11"/>
      <c r="J529" s="249"/>
      <c r="K529" s="250"/>
    </row>
    <row r="530" spans="2:11">
      <c r="B530" s="12" t="s">
        <v>0</v>
      </c>
      <c r="C530" s="12" t="s">
        <v>5</v>
      </c>
      <c r="D530" s="12" t="s">
        <v>2</v>
      </c>
      <c r="E530" s="12" t="s">
        <v>6</v>
      </c>
      <c r="F530" s="12" t="s">
        <v>3</v>
      </c>
      <c r="G530" s="12" t="s">
        <v>7</v>
      </c>
      <c r="H530" s="12" t="s">
        <v>8</v>
      </c>
      <c r="I530" s="12" t="s">
        <v>9</v>
      </c>
      <c r="J530" s="76" t="s">
        <v>525</v>
      </c>
      <c r="K530" s="77" t="s">
        <v>526</v>
      </c>
    </row>
    <row r="531" spans="2:11">
      <c r="B531" s="281" t="s">
        <v>584</v>
      </c>
      <c r="C531" s="281" t="s">
        <v>575</v>
      </c>
      <c r="D531" s="1"/>
      <c r="E531" s="1">
        <v>10755</v>
      </c>
      <c r="F531" s="1"/>
      <c r="G531" s="1">
        <v>10767</v>
      </c>
      <c r="H531" s="1">
        <f>E531-G531</f>
        <v>-12</v>
      </c>
      <c r="I531" s="1"/>
      <c r="J531" s="1"/>
      <c r="K531" s="1"/>
    </row>
    <row r="532" spans="2:11">
      <c r="B532" s="282"/>
      <c r="C532" s="282"/>
      <c r="D532" s="1"/>
      <c r="E532" s="1">
        <v>10755</v>
      </c>
      <c r="F532" s="1"/>
      <c r="G532" s="1">
        <v>10767</v>
      </c>
      <c r="H532" s="1">
        <f>E532-G532</f>
        <v>-12</v>
      </c>
      <c r="I532" s="1"/>
      <c r="J532" s="1"/>
      <c r="K532" s="1"/>
    </row>
    <row r="533" spans="2:11">
      <c r="B533" s="282"/>
      <c r="C533" s="282"/>
      <c r="D533" s="1">
        <v>10771</v>
      </c>
      <c r="E533" s="1"/>
      <c r="F533" s="1"/>
      <c r="G533" s="1">
        <v>10760</v>
      </c>
      <c r="H533" s="1">
        <f>G533-D533</f>
        <v>-11</v>
      </c>
      <c r="I533" s="1"/>
      <c r="J533" s="1"/>
      <c r="K533" s="1"/>
    </row>
    <row r="534" spans="2:11">
      <c r="B534" s="282"/>
      <c r="C534" s="282"/>
      <c r="D534" s="1">
        <v>10771</v>
      </c>
      <c r="E534" s="1"/>
      <c r="F534" s="1"/>
      <c r="G534" s="1">
        <v>10760</v>
      </c>
      <c r="H534" s="1">
        <f>G534-D534</f>
        <v>-11</v>
      </c>
      <c r="I534" s="1"/>
      <c r="J534" s="1"/>
      <c r="K534" s="1"/>
    </row>
    <row r="535" spans="2:11">
      <c r="B535" s="282"/>
      <c r="C535" s="282"/>
      <c r="D535" s="1">
        <v>10735</v>
      </c>
      <c r="E535" s="1">
        <v>10755</v>
      </c>
      <c r="F535" s="1"/>
      <c r="G535" s="1"/>
      <c r="H535" s="1">
        <f>E535-D535</f>
        <v>20</v>
      </c>
      <c r="I535" s="1"/>
      <c r="J535" s="1"/>
      <c r="K535" s="1"/>
    </row>
    <row r="536" spans="2:11">
      <c r="B536" s="282"/>
      <c r="C536" s="282"/>
      <c r="D536" s="1">
        <v>10722</v>
      </c>
      <c r="E536" s="1">
        <v>10755</v>
      </c>
      <c r="F536" s="1"/>
      <c r="G536" s="1"/>
      <c r="H536" s="1">
        <f t="shared" ref="H536:H538" si="59">E536-D536</f>
        <v>33</v>
      </c>
      <c r="I536" s="1"/>
      <c r="J536" s="1"/>
      <c r="K536" s="1"/>
    </row>
    <row r="537" spans="2:11">
      <c r="B537" s="282"/>
      <c r="C537" s="282"/>
      <c r="D537" s="1">
        <v>10714</v>
      </c>
      <c r="E537" s="1">
        <v>10755</v>
      </c>
      <c r="F537" s="1"/>
      <c r="G537" s="1"/>
      <c r="H537" s="1">
        <f t="shared" si="59"/>
        <v>41</v>
      </c>
      <c r="I537" s="1"/>
      <c r="J537" s="1"/>
      <c r="K537" s="1"/>
    </row>
    <row r="538" spans="2:11">
      <c r="B538" s="282"/>
      <c r="C538" s="282"/>
      <c r="D538" s="1">
        <v>10714</v>
      </c>
      <c r="E538" s="1">
        <v>10755</v>
      </c>
      <c r="F538" s="1"/>
      <c r="G538" s="1"/>
      <c r="H538" s="1">
        <f t="shared" si="59"/>
        <v>41</v>
      </c>
      <c r="I538" s="1"/>
      <c r="J538" s="1"/>
      <c r="K538" s="1"/>
    </row>
    <row r="539" spans="2:11">
      <c r="B539" s="282"/>
      <c r="C539" s="282"/>
      <c r="D539" s="1">
        <v>10715</v>
      </c>
      <c r="E539" s="1"/>
      <c r="F539" s="1">
        <v>10737</v>
      </c>
      <c r="G539" s="1"/>
      <c r="H539" s="1">
        <f>F539-D539</f>
        <v>22</v>
      </c>
      <c r="I539" s="1"/>
      <c r="J539" s="1"/>
      <c r="K539" s="1"/>
    </row>
    <row r="540" spans="2:11">
      <c r="B540" s="282"/>
      <c r="C540" s="282"/>
      <c r="D540" s="1">
        <v>10715</v>
      </c>
      <c r="E540" s="1"/>
      <c r="F540" s="1">
        <v>10744</v>
      </c>
      <c r="G540" s="1"/>
      <c r="H540" s="1">
        <f>F540-D540</f>
        <v>29</v>
      </c>
      <c r="I540" s="1"/>
      <c r="J540" s="1"/>
      <c r="K540" s="1"/>
    </row>
    <row r="541" spans="2:11">
      <c r="B541" s="283"/>
      <c r="C541" s="283"/>
      <c r="D541" s="13">
        <v>10715</v>
      </c>
      <c r="E541" s="1"/>
      <c r="F541" s="1"/>
      <c r="G541" s="1"/>
      <c r="H541" s="1"/>
      <c r="I541" s="13" t="s">
        <v>13</v>
      </c>
      <c r="J541" s="5">
        <v>140</v>
      </c>
      <c r="K541" s="5">
        <v>10500</v>
      </c>
    </row>
    <row r="542" spans="2:11">
      <c r="B542" s="281" t="s">
        <v>586</v>
      </c>
      <c r="C542" s="281" t="s">
        <v>575</v>
      </c>
      <c r="D542" s="5"/>
      <c r="E542" s="1"/>
      <c r="F542" s="1">
        <v>10735</v>
      </c>
      <c r="G542" s="1"/>
      <c r="H542" s="1">
        <f>F542-D541</f>
        <v>20</v>
      </c>
      <c r="I542" s="5"/>
      <c r="J542" s="5"/>
      <c r="K542" s="5"/>
    </row>
    <row r="543" spans="2:11">
      <c r="B543" s="282"/>
      <c r="C543" s="282"/>
      <c r="D543" s="13">
        <v>10682</v>
      </c>
      <c r="E543" s="1">
        <v>10707</v>
      </c>
      <c r="F543" s="1"/>
      <c r="G543" s="1"/>
      <c r="H543" s="1">
        <f>E543-D543</f>
        <v>25</v>
      </c>
      <c r="I543" s="5"/>
      <c r="J543" s="5"/>
      <c r="K543" s="5"/>
    </row>
    <row r="544" spans="2:11">
      <c r="B544" s="282"/>
      <c r="C544" s="282"/>
      <c r="D544" s="13">
        <v>10682</v>
      </c>
      <c r="E544" s="1">
        <v>10707</v>
      </c>
      <c r="F544" s="1"/>
      <c r="G544" s="1"/>
      <c r="H544" s="1">
        <f>E544-D544</f>
        <v>25</v>
      </c>
      <c r="I544" s="5"/>
      <c r="J544" s="5"/>
      <c r="K544" s="5"/>
    </row>
    <row r="545" spans="2:11">
      <c r="B545" s="282"/>
      <c r="C545" s="282"/>
      <c r="D545" s="13">
        <v>10687</v>
      </c>
      <c r="E545" s="1"/>
      <c r="F545" s="1">
        <v>10720</v>
      </c>
      <c r="G545" s="1"/>
      <c r="H545" s="1">
        <f>F545-D545</f>
        <v>33</v>
      </c>
      <c r="I545" s="5"/>
      <c r="J545" s="5"/>
      <c r="K545" s="5"/>
    </row>
    <row r="546" spans="2:11">
      <c r="B546" s="282"/>
      <c r="C546" s="282"/>
      <c r="D546" s="13">
        <v>10694</v>
      </c>
      <c r="E546" s="1"/>
      <c r="F546" s="1">
        <v>10728</v>
      </c>
      <c r="G546" s="1"/>
      <c r="H546" s="1">
        <f>F546-D546</f>
        <v>34</v>
      </c>
      <c r="I546" s="5"/>
      <c r="J546" s="5"/>
      <c r="K546" s="5"/>
    </row>
    <row r="547" spans="2:11">
      <c r="B547" s="283"/>
      <c r="C547" s="283"/>
      <c r="D547" s="13">
        <v>10700</v>
      </c>
      <c r="E547" s="1"/>
      <c r="F547" s="1"/>
      <c r="G547" s="1"/>
      <c r="H547" s="1"/>
      <c r="I547" s="13" t="s">
        <v>13</v>
      </c>
      <c r="J547" s="5">
        <f>H542+H543+H544+H545+H546</f>
        <v>137</v>
      </c>
      <c r="K547" s="5">
        <f>J547*75</f>
        <v>10275</v>
      </c>
    </row>
    <row r="548" spans="2:11">
      <c r="B548" s="281" t="s">
        <v>587</v>
      </c>
      <c r="C548" s="281" t="s">
        <v>575</v>
      </c>
      <c r="D548" s="13"/>
      <c r="E548" s="1"/>
      <c r="F548" s="1"/>
      <c r="G548" s="1">
        <v>10682</v>
      </c>
      <c r="H548" s="1">
        <f>G548-D547</f>
        <v>-18</v>
      </c>
      <c r="I548" s="5"/>
      <c r="J548" s="5"/>
      <c r="K548" s="5"/>
    </row>
    <row r="549" spans="2:11">
      <c r="B549" s="282"/>
      <c r="C549" s="282"/>
      <c r="D549" s="13">
        <v>10662</v>
      </c>
      <c r="E549" s="1">
        <v>10682</v>
      </c>
      <c r="F549" s="1"/>
      <c r="G549" s="1"/>
      <c r="H549" s="1">
        <f>E549-D549</f>
        <v>20</v>
      </c>
      <c r="I549" s="5"/>
      <c r="J549" s="5"/>
      <c r="K549" s="5"/>
    </row>
    <row r="550" spans="2:11">
      <c r="B550" s="282"/>
      <c r="C550" s="282"/>
      <c r="D550" s="13">
        <v>10655</v>
      </c>
      <c r="E550" s="1">
        <v>10682</v>
      </c>
      <c r="F550" s="1"/>
      <c r="G550" s="1"/>
      <c r="H550" s="1">
        <f t="shared" ref="H550:H553" si="60">E550-D550</f>
        <v>27</v>
      </c>
      <c r="I550" s="5"/>
      <c r="J550" s="5"/>
      <c r="K550" s="5"/>
    </row>
    <row r="551" spans="2:11">
      <c r="B551" s="282"/>
      <c r="C551" s="282"/>
      <c r="D551" s="13">
        <v>10647</v>
      </c>
      <c r="E551" s="1">
        <v>10682</v>
      </c>
      <c r="F551" s="1"/>
      <c r="G551" s="1"/>
      <c r="H551" s="1">
        <f t="shared" si="60"/>
        <v>35</v>
      </c>
      <c r="I551" s="5"/>
      <c r="J551" s="5"/>
      <c r="K551" s="5"/>
    </row>
    <row r="552" spans="2:11">
      <c r="B552" s="282"/>
      <c r="C552" s="282"/>
      <c r="D552" s="13">
        <v>10641</v>
      </c>
      <c r="E552" s="1">
        <v>10670</v>
      </c>
      <c r="F552" s="1"/>
      <c r="G552" s="1"/>
      <c r="H552" s="1">
        <f t="shared" si="60"/>
        <v>29</v>
      </c>
      <c r="I552" s="5"/>
      <c r="J552" s="5"/>
      <c r="K552" s="5"/>
    </row>
    <row r="553" spans="2:11">
      <c r="B553" s="282"/>
      <c r="C553" s="282"/>
      <c r="D553" s="13">
        <v>10660</v>
      </c>
      <c r="E553" s="1">
        <v>10670</v>
      </c>
      <c r="F553" s="1"/>
      <c r="G553" s="1"/>
      <c r="H553" s="1">
        <f t="shared" si="60"/>
        <v>10</v>
      </c>
      <c r="I553" s="5"/>
      <c r="J553" s="5"/>
      <c r="K553" s="5"/>
    </row>
    <row r="554" spans="2:11">
      <c r="B554" s="282"/>
      <c r="C554" s="282"/>
      <c r="D554" s="5"/>
      <c r="E554" s="1">
        <v>10645</v>
      </c>
      <c r="F554" s="1"/>
      <c r="G554" s="1">
        <v>10660</v>
      </c>
      <c r="H554" s="1">
        <f>E554-G554</f>
        <v>-15</v>
      </c>
      <c r="I554" s="5"/>
      <c r="J554" s="5"/>
      <c r="K554" s="5"/>
    </row>
    <row r="555" spans="2:11">
      <c r="B555" s="283"/>
      <c r="C555" s="283"/>
      <c r="D555" s="5"/>
      <c r="E555" s="1">
        <v>10645</v>
      </c>
      <c r="F555" s="1"/>
      <c r="G555" s="1">
        <v>10660</v>
      </c>
      <c r="H555" s="1">
        <f>E555-G555</f>
        <v>-15</v>
      </c>
      <c r="I555" s="5"/>
      <c r="J555" s="5">
        <f>H548+H549+H550+H551+H552+H553+H554+H555</f>
        <v>73</v>
      </c>
      <c r="K555" s="5">
        <f>J555*75</f>
        <v>5475</v>
      </c>
    </row>
    <row r="556" spans="2:11">
      <c r="B556" s="268" t="s">
        <v>588</v>
      </c>
      <c r="C556" s="268" t="s">
        <v>575</v>
      </c>
      <c r="D556" s="13">
        <v>10680</v>
      </c>
      <c r="E556" s="1"/>
      <c r="F556" s="1">
        <v>10694</v>
      </c>
      <c r="G556" s="1"/>
      <c r="H556" s="1">
        <f>F556-D556</f>
        <v>14</v>
      </c>
      <c r="I556" s="5"/>
      <c r="J556" s="5"/>
      <c r="K556" s="5"/>
    </row>
    <row r="557" spans="2:11">
      <c r="B557" s="277"/>
      <c r="C557" s="277"/>
      <c r="D557" s="13">
        <v>10680</v>
      </c>
      <c r="E557" s="1"/>
      <c r="F557" s="1">
        <v>10720</v>
      </c>
      <c r="G557" s="1"/>
      <c r="H557" s="1">
        <f t="shared" ref="H557:H559" si="61">F557-D557</f>
        <v>40</v>
      </c>
      <c r="I557" s="5"/>
      <c r="J557" s="5"/>
      <c r="K557" s="5"/>
    </row>
    <row r="558" spans="2:11">
      <c r="B558" s="277"/>
      <c r="C558" s="277"/>
      <c r="D558" s="13">
        <v>10675</v>
      </c>
      <c r="E558" s="1"/>
      <c r="F558" s="1">
        <v>10727</v>
      </c>
      <c r="G558" s="1"/>
      <c r="H558" s="1">
        <f t="shared" si="61"/>
        <v>52</v>
      </c>
      <c r="I558" s="5"/>
      <c r="J558" s="5"/>
      <c r="K558" s="5"/>
    </row>
    <row r="559" spans="2:11">
      <c r="B559" s="269"/>
      <c r="C559" s="269"/>
      <c r="D559" s="13">
        <v>10675</v>
      </c>
      <c r="E559" s="1"/>
      <c r="F559" s="1">
        <v>10740</v>
      </c>
      <c r="G559" s="1"/>
      <c r="H559" s="1">
        <f t="shared" si="61"/>
        <v>65</v>
      </c>
      <c r="I559" s="5"/>
      <c r="J559" s="5">
        <f>H556+H557+H558+H559</f>
        <v>171</v>
      </c>
      <c r="K559" s="5">
        <f>J559*75</f>
        <v>12825</v>
      </c>
    </row>
    <row r="560" spans="2:11">
      <c r="B560" s="268" t="s">
        <v>589</v>
      </c>
      <c r="C560" s="268" t="s">
        <v>575</v>
      </c>
      <c r="D560" s="13">
        <v>10745</v>
      </c>
      <c r="E560" s="1"/>
      <c r="F560" s="1"/>
      <c r="G560" s="1">
        <v>10730</v>
      </c>
      <c r="H560" s="1">
        <f>G560-D560</f>
        <v>-15</v>
      </c>
      <c r="I560" s="5"/>
      <c r="J560" s="5"/>
      <c r="K560" s="5"/>
    </row>
    <row r="561" spans="2:11">
      <c r="B561" s="277"/>
      <c r="C561" s="277"/>
      <c r="D561" s="13">
        <v>10745</v>
      </c>
      <c r="E561" s="1"/>
      <c r="F561" s="1"/>
      <c r="G561" s="1">
        <v>10730</v>
      </c>
      <c r="H561" s="1">
        <f>G561-D561</f>
        <v>-15</v>
      </c>
      <c r="I561" s="5"/>
      <c r="J561" s="5"/>
      <c r="K561" s="5"/>
    </row>
    <row r="562" spans="2:11">
      <c r="B562" s="277"/>
      <c r="C562" s="277"/>
      <c r="D562" s="13">
        <v>10699</v>
      </c>
      <c r="E562" s="1">
        <v>10733</v>
      </c>
      <c r="F562" s="1"/>
      <c r="G562" s="1"/>
      <c r="H562" s="1">
        <f>E562-D562</f>
        <v>34</v>
      </c>
      <c r="I562" s="5"/>
      <c r="J562" s="5"/>
      <c r="K562" s="5"/>
    </row>
    <row r="563" spans="2:11">
      <c r="B563" s="277"/>
      <c r="C563" s="277"/>
      <c r="D563" s="13">
        <v>10699</v>
      </c>
      <c r="E563" s="1">
        <v>10733</v>
      </c>
      <c r="F563" s="1"/>
      <c r="G563" s="1"/>
      <c r="H563" s="1">
        <f t="shared" ref="H563:H565" si="62">E563-D563</f>
        <v>34</v>
      </c>
      <c r="I563" s="5"/>
      <c r="J563" s="5"/>
      <c r="K563" s="5"/>
    </row>
    <row r="564" spans="2:11">
      <c r="B564" s="277"/>
      <c r="C564" s="277"/>
      <c r="D564" s="13">
        <v>10720</v>
      </c>
      <c r="E564" s="1">
        <v>10733</v>
      </c>
      <c r="F564" s="1"/>
      <c r="G564" s="1"/>
      <c r="H564" s="1">
        <f t="shared" si="62"/>
        <v>13</v>
      </c>
      <c r="I564" s="5"/>
      <c r="J564" s="5"/>
      <c r="K564" s="5"/>
    </row>
    <row r="565" spans="2:11">
      <c r="B565" s="269"/>
      <c r="C565" s="269"/>
      <c r="D565" s="13">
        <v>10720</v>
      </c>
      <c r="E565" s="1">
        <v>10733</v>
      </c>
      <c r="F565" s="1"/>
      <c r="G565" s="1"/>
      <c r="H565" s="1">
        <f t="shared" si="62"/>
        <v>13</v>
      </c>
      <c r="I565" s="5"/>
      <c r="J565" s="5">
        <f>H560+H561+H562+H563+H564+H565</f>
        <v>64</v>
      </c>
      <c r="K565" s="5">
        <f>J565*75</f>
        <v>4800</v>
      </c>
    </row>
    <row r="566" spans="2:11">
      <c r="B566" s="268" t="s">
        <v>590</v>
      </c>
      <c r="C566" s="268" t="s">
        <v>575</v>
      </c>
      <c r="D566" s="13"/>
      <c r="E566" s="1">
        <v>10730</v>
      </c>
      <c r="F566" s="1"/>
      <c r="G566" s="1">
        <v>10738</v>
      </c>
      <c r="H566" s="1">
        <f>E566-G566</f>
        <v>-8</v>
      </c>
      <c r="I566" s="5"/>
      <c r="J566" s="5"/>
      <c r="K566" s="5"/>
    </row>
    <row r="567" spans="2:11">
      <c r="B567" s="277"/>
      <c r="C567" s="277"/>
      <c r="D567" s="13"/>
      <c r="E567" s="1">
        <v>10730</v>
      </c>
      <c r="F567" s="1"/>
      <c r="G567" s="1">
        <v>10738</v>
      </c>
      <c r="H567" s="1">
        <f>E567-G567</f>
        <v>-8</v>
      </c>
      <c r="I567" s="5"/>
      <c r="J567" s="5"/>
      <c r="K567" s="5"/>
    </row>
    <row r="568" spans="2:11">
      <c r="B568" s="277"/>
      <c r="C568" s="277"/>
      <c r="D568" s="13">
        <v>10753</v>
      </c>
      <c r="E568" s="1"/>
      <c r="F568" s="1">
        <v>10784</v>
      </c>
      <c r="G568" s="1"/>
      <c r="H568" s="1">
        <f>F568-D568</f>
        <v>31</v>
      </c>
      <c r="I568" s="5"/>
      <c r="J568" s="5"/>
      <c r="K568" s="5"/>
    </row>
    <row r="569" spans="2:11">
      <c r="B569" s="277"/>
      <c r="C569" s="277"/>
      <c r="D569" s="13">
        <v>10753</v>
      </c>
      <c r="E569" s="1"/>
      <c r="F569" s="1">
        <v>10784</v>
      </c>
      <c r="G569" s="1"/>
      <c r="H569" s="1">
        <f t="shared" ref="H569:H571" si="63">F569-D569</f>
        <v>31</v>
      </c>
      <c r="I569" s="5"/>
      <c r="J569" s="5"/>
      <c r="K569" s="5"/>
    </row>
    <row r="570" spans="2:11">
      <c r="B570" s="277"/>
      <c r="C570" s="277"/>
      <c r="D570" s="13">
        <v>10746</v>
      </c>
      <c r="E570" s="1"/>
      <c r="F570" s="1">
        <v>10765</v>
      </c>
      <c r="G570" s="1"/>
      <c r="H570" s="1">
        <f t="shared" si="63"/>
        <v>19</v>
      </c>
      <c r="I570" s="5"/>
      <c r="J570" s="5"/>
      <c r="K570" s="5"/>
    </row>
    <row r="571" spans="2:11">
      <c r="B571" s="277"/>
      <c r="C571" s="277"/>
      <c r="D571" s="13">
        <v>10746</v>
      </c>
      <c r="E571" s="1"/>
      <c r="F571" s="1">
        <v>10765</v>
      </c>
      <c r="G571" s="1"/>
      <c r="H571" s="1">
        <f t="shared" si="63"/>
        <v>19</v>
      </c>
      <c r="I571" s="5"/>
      <c r="J571" s="5"/>
      <c r="K571" s="5"/>
    </row>
    <row r="572" spans="2:11">
      <c r="B572" s="277"/>
      <c r="C572" s="277"/>
      <c r="D572" s="13">
        <v>10772</v>
      </c>
      <c r="E572" s="1">
        <v>10762</v>
      </c>
      <c r="F572" s="1"/>
      <c r="G572" s="1"/>
      <c r="H572" s="1">
        <f>E572-D572</f>
        <v>-10</v>
      </c>
      <c r="I572" s="5"/>
      <c r="J572" s="5"/>
      <c r="K572" s="5"/>
    </row>
    <row r="573" spans="2:11">
      <c r="B573" s="269"/>
      <c r="C573" s="269"/>
      <c r="D573" s="13">
        <v>10772</v>
      </c>
      <c r="E573" s="1">
        <v>10762</v>
      </c>
      <c r="F573" s="1"/>
      <c r="G573" s="1"/>
      <c r="H573" s="1">
        <f>E573-D573</f>
        <v>-10</v>
      </c>
      <c r="I573" s="5"/>
      <c r="J573" s="5">
        <f>H566+H567+H568+H569+H570+H571+H572+H573</f>
        <v>64</v>
      </c>
      <c r="K573" s="5">
        <f>J573*75</f>
        <v>4800</v>
      </c>
    </row>
    <row r="574" spans="2:11">
      <c r="B574" s="268" t="s">
        <v>591</v>
      </c>
      <c r="C574" s="268" t="s">
        <v>575</v>
      </c>
      <c r="D574" s="13">
        <v>10787</v>
      </c>
      <c r="E574" s="1"/>
      <c r="F574" s="1"/>
      <c r="G574" s="1">
        <v>10772</v>
      </c>
      <c r="H574" s="1">
        <f>G574-D574</f>
        <v>-15</v>
      </c>
      <c r="I574" s="5"/>
      <c r="J574" s="5"/>
      <c r="K574" s="5"/>
    </row>
    <row r="575" spans="2:11">
      <c r="B575" s="277"/>
      <c r="C575" s="277"/>
      <c r="D575" s="13">
        <v>10787</v>
      </c>
      <c r="E575" s="1"/>
      <c r="F575" s="1"/>
      <c r="G575" s="1">
        <v>10772</v>
      </c>
      <c r="H575" s="1">
        <f>G575-D575</f>
        <v>-15</v>
      </c>
      <c r="I575" s="5"/>
      <c r="J575" s="5"/>
      <c r="K575" s="5"/>
    </row>
    <row r="576" spans="2:11">
      <c r="B576" s="277"/>
      <c r="C576" s="277"/>
      <c r="D576" s="13">
        <v>10724</v>
      </c>
      <c r="E576" s="1">
        <v>10740</v>
      </c>
      <c r="F576" s="1"/>
      <c r="G576" s="1"/>
      <c r="H576" s="1">
        <f>E576-D576</f>
        <v>16</v>
      </c>
      <c r="I576" s="5"/>
      <c r="J576" s="5"/>
      <c r="K576" s="5"/>
    </row>
    <row r="577" spans="2:11">
      <c r="B577" s="277"/>
      <c r="C577" s="277"/>
      <c r="D577" s="13">
        <v>10724</v>
      </c>
      <c r="E577" s="1">
        <v>10740</v>
      </c>
      <c r="F577" s="1"/>
      <c r="G577" s="1"/>
      <c r="H577" s="1">
        <f t="shared" ref="H577:H578" si="64">E577-D577</f>
        <v>16</v>
      </c>
      <c r="I577" s="5"/>
      <c r="J577" s="5"/>
      <c r="K577" s="5"/>
    </row>
    <row r="578" spans="2:11">
      <c r="B578" s="277"/>
      <c r="C578" s="277"/>
      <c r="D578" s="13">
        <v>10716</v>
      </c>
      <c r="E578" s="1">
        <v>10740</v>
      </c>
      <c r="F578" s="1"/>
      <c r="G578" s="1"/>
      <c r="H578" s="1">
        <f t="shared" si="64"/>
        <v>24</v>
      </c>
      <c r="I578" s="5"/>
      <c r="J578" s="5"/>
      <c r="K578" s="5"/>
    </row>
    <row r="579" spans="2:11">
      <c r="B579" s="269"/>
      <c r="C579" s="269"/>
      <c r="D579" s="13">
        <v>10716</v>
      </c>
      <c r="E579" s="1">
        <v>10740</v>
      </c>
      <c r="F579" s="1"/>
      <c r="G579" s="1"/>
      <c r="H579" s="1">
        <f>E579-D579</f>
        <v>24</v>
      </c>
      <c r="I579" s="5"/>
      <c r="J579" s="5">
        <f>H574+H575+H576+H577+H578+H579</f>
        <v>50</v>
      </c>
      <c r="K579" s="5">
        <f>J579*75</f>
        <v>3750</v>
      </c>
    </row>
    <row r="580" spans="2:11">
      <c r="B580" s="268" t="s">
        <v>592</v>
      </c>
      <c r="C580" s="268" t="s">
        <v>575</v>
      </c>
      <c r="D580" s="13">
        <v>10760</v>
      </c>
      <c r="E580" s="1"/>
      <c r="F580" s="1"/>
      <c r="G580" s="1">
        <v>10750</v>
      </c>
      <c r="H580" s="1">
        <f>G580-D580</f>
        <v>-10</v>
      </c>
      <c r="I580" s="5"/>
      <c r="J580" s="5"/>
      <c r="K580" s="5"/>
    </row>
    <row r="581" spans="2:11">
      <c r="B581" s="277"/>
      <c r="C581" s="277"/>
      <c r="D581" s="13">
        <v>10760</v>
      </c>
      <c r="E581" s="1"/>
      <c r="F581" s="1"/>
      <c r="G581" s="1">
        <v>10750</v>
      </c>
      <c r="H581" s="1">
        <f>G581-D581</f>
        <v>-10</v>
      </c>
      <c r="I581" s="5"/>
      <c r="J581" s="5"/>
      <c r="K581" s="5"/>
    </row>
    <row r="582" spans="2:11">
      <c r="B582" s="277"/>
      <c r="C582" s="277"/>
      <c r="D582" s="13"/>
      <c r="E582" s="1">
        <v>10749</v>
      </c>
      <c r="F582" s="1"/>
      <c r="G582" s="1">
        <v>10760</v>
      </c>
      <c r="H582" s="1">
        <f>E582-G582</f>
        <v>-11</v>
      </c>
      <c r="I582" s="5"/>
      <c r="J582" s="5"/>
      <c r="K582" s="5"/>
    </row>
    <row r="583" spans="2:11">
      <c r="B583" s="277"/>
      <c r="C583" s="277"/>
      <c r="D583" s="13"/>
      <c r="E583" s="1">
        <v>10749</v>
      </c>
      <c r="F583" s="1"/>
      <c r="G583" s="1">
        <v>10760</v>
      </c>
      <c r="H583" s="1">
        <f>E583-G583</f>
        <v>-11</v>
      </c>
      <c r="I583" s="5"/>
      <c r="J583" s="5"/>
      <c r="K583" s="5"/>
    </row>
    <row r="584" spans="2:11">
      <c r="B584" s="277"/>
      <c r="C584" s="277"/>
      <c r="D584" s="13">
        <v>10770</v>
      </c>
      <c r="E584" s="1"/>
      <c r="F584" s="1">
        <v>10786</v>
      </c>
      <c r="G584" s="1"/>
      <c r="H584" s="1">
        <f>F584-D584</f>
        <v>16</v>
      </c>
      <c r="I584" s="5"/>
      <c r="J584" s="5"/>
      <c r="K584" s="5"/>
    </row>
    <row r="585" spans="2:11">
      <c r="B585" s="277"/>
      <c r="C585" s="277"/>
      <c r="D585" s="13">
        <v>10770</v>
      </c>
      <c r="E585" s="1"/>
      <c r="F585" s="1">
        <v>10792</v>
      </c>
      <c r="G585" s="1"/>
      <c r="H585" s="1">
        <f t="shared" ref="H585:H592" si="65">F585-D585</f>
        <v>22</v>
      </c>
      <c r="I585" s="5"/>
      <c r="J585" s="5"/>
      <c r="K585" s="5"/>
    </row>
    <row r="586" spans="2:11">
      <c r="B586" s="277"/>
      <c r="C586" s="277"/>
      <c r="D586" s="13">
        <v>10770</v>
      </c>
      <c r="E586" s="1"/>
      <c r="F586" s="1">
        <v>10798</v>
      </c>
      <c r="G586" s="1"/>
      <c r="H586" s="1">
        <f t="shared" si="65"/>
        <v>28</v>
      </c>
      <c r="I586" s="5"/>
      <c r="J586" s="5"/>
      <c r="K586" s="5"/>
    </row>
    <row r="587" spans="2:11">
      <c r="B587" s="277"/>
      <c r="C587" s="277"/>
      <c r="D587" s="13">
        <v>10770</v>
      </c>
      <c r="E587" s="1"/>
      <c r="F587" s="1">
        <v>10802</v>
      </c>
      <c r="G587" s="1"/>
      <c r="H587" s="1">
        <f t="shared" si="65"/>
        <v>32</v>
      </c>
      <c r="I587" s="5"/>
      <c r="J587" s="5"/>
      <c r="K587" s="5"/>
    </row>
    <row r="588" spans="2:11">
      <c r="B588" s="277"/>
      <c r="C588" s="277"/>
      <c r="D588" s="13">
        <v>10775</v>
      </c>
      <c r="E588" s="1"/>
      <c r="F588" s="1">
        <v>10815</v>
      </c>
      <c r="G588" s="1"/>
      <c r="H588" s="1">
        <f t="shared" si="65"/>
        <v>40</v>
      </c>
      <c r="I588" s="5"/>
      <c r="J588" s="5"/>
      <c r="K588" s="5"/>
    </row>
    <row r="589" spans="2:11">
      <c r="B589" s="269"/>
      <c r="C589" s="269"/>
      <c r="D589" s="13">
        <v>10775</v>
      </c>
      <c r="E589" s="1"/>
      <c r="F589" s="1">
        <v>10815</v>
      </c>
      <c r="G589" s="1"/>
      <c r="H589" s="1">
        <f t="shared" si="65"/>
        <v>40</v>
      </c>
      <c r="I589" s="5"/>
      <c r="J589" s="5">
        <f>H580+H581+H582+H583+H584+H585+H586+H587+H588+H589</f>
        <v>136</v>
      </c>
      <c r="K589" s="5">
        <f>J589*75</f>
        <v>10200</v>
      </c>
    </row>
    <row r="590" spans="2:11">
      <c r="B590" s="268" t="s">
        <v>593</v>
      </c>
      <c r="C590" s="268" t="s">
        <v>575</v>
      </c>
      <c r="D590" s="13">
        <v>10815</v>
      </c>
      <c r="E590" s="1"/>
      <c r="F590" s="1">
        <v>10840</v>
      </c>
      <c r="G590" s="1"/>
      <c r="H590" s="1">
        <f t="shared" si="65"/>
        <v>25</v>
      </c>
      <c r="I590" s="5"/>
      <c r="J590" s="5"/>
      <c r="K590" s="5"/>
    </row>
    <row r="591" spans="2:11">
      <c r="B591" s="277"/>
      <c r="C591" s="277"/>
      <c r="D591" s="13">
        <v>10815</v>
      </c>
      <c r="E591" s="1"/>
      <c r="F591" s="1">
        <v>10848</v>
      </c>
      <c r="G591" s="1"/>
      <c r="H591" s="1">
        <f t="shared" si="65"/>
        <v>33</v>
      </c>
      <c r="I591" s="5"/>
      <c r="J591" s="5"/>
      <c r="K591" s="5"/>
    </row>
    <row r="592" spans="2:11">
      <c r="B592" s="277"/>
      <c r="C592" s="277"/>
      <c r="D592" s="13">
        <v>10815</v>
      </c>
      <c r="E592" s="1"/>
      <c r="F592" s="1">
        <v>10830</v>
      </c>
      <c r="G592" s="1"/>
      <c r="H592" s="1">
        <f t="shared" si="65"/>
        <v>15</v>
      </c>
      <c r="I592" s="5"/>
      <c r="J592" s="5"/>
      <c r="K592" s="5"/>
    </row>
    <row r="593" spans="2:11">
      <c r="B593" s="277"/>
      <c r="C593" s="277"/>
      <c r="D593" s="13">
        <v>10810</v>
      </c>
      <c r="E593" s="1"/>
      <c r="F593" s="1"/>
      <c r="G593" s="1">
        <v>10800</v>
      </c>
      <c r="H593" s="1">
        <f>G593-D593</f>
        <v>-10</v>
      </c>
      <c r="I593" s="5"/>
      <c r="J593" s="5"/>
      <c r="K593" s="5"/>
    </row>
    <row r="594" spans="2:11">
      <c r="B594" s="277"/>
      <c r="C594" s="277"/>
      <c r="D594" s="13">
        <v>10810</v>
      </c>
      <c r="E594" s="1"/>
      <c r="F594" s="1"/>
      <c r="G594" s="1">
        <v>10800</v>
      </c>
      <c r="H594" s="1">
        <f>G594-D594</f>
        <v>-10</v>
      </c>
      <c r="I594" s="5"/>
      <c r="J594" s="5"/>
      <c r="K594" s="5"/>
    </row>
    <row r="595" spans="2:11">
      <c r="B595" s="277"/>
      <c r="C595" s="277"/>
      <c r="D595" s="13"/>
      <c r="E595" s="1">
        <v>10799</v>
      </c>
      <c r="F595" s="1"/>
      <c r="G595" s="1">
        <v>10805</v>
      </c>
      <c r="H595" s="1">
        <f>E595-G595</f>
        <v>-6</v>
      </c>
      <c r="I595" s="5"/>
      <c r="J595" s="5"/>
      <c r="K595" s="5"/>
    </row>
    <row r="596" spans="2:11">
      <c r="B596" s="277"/>
      <c r="C596" s="277"/>
      <c r="D596" s="13"/>
      <c r="E596" s="1">
        <v>10799</v>
      </c>
      <c r="F596" s="1"/>
      <c r="G596" s="1">
        <v>10805</v>
      </c>
      <c r="H596" s="1">
        <f>E596-G596</f>
        <v>-6</v>
      </c>
      <c r="I596" s="5"/>
      <c r="J596" s="5"/>
      <c r="K596" s="5"/>
    </row>
    <row r="597" spans="2:11">
      <c r="B597" s="277"/>
      <c r="C597" s="277"/>
      <c r="D597" s="13">
        <v>10790</v>
      </c>
      <c r="E597" s="1"/>
      <c r="F597" s="1">
        <v>10818</v>
      </c>
      <c r="G597" s="1"/>
      <c r="H597" s="1">
        <f>F597-D597</f>
        <v>28</v>
      </c>
      <c r="I597" s="5"/>
      <c r="J597" s="5"/>
      <c r="K597" s="5"/>
    </row>
    <row r="598" spans="2:11">
      <c r="B598" s="269"/>
      <c r="C598" s="269"/>
      <c r="D598" s="13">
        <v>10790</v>
      </c>
      <c r="E598" s="1"/>
      <c r="F598" s="1">
        <v>10822</v>
      </c>
      <c r="G598" s="1"/>
      <c r="H598" s="1">
        <f>F598-D598</f>
        <v>32</v>
      </c>
      <c r="I598" s="5"/>
      <c r="J598" s="5">
        <f>H590+H591+H592+H593+H594+H595+H597+H598</f>
        <v>107</v>
      </c>
      <c r="K598" s="5">
        <f>J598*75</f>
        <v>8025</v>
      </c>
    </row>
    <row r="599" spans="2:11">
      <c r="B599" s="268" t="s">
        <v>594</v>
      </c>
      <c r="C599" s="268" t="s">
        <v>575</v>
      </c>
      <c r="D599" s="13">
        <v>10799</v>
      </c>
      <c r="E599" s="1"/>
      <c r="F599" s="1">
        <v>10835</v>
      </c>
      <c r="G599" s="1"/>
      <c r="H599" s="1">
        <f>F599-D599</f>
        <v>36</v>
      </c>
      <c r="I599" s="5"/>
      <c r="J599" s="5"/>
      <c r="K599" s="5"/>
    </row>
    <row r="600" spans="2:11">
      <c r="B600" s="277"/>
      <c r="C600" s="277"/>
      <c r="D600" s="13">
        <v>10799</v>
      </c>
      <c r="E600" s="1"/>
      <c r="F600" s="1">
        <v>10855</v>
      </c>
      <c r="G600" s="1"/>
      <c r="H600" s="1">
        <f t="shared" ref="H600:H603" si="66">F600-D600</f>
        <v>56</v>
      </c>
      <c r="I600" s="5"/>
      <c r="J600" s="5"/>
      <c r="K600" s="5"/>
    </row>
    <row r="601" spans="2:11">
      <c r="B601" s="277"/>
      <c r="C601" s="277"/>
      <c r="D601" s="13">
        <v>10860</v>
      </c>
      <c r="E601" s="1"/>
      <c r="F601" s="1">
        <v>10877</v>
      </c>
      <c r="G601" s="1"/>
      <c r="H601" s="1">
        <f t="shared" si="66"/>
        <v>17</v>
      </c>
      <c r="I601" s="5"/>
      <c r="J601" s="5"/>
      <c r="K601" s="5"/>
    </row>
    <row r="602" spans="2:11">
      <c r="B602" s="277"/>
      <c r="C602" s="277"/>
      <c r="D602" s="13">
        <v>10860</v>
      </c>
      <c r="E602" s="1"/>
      <c r="F602" s="1">
        <v>10887</v>
      </c>
      <c r="G602" s="1"/>
      <c r="H602" s="1">
        <f t="shared" si="66"/>
        <v>27</v>
      </c>
      <c r="I602" s="5"/>
      <c r="J602" s="5"/>
      <c r="K602" s="5"/>
    </row>
    <row r="603" spans="2:11">
      <c r="B603" s="277"/>
      <c r="C603" s="277"/>
      <c r="D603" s="13">
        <v>10860</v>
      </c>
      <c r="E603" s="1"/>
      <c r="F603" s="1">
        <v>10912</v>
      </c>
      <c r="G603" s="1"/>
      <c r="H603" s="1">
        <f t="shared" si="66"/>
        <v>52</v>
      </c>
      <c r="I603" s="5"/>
      <c r="J603" s="5"/>
      <c r="K603" s="5"/>
    </row>
    <row r="604" spans="2:11">
      <c r="B604" s="277"/>
      <c r="C604" s="277"/>
      <c r="D604" s="13">
        <v>10880</v>
      </c>
      <c r="E604" s="1"/>
      <c r="F604" s="1"/>
      <c r="G604" s="1">
        <v>10865</v>
      </c>
      <c r="H604" s="1">
        <f>G604-D604</f>
        <v>-15</v>
      </c>
      <c r="I604" s="5"/>
      <c r="J604" s="5"/>
      <c r="K604" s="5"/>
    </row>
    <row r="605" spans="2:11">
      <c r="B605" s="269"/>
      <c r="C605" s="269"/>
      <c r="D605" s="13">
        <v>10880</v>
      </c>
      <c r="E605" s="1"/>
      <c r="F605" s="1"/>
      <c r="G605" s="1">
        <v>10865</v>
      </c>
      <c r="H605" s="1">
        <f>G605-D605</f>
        <v>-15</v>
      </c>
      <c r="I605" s="5"/>
      <c r="J605" s="5">
        <f>H599+H600+H601+H602+H603+H604+H605</f>
        <v>158</v>
      </c>
      <c r="K605" s="5">
        <f>J605*75</f>
        <v>11850</v>
      </c>
    </row>
    <row r="606" spans="2:11">
      <c r="B606" s="268" t="s">
        <v>595</v>
      </c>
      <c r="C606" s="268" t="s">
        <v>575</v>
      </c>
      <c r="D606" s="13">
        <v>10753</v>
      </c>
      <c r="E606" s="1">
        <v>10777</v>
      </c>
      <c r="F606" s="1"/>
      <c r="G606" s="1"/>
      <c r="H606" s="1">
        <f>E606-D606</f>
        <v>24</v>
      </c>
      <c r="I606" s="5"/>
      <c r="J606" s="5"/>
      <c r="K606" s="5"/>
    </row>
    <row r="607" spans="2:11">
      <c r="B607" s="277"/>
      <c r="C607" s="277"/>
      <c r="D607" s="13">
        <v>10740</v>
      </c>
      <c r="E607" s="1">
        <v>10777</v>
      </c>
      <c r="F607" s="1"/>
      <c r="G607" s="1"/>
      <c r="H607" s="1">
        <f t="shared" ref="H607:H608" si="67">E607-D607</f>
        <v>37</v>
      </c>
      <c r="I607" s="5"/>
      <c r="J607" s="5"/>
      <c r="K607" s="5"/>
    </row>
    <row r="608" spans="2:11">
      <c r="B608" s="277"/>
      <c r="C608" s="277"/>
      <c r="D608" s="13">
        <v>10722</v>
      </c>
      <c r="E608" s="1">
        <v>10742</v>
      </c>
      <c r="F608" s="1"/>
      <c r="G608" s="1"/>
      <c r="H608" s="1">
        <f t="shared" si="67"/>
        <v>20</v>
      </c>
      <c r="I608" s="5"/>
      <c r="J608" s="5"/>
      <c r="K608" s="5"/>
    </row>
    <row r="609" spans="2:11">
      <c r="B609" s="277"/>
      <c r="C609" s="277"/>
      <c r="D609" s="13">
        <v>10740</v>
      </c>
      <c r="E609" s="1">
        <v>10742</v>
      </c>
      <c r="F609" s="1"/>
      <c r="G609" s="1"/>
      <c r="H609" s="1">
        <v>2</v>
      </c>
      <c r="I609" s="5"/>
      <c r="J609" s="5"/>
      <c r="K609" s="5"/>
    </row>
    <row r="610" spans="2:11">
      <c r="B610" s="269"/>
      <c r="C610" s="269"/>
      <c r="D610" s="13"/>
      <c r="E610" s="1">
        <v>10752</v>
      </c>
      <c r="F610" s="1"/>
      <c r="G610" s="1">
        <v>10762</v>
      </c>
      <c r="H610" s="1">
        <f>E610-G610</f>
        <v>-10</v>
      </c>
      <c r="I610" s="5"/>
      <c r="J610" s="5">
        <f>H606+H607+H608+H609+H610</f>
        <v>73</v>
      </c>
      <c r="K610" s="5">
        <f>J610*75</f>
        <v>5475</v>
      </c>
    </row>
    <row r="611" spans="2:11">
      <c r="B611" s="268" t="s">
        <v>596</v>
      </c>
      <c r="C611" s="268" t="s">
        <v>575</v>
      </c>
      <c r="D611" s="13">
        <v>10722</v>
      </c>
      <c r="E611" s="1">
        <v>10735</v>
      </c>
      <c r="F611" s="1"/>
      <c r="G611" s="1"/>
      <c r="H611" s="1">
        <f>E611-D611</f>
        <v>13</v>
      </c>
      <c r="I611" s="5"/>
      <c r="J611" s="5"/>
      <c r="K611" s="5"/>
    </row>
    <row r="612" spans="2:11">
      <c r="B612" s="277"/>
      <c r="C612" s="277"/>
      <c r="D612" s="13">
        <v>10711</v>
      </c>
      <c r="E612" s="1">
        <v>10735</v>
      </c>
      <c r="F612" s="1"/>
      <c r="G612" s="1"/>
      <c r="H612" s="1">
        <f t="shared" ref="H612:H627" si="68">E612-D612</f>
        <v>24</v>
      </c>
      <c r="I612" s="5"/>
      <c r="J612" s="5"/>
      <c r="K612" s="5"/>
    </row>
    <row r="613" spans="2:11">
      <c r="B613" s="277"/>
      <c r="C613" s="277"/>
      <c r="D613" s="13">
        <v>10694</v>
      </c>
      <c r="E613" s="1">
        <v>10735</v>
      </c>
      <c r="F613" s="1"/>
      <c r="G613" s="1"/>
      <c r="H613" s="1">
        <f t="shared" si="68"/>
        <v>41</v>
      </c>
      <c r="I613" s="5"/>
      <c r="J613" s="5"/>
      <c r="K613" s="5"/>
    </row>
    <row r="614" spans="2:11">
      <c r="B614" s="269"/>
      <c r="C614" s="269"/>
      <c r="D614" s="13">
        <v>10694</v>
      </c>
      <c r="E614" s="1">
        <v>10735</v>
      </c>
      <c r="F614" s="1"/>
      <c r="G614" s="1"/>
      <c r="H614" s="1">
        <f t="shared" si="68"/>
        <v>41</v>
      </c>
      <c r="I614" s="5"/>
      <c r="J614" s="5">
        <f>H611+H612+H613+H614</f>
        <v>119</v>
      </c>
      <c r="K614" s="5">
        <f>J614*75</f>
        <v>8925</v>
      </c>
    </row>
    <row r="615" spans="2:11">
      <c r="B615" s="268" t="s">
        <v>597</v>
      </c>
      <c r="C615" s="268" t="s">
        <v>575</v>
      </c>
      <c r="D615" s="13">
        <v>10666</v>
      </c>
      <c r="E615" s="1">
        <v>10686</v>
      </c>
      <c r="F615" s="1"/>
      <c r="G615" s="1"/>
      <c r="H615" s="1">
        <f t="shared" si="68"/>
        <v>20</v>
      </c>
      <c r="I615" s="5"/>
      <c r="J615" s="5"/>
      <c r="K615" s="5"/>
    </row>
    <row r="616" spans="2:11">
      <c r="B616" s="277"/>
      <c r="C616" s="277"/>
      <c r="D616" s="13">
        <v>10656</v>
      </c>
      <c r="E616" s="1">
        <v>10686</v>
      </c>
      <c r="F616" s="1"/>
      <c r="G616" s="1"/>
      <c r="H616" s="1">
        <f t="shared" si="68"/>
        <v>30</v>
      </c>
      <c r="I616" s="5"/>
      <c r="J616" s="5"/>
      <c r="K616" s="5"/>
    </row>
    <row r="617" spans="2:11">
      <c r="B617" s="277"/>
      <c r="C617" s="277"/>
      <c r="D617" s="13">
        <v>10646</v>
      </c>
      <c r="E617" s="1">
        <v>10670</v>
      </c>
      <c r="F617" s="1"/>
      <c r="G617" s="1"/>
      <c r="H617" s="1">
        <f t="shared" si="68"/>
        <v>24</v>
      </c>
      <c r="I617" s="5"/>
      <c r="J617" s="5"/>
      <c r="K617" s="5"/>
    </row>
    <row r="618" spans="2:11">
      <c r="B618" s="277"/>
      <c r="C618" s="277"/>
      <c r="D618" s="13">
        <v>10633</v>
      </c>
      <c r="E618" s="1">
        <v>10650</v>
      </c>
      <c r="F618" s="1"/>
      <c r="G618" s="1"/>
      <c r="H618" s="1">
        <f t="shared" si="68"/>
        <v>17</v>
      </c>
      <c r="I618" s="5"/>
      <c r="J618" s="5"/>
      <c r="K618" s="5"/>
    </row>
    <row r="619" spans="2:11">
      <c r="B619" s="277"/>
      <c r="C619" s="277"/>
      <c r="D619" s="13">
        <v>10626</v>
      </c>
      <c r="E619" s="1">
        <v>10650</v>
      </c>
      <c r="F619" s="1"/>
      <c r="G619" s="1"/>
      <c r="H619" s="1">
        <f t="shared" si="68"/>
        <v>24</v>
      </c>
      <c r="I619" s="5"/>
      <c r="J619" s="5"/>
      <c r="K619" s="5"/>
    </row>
    <row r="620" spans="2:11">
      <c r="B620" s="269"/>
      <c r="C620" s="269"/>
      <c r="D620" s="13">
        <v>10622</v>
      </c>
      <c r="E620" s="1">
        <v>10650</v>
      </c>
      <c r="F620" s="1"/>
      <c r="G620" s="1"/>
      <c r="H620" s="1">
        <f t="shared" si="68"/>
        <v>28</v>
      </c>
      <c r="I620" s="5"/>
      <c r="J620" s="5">
        <f>H615+H616+H617+H618+H619+H620</f>
        <v>143</v>
      </c>
      <c r="K620" s="5">
        <f>J620*75</f>
        <v>10725</v>
      </c>
    </row>
    <row r="621" spans="2:11">
      <c r="B621" s="268" t="s">
        <v>598</v>
      </c>
      <c r="C621" s="268" t="s">
        <v>575</v>
      </c>
      <c r="D621" s="13">
        <v>10571</v>
      </c>
      <c r="E621" s="1">
        <v>10609</v>
      </c>
      <c r="F621" s="1"/>
      <c r="G621" s="1"/>
      <c r="H621" s="1">
        <f t="shared" si="68"/>
        <v>38</v>
      </c>
      <c r="I621" s="5"/>
      <c r="J621" s="5"/>
      <c r="K621" s="5"/>
    </row>
    <row r="622" spans="2:11">
      <c r="B622" s="244"/>
      <c r="C622" s="277"/>
      <c r="D622" s="13">
        <v>10558</v>
      </c>
      <c r="E622" s="1">
        <v>10609</v>
      </c>
      <c r="F622" s="1"/>
      <c r="G622" s="1"/>
      <c r="H622" s="1">
        <f t="shared" si="68"/>
        <v>51</v>
      </c>
      <c r="I622" s="5"/>
      <c r="J622" s="5"/>
      <c r="K622" s="5"/>
    </row>
    <row r="623" spans="2:11">
      <c r="B623" s="244"/>
      <c r="C623" s="277"/>
      <c r="D623" s="13">
        <v>10588</v>
      </c>
      <c r="E623" s="1">
        <v>10624</v>
      </c>
      <c r="F623" s="1"/>
      <c r="G623" s="1"/>
      <c r="H623" s="1">
        <f t="shared" si="68"/>
        <v>36</v>
      </c>
      <c r="I623" s="5"/>
      <c r="J623" s="5"/>
      <c r="K623" s="5"/>
    </row>
    <row r="624" spans="2:11">
      <c r="B624" s="244"/>
      <c r="C624" s="277"/>
      <c r="D624" s="13">
        <v>10543</v>
      </c>
      <c r="E624" s="1">
        <v>10624</v>
      </c>
      <c r="F624" s="1"/>
      <c r="G624" s="1"/>
      <c r="H624" s="1">
        <f t="shared" si="68"/>
        <v>81</v>
      </c>
      <c r="I624" s="5"/>
      <c r="J624" s="5"/>
      <c r="K624" s="5"/>
    </row>
    <row r="625" spans="2:11">
      <c r="B625" s="244"/>
      <c r="C625" s="277"/>
      <c r="D625" s="13">
        <v>10532</v>
      </c>
      <c r="E625" s="1">
        <v>10552</v>
      </c>
      <c r="F625" s="1"/>
      <c r="G625" s="1"/>
      <c r="H625" s="1">
        <f t="shared" si="68"/>
        <v>20</v>
      </c>
      <c r="I625" s="5"/>
      <c r="J625" s="5"/>
      <c r="K625" s="5"/>
    </row>
    <row r="626" spans="2:11">
      <c r="B626" s="244"/>
      <c r="C626" s="277"/>
      <c r="D626" s="13">
        <v>10525</v>
      </c>
      <c r="E626" s="1">
        <v>10552</v>
      </c>
      <c r="F626" s="1"/>
      <c r="G626" s="1"/>
      <c r="H626" s="1">
        <f t="shared" si="68"/>
        <v>27</v>
      </c>
      <c r="I626" s="5"/>
      <c r="J626" s="5"/>
      <c r="K626" s="5"/>
    </row>
    <row r="627" spans="2:11">
      <c r="B627" s="244"/>
      <c r="C627" s="277"/>
      <c r="D627" s="13">
        <v>10523</v>
      </c>
      <c r="E627" s="1">
        <v>10552</v>
      </c>
      <c r="F627" s="1"/>
      <c r="G627" s="1"/>
      <c r="H627" s="1">
        <f t="shared" si="68"/>
        <v>29</v>
      </c>
      <c r="I627" s="5"/>
      <c r="J627" s="5"/>
      <c r="K627" s="5"/>
    </row>
    <row r="628" spans="2:11">
      <c r="B628" s="245"/>
      <c r="C628" s="269"/>
      <c r="D628" s="13"/>
      <c r="E628" s="1">
        <v>10552</v>
      </c>
      <c r="F628" s="1"/>
      <c r="G628" s="1"/>
      <c r="H628" s="1"/>
      <c r="I628" s="5" t="s">
        <v>13</v>
      </c>
      <c r="J628" s="5">
        <f>H621+H622+H623+H624+H625+H626+H627</f>
        <v>282</v>
      </c>
      <c r="K628" s="5">
        <f>J628*75</f>
        <v>21150</v>
      </c>
    </row>
    <row r="629" spans="2:11">
      <c r="B629" s="268" t="s">
        <v>599</v>
      </c>
      <c r="C629" s="268" t="s">
        <v>575</v>
      </c>
      <c r="D629" s="13">
        <v>10509</v>
      </c>
      <c r="E629" s="1"/>
      <c r="F629" s="1"/>
      <c r="G629" s="1"/>
      <c r="H629" s="1">
        <f>E628-D629</f>
        <v>43</v>
      </c>
      <c r="I629" s="5"/>
      <c r="J629" s="5"/>
      <c r="K629" s="5"/>
    </row>
    <row r="630" spans="2:11">
      <c r="B630" s="277"/>
      <c r="C630" s="277"/>
      <c r="D630" s="13">
        <v>10512</v>
      </c>
      <c r="E630" s="1">
        <v>10532</v>
      </c>
      <c r="F630" s="1"/>
      <c r="G630" s="1"/>
      <c r="H630" s="1">
        <f>E630-D630</f>
        <v>20</v>
      </c>
      <c r="I630" s="5"/>
      <c r="J630" s="5"/>
      <c r="K630" s="5"/>
    </row>
    <row r="631" spans="2:11">
      <c r="B631" s="277"/>
      <c r="C631" s="277"/>
      <c r="D631" s="13">
        <v>10509</v>
      </c>
      <c r="E631" s="1">
        <v>10532</v>
      </c>
      <c r="F631" s="1"/>
      <c r="G631" s="1"/>
      <c r="H631" s="1">
        <f>E631-D631</f>
        <v>23</v>
      </c>
      <c r="I631" s="5"/>
      <c r="J631" s="5"/>
      <c r="K631" s="5"/>
    </row>
    <row r="632" spans="2:11">
      <c r="B632" s="277"/>
      <c r="C632" s="277"/>
      <c r="D632" s="13"/>
      <c r="E632" s="1">
        <v>10532</v>
      </c>
      <c r="F632" s="1"/>
      <c r="G632" s="1">
        <v>10550</v>
      </c>
      <c r="H632" s="1">
        <f>E632-G632</f>
        <v>-18</v>
      </c>
      <c r="I632" s="5"/>
      <c r="J632" s="5"/>
      <c r="K632" s="5"/>
    </row>
    <row r="633" spans="2:11">
      <c r="B633" s="269"/>
      <c r="C633" s="269"/>
      <c r="D633" s="13"/>
      <c r="E633" s="1">
        <v>10532</v>
      </c>
      <c r="F633" s="1"/>
      <c r="G633" s="1">
        <v>10550</v>
      </c>
      <c r="H633" s="1">
        <f>E633-G633</f>
        <v>-18</v>
      </c>
      <c r="I633" s="5"/>
      <c r="J633" s="5">
        <f>H629+H630+H631+H632+H633</f>
        <v>50</v>
      </c>
      <c r="K633" s="5">
        <f>J633*40</f>
        <v>2000</v>
      </c>
    </row>
    <row r="634" spans="2:11">
      <c r="B634" s="268" t="s">
        <v>600</v>
      </c>
      <c r="C634" s="268" t="s">
        <v>575</v>
      </c>
      <c r="D634" s="13">
        <v>10486</v>
      </c>
      <c r="E634" s="1">
        <v>10520</v>
      </c>
      <c r="F634" s="1"/>
      <c r="G634" s="1"/>
      <c r="H634" s="1">
        <f>E634-D634</f>
        <v>34</v>
      </c>
      <c r="I634" s="5"/>
      <c r="J634" s="5"/>
      <c r="K634" s="5"/>
    </row>
    <row r="635" spans="2:11">
      <c r="B635" s="277"/>
      <c r="C635" s="277"/>
      <c r="D635" s="13">
        <v>10486</v>
      </c>
      <c r="E635" s="1">
        <v>10520</v>
      </c>
      <c r="F635" s="1"/>
      <c r="G635" s="1"/>
      <c r="H635" s="1">
        <f>E635-D635</f>
        <v>34</v>
      </c>
      <c r="I635" s="5"/>
      <c r="J635" s="5"/>
      <c r="K635" s="5"/>
    </row>
    <row r="636" spans="2:11">
      <c r="B636" s="277"/>
      <c r="C636" s="277"/>
      <c r="D636" s="13">
        <v>10510</v>
      </c>
      <c r="E636" s="1"/>
      <c r="F636" s="1"/>
      <c r="G636" s="1">
        <v>10500</v>
      </c>
      <c r="H636" s="1">
        <f>G636-D636</f>
        <v>-10</v>
      </c>
      <c r="I636" s="5"/>
      <c r="J636" s="5"/>
      <c r="K636" s="5"/>
    </row>
    <row r="637" spans="2:11">
      <c r="B637" s="277"/>
      <c r="C637" s="277"/>
      <c r="D637" s="13">
        <v>10510</v>
      </c>
      <c r="E637" s="1"/>
      <c r="F637" s="1"/>
      <c r="G637" s="1">
        <v>10500</v>
      </c>
      <c r="H637" s="1">
        <f>G637-D637</f>
        <v>-10</v>
      </c>
      <c r="I637" s="5"/>
      <c r="J637" s="5"/>
      <c r="K637" s="5"/>
    </row>
    <row r="638" spans="2:11">
      <c r="B638" s="277"/>
      <c r="C638" s="277"/>
      <c r="D638" s="13">
        <v>10418</v>
      </c>
      <c r="E638" s="1">
        <v>10480</v>
      </c>
      <c r="F638" s="1"/>
      <c r="G638" s="1"/>
      <c r="H638" s="1">
        <f>E638-D638</f>
        <v>62</v>
      </c>
      <c r="I638" s="5"/>
      <c r="J638" s="5"/>
      <c r="K638" s="5"/>
    </row>
    <row r="639" spans="2:11">
      <c r="B639" s="269"/>
      <c r="C639" s="269"/>
      <c r="D639" s="13"/>
      <c r="E639" s="1">
        <v>10480</v>
      </c>
      <c r="F639" s="1"/>
      <c r="G639" s="1"/>
      <c r="H639" s="1"/>
      <c r="I639" s="5" t="s">
        <v>13</v>
      </c>
      <c r="J639" s="5">
        <f>H634+H635+H636+H637+H638</f>
        <v>110</v>
      </c>
      <c r="K639" s="5">
        <f>J639*75</f>
        <v>8250</v>
      </c>
    </row>
    <row r="640" spans="2:11">
      <c r="B640" s="268" t="s">
        <v>601</v>
      </c>
      <c r="C640" s="268" t="s">
        <v>575</v>
      </c>
      <c r="D640" s="13">
        <v>10412</v>
      </c>
      <c r="E640" s="1"/>
      <c r="F640" s="1"/>
      <c r="G640" s="1"/>
      <c r="H640" s="1">
        <f>E639-D640</f>
        <v>68</v>
      </c>
      <c r="I640" s="5"/>
      <c r="J640" s="5"/>
      <c r="K640" s="5"/>
    </row>
    <row r="641" spans="2:11">
      <c r="B641" s="277"/>
      <c r="C641" s="277"/>
      <c r="D641" s="13">
        <v>10412</v>
      </c>
      <c r="E641" s="1">
        <v>10445</v>
      </c>
      <c r="F641" s="1"/>
      <c r="G641" s="1"/>
      <c r="H641" s="1">
        <f>E641-D641</f>
        <v>33</v>
      </c>
      <c r="I641" s="5"/>
      <c r="J641" s="5"/>
      <c r="K641" s="5"/>
    </row>
    <row r="642" spans="2:11">
      <c r="B642" s="277"/>
      <c r="C642" s="277"/>
      <c r="D642" s="13">
        <v>10463</v>
      </c>
      <c r="E642" s="1">
        <v>10502</v>
      </c>
      <c r="F642" s="1"/>
      <c r="G642" s="1"/>
      <c r="H642" s="1">
        <f t="shared" ref="H642:H644" si="69">E642-D642</f>
        <v>39</v>
      </c>
      <c r="I642" s="5"/>
      <c r="J642" s="5"/>
      <c r="K642" s="5"/>
    </row>
    <row r="643" spans="2:11">
      <c r="B643" s="277"/>
      <c r="C643" s="277"/>
      <c r="D643" s="13">
        <v>10449</v>
      </c>
      <c r="E643" s="1">
        <v>10502</v>
      </c>
      <c r="F643" s="1"/>
      <c r="G643" s="1"/>
      <c r="H643" s="1">
        <f t="shared" si="69"/>
        <v>53</v>
      </c>
      <c r="I643" s="5"/>
      <c r="J643" s="5"/>
      <c r="K643" s="5"/>
    </row>
    <row r="644" spans="2:11">
      <c r="B644" s="269"/>
      <c r="C644" s="269"/>
      <c r="D644" s="13">
        <v>10436</v>
      </c>
      <c r="E644" s="1">
        <v>10502</v>
      </c>
      <c r="F644" s="1"/>
      <c r="G644" s="1"/>
      <c r="H644" s="1">
        <f t="shared" si="69"/>
        <v>66</v>
      </c>
      <c r="I644" s="5"/>
      <c r="J644" s="5">
        <f>H640+H641+H642+H643+H644</f>
        <v>259</v>
      </c>
      <c r="K644" s="5">
        <f>J644*75</f>
        <v>19425</v>
      </c>
    </row>
    <row r="645" spans="2:11">
      <c r="B645" s="268" t="s">
        <v>602</v>
      </c>
      <c r="C645" s="268" t="s">
        <v>575</v>
      </c>
      <c r="D645" s="13">
        <v>10540</v>
      </c>
      <c r="E645" s="1"/>
      <c r="F645" s="1">
        <v>10570</v>
      </c>
      <c r="G645" s="1"/>
      <c r="H645" s="1">
        <v>30</v>
      </c>
      <c r="I645" s="5"/>
      <c r="J645" s="5"/>
      <c r="K645" s="5"/>
    </row>
    <row r="646" spans="2:11">
      <c r="B646" s="277"/>
      <c r="C646" s="277"/>
      <c r="D646" s="98">
        <v>10540</v>
      </c>
      <c r="E646" s="1"/>
      <c r="F646" s="1">
        <v>10570</v>
      </c>
      <c r="G646" s="1"/>
      <c r="H646" s="1">
        <v>30</v>
      </c>
      <c r="I646" s="5"/>
      <c r="J646" s="5"/>
      <c r="K646" s="5"/>
    </row>
    <row r="647" spans="2:11">
      <c r="B647" s="277"/>
      <c r="C647" s="277"/>
      <c r="D647" s="98">
        <v>10540</v>
      </c>
      <c r="E647" s="1"/>
      <c r="F647" s="1">
        <v>10570</v>
      </c>
      <c r="G647" s="1"/>
      <c r="H647" s="1">
        <v>30</v>
      </c>
      <c r="I647" s="5"/>
      <c r="J647" s="5"/>
      <c r="K647" s="5"/>
    </row>
    <row r="648" spans="2:11">
      <c r="B648" s="269"/>
      <c r="C648" s="269"/>
      <c r="D648" s="13">
        <v>10540</v>
      </c>
      <c r="E648" s="1"/>
      <c r="F648" s="1">
        <v>10570</v>
      </c>
      <c r="G648" s="1"/>
      <c r="H648" s="1">
        <v>30</v>
      </c>
      <c r="I648" s="5"/>
      <c r="J648" s="5">
        <v>120</v>
      </c>
      <c r="K648" s="5">
        <f>J648*75</f>
        <v>9000</v>
      </c>
    </row>
    <row r="649" spans="2:11">
      <c r="B649" s="268" t="s">
        <v>603</v>
      </c>
      <c r="C649" s="268" t="s">
        <v>575</v>
      </c>
      <c r="D649" s="13">
        <v>10640</v>
      </c>
      <c r="E649" s="1"/>
      <c r="F649" s="1">
        <v>10661</v>
      </c>
      <c r="G649" s="1"/>
      <c r="H649" s="1">
        <f>F649-D649</f>
        <v>21</v>
      </c>
      <c r="I649" s="5"/>
      <c r="J649" s="5"/>
      <c r="K649" s="5"/>
    </row>
    <row r="650" spans="2:11">
      <c r="B650" s="277"/>
      <c r="C650" s="277"/>
      <c r="D650" s="13">
        <v>10640</v>
      </c>
      <c r="E650" s="1"/>
      <c r="F650" s="1">
        <v>10669</v>
      </c>
      <c r="G650" s="1"/>
      <c r="H650" s="1">
        <f t="shared" ref="H650:H652" si="70">F650-D650</f>
        <v>29</v>
      </c>
      <c r="I650" s="5"/>
      <c r="J650" s="5"/>
      <c r="K650" s="5"/>
    </row>
    <row r="651" spans="2:11">
      <c r="B651" s="277"/>
      <c r="C651" s="277"/>
      <c r="D651" s="13">
        <v>10640</v>
      </c>
      <c r="E651" s="1"/>
      <c r="F651" s="1">
        <v>10675</v>
      </c>
      <c r="G651" s="1"/>
      <c r="H651" s="1">
        <f t="shared" si="70"/>
        <v>35</v>
      </c>
      <c r="I651" s="5"/>
      <c r="J651" s="5"/>
      <c r="K651" s="5"/>
    </row>
    <row r="652" spans="2:11">
      <c r="B652" s="269"/>
      <c r="C652" s="269"/>
      <c r="D652" s="13">
        <v>10640</v>
      </c>
      <c r="E652" s="1"/>
      <c r="F652" s="1">
        <v>10685</v>
      </c>
      <c r="G652" s="1"/>
      <c r="H652" s="1">
        <f t="shared" si="70"/>
        <v>45</v>
      </c>
      <c r="I652" s="5"/>
      <c r="J652" s="5">
        <f>H649+H650+H651+H652</f>
        <v>130</v>
      </c>
      <c r="K652" s="5">
        <f>J652*75</f>
        <v>9750</v>
      </c>
    </row>
    <row r="653" spans="2:11">
      <c r="B653" s="268" t="s">
        <v>604</v>
      </c>
      <c r="C653" s="268" t="s">
        <v>575</v>
      </c>
      <c r="D653" s="13">
        <v>10683</v>
      </c>
      <c r="E653" s="1"/>
      <c r="F653" s="1"/>
      <c r="G653" s="1">
        <v>10670</v>
      </c>
      <c r="H653" s="1">
        <f>G653-D653</f>
        <v>-13</v>
      </c>
      <c r="I653" s="5"/>
      <c r="J653" s="5"/>
      <c r="K653" s="5"/>
    </row>
    <row r="654" spans="2:11">
      <c r="B654" s="277"/>
      <c r="C654" s="277"/>
      <c r="D654" s="13">
        <v>10683</v>
      </c>
      <c r="E654" s="1"/>
      <c r="F654" s="1"/>
      <c r="G654" s="1">
        <v>10670</v>
      </c>
      <c r="H654" s="1">
        <f>G654-D654</f>
        <v>-13</v>
      </c>
      <c r="I654" s="5"/>
      <c r="J654" s="5"/>
      <c r="K654" s="5"/>
    </row>
    <row r="655" spans="2:11">
      <c r="B655" s="277"/>
      <c r="C655" s="277"/>
      <c r="D655" s="13">
        <v>10625</v>
      </c>
      <c r="E655" s="1">
        <v>10658</v>
      </c>
      <c r="F655" s="1"/>
      <c r="G655" s="1"/>
      <c r="H655" s="1">
        <f>E655-D655</f>
        <v>33</v>
      </c>
      <c r="I655" s="5"/>
      <c r="J655" s="5"/>
      <c r="K655" s="5"/>
    </row>
    <row r="656" spans="2:11">
      <c r="B656" s="277"/>
      <c r="C656" s="277"/>
      <c r="D656" s="13">
        <v>10625</v>
      </c>
      <c r="E656" s="1">
        <v>10658</v>
      </c>
      <c r="F656" s="1"/>
      <c r="G656" s="1"/>
      <c r="H656" s="1">
        <f>E656-D656</f>
        <v>33</v>
      </c>
      <c r="I656" s="5"/>
      <c r="J656" s="5"/>
      <c r="K656" s="5"/>
    </row>
    <row r="657" spans="2:11">
      <c r="B657" s="277"/>
      <c r="C657" s="277"/>
      <c r="D657" s="13">
        <v>10625</v>
      </c>
      <c r="E657" s="1"/>
      <c r="F657" s="1"/>
      <c r="G657" s="1"/>
      <c r="H657" s="1"/>
      <c r="I657" s="5" t="s">
        <v>13</v>
      </c>
      <c r="J657" s="5"/>
      <c r="K657" s="5"/>
    </row>
    <row r="658" spans="2:11">
      <c r="B658" s="269"/>
      <c r="C658" s="269"/>
      <c r="D658" s="13">
        <v>10625</v>
      </c>
      <c r="E658" s="1"/>
      <c r="F658" s="1"/>
      <c r="G658" s="1"/>
      <c r="H658" s="1"/>
      <c r="I658" s="5" t="s">
        <v>13</v>
      </c>
      <c r="J658" s="5">
        <f>H653+H654+H655+H656</f>
        <v>40</v>
      </c>
      <c r="K658" s="5">
        <f>J658*75</f>
        <v>3000</v>
      </c>
    </row>
    <row r="659" spans="2:11">
      <c r="B659" s="268" t="s">
        <v>606</v>
      </c>
      <c r="C659" s="268" t="s">
        <v>575</v>
      </c>
      <c r="D659" s="13"/>
      <c r="E659" s="1"/>
      <c r="F659" s="1"/>
      <c r="G659" s="1">
        <v>10565</v>
      </c>
      <c r="H659" s="1">
        <f>G659-D657</f>
        <v>-60</v>
      </c>
      <c r="I659" s="5"/>
      <c r="J659" s="5"/>
      <c r="K659" s="5"/>
    </row>
    <row r="660" spans="2:11">
      <c r="B660" s="277"/>
      <c r="C660" s="269"/>
      <c r="D660" s="13"/>
      <c r="E660" s="1"/>
      <c r="F660" s="1"/>
      <c r="G660" s="1">
        <v>10565</v>
      </c>
      <c r="H660" s="1">
        <f>G660-D658</f>
        <v>-60</v>
      </c>
      <c r="I660" s="5"/>
      <c r="J660" s="5"/>
      <c r="K660" s="5"/>
    </row>
    <row r="661" spans="2:11">
      <c r="B661" s="277"/>
      <c r="C661" s="268" t="s">
        <v>141</v>
      </c>
      <c r="D661" s="13"/>
      <c r="E661" s="1">
        <v>10580</v>
      </c>
      <c r="F661" s="1"/>
      <c r="G661" s="1">
        <v>10593</v>
      </c>
      <c r="H661" s="1">
        <f>E661-G661</f>
        <v>-13</v>
      </c>
      <c r="I661" s="5"/>
      <c r="J661" s="5"/>
      <c r="K661" s="5"/>
    </row>
    <row r="662" spans="2:11">
      <c r="B662" s="269"/>
      <c r="C662" s="269"/>
      <c r="D662" s="13"/>
      <c r="E662" s="1">
        <v>10580</v>
      </c>
      <c r="F662" s="1"/>
      <c r="G662" s="1">
        <v>10593</v>
      </c>
      <c r="H662" s="1">
        <f>E662-G662</f>
        <v>-13</v>
      </c>
      <c r="I662" s="5"/>
      <c r="J662" s="5">
        <f>H659+H660+H661+H662</f>
        <v>-146</v>
      </c>
      <c r="K662" s="5">
        <f>J662*75</f>
        <v>-10950</v>
      </c>
    </row>
    <row r="663" spans="2:11">
      <c r="B663" s="256" t="s">
        <v>607</v>
      </c>
      <c r="C663" s="256" t="s">
        <v>141</v>
      </c>
      <c r="D663" s="13">
        <v>10640</v>
      </c>
      <c r="E663" s="1">
        <v>10660</v>
      </c>
      <c r="F663" s="1"/>
      <c r="G663" s="1"/>
      <c r="H663" s="1">
        <f>E663-D663</f>
        <v>20</v>
      </c>
      <c r="I663" s="5"/>
      <c r="J663" s="5"/>
      <c r="K663" s="5"/>
    </row>
    <row r="664" spans="2:11">
      <c r="B664" s="257"/>
      <c r="C664" s="257"/>
      <c r="D664" s="13">
        <v>10632</v>
      </c>
      <c r="E664" s="1">
        <v>10660</v>
      </c>
      <c r="F664" s="1"/>
      <c r="G664" s="1"/>
      <c r="H664" s="1">
        <f t="shared" ref="H664:H665" si="71">E664-D664</f>
        <v>28</v>
      </c>
      <c r="I664" s="5"/>
      <c r="J664" s="5"/>
      <c r="K664" s="5"/>
    </row>
    <row r="665" spans="2:11">
      <c r="B665" s="257"/>
      <c r="C665" s="257"/>
      <c r="D665" s="13">
        <v>10650</v>
      </c>
      <c r="E665" s="1">
        <v>10660</v>
      </c>
      <c r="F665" s="1"/>
      <c r="G665" s="1"/>
      <c r="H665" s="1">
        <f t="shared" si="71"/>
        <v>10</v>
      </c>
      <c r="I665" s="5"/>
      <c r="J665" s="5"/>
      <c r="K665" s="5"/>
    </row>
    <row r="666" spans="2:11">
      <c r="B666" s="257"/>
      <c r="C666" s="257"/>
      <c r="D666" s="13">
        <v>10660</v>
      </c>
      <c r="E666" s="1"/>
      <c r="F666" s="1">
        <v>10680</v>
      </c>
      <c r="G666" s="1"/>
      <c r="H666" s="1">
        <f>F666-D666</f>
        <v>20</v>
      </c>
      <c r="I666" s="5"/>
      <c r="J666" s="5"/>
      <c r="K666" s="5"/>
    </row>
    <row r="667" spans="2:11">
      <c r="B667" s="257"/>
      <c r="C667" s="257"/>
      <c r="D667" s="13">
        <v>10660</v>
      </c>
      <c r="E667" s="1"/>
      <c r="F667" s="1">
        <v>10690</v>
      </c>
      <c r="G667" s="1"/>
      <c r="H667" s="1">
        <f t="shared" ref="H667:H668" si="72">F667-D667</f>
        <v>30</v>
      </c>
      <c r="I667" s="5"/>
      <c r="J667" s="5"/>
      <c r="K667" s="5"/>
    </row>
    <row r="668" spans="2:11">
      <c r="B668" s="257"/>
      <c r="C668" s="257"/>
      <c r="D668" s="13">
        <v>10660</v>
      </c>
      <c r="E668" s="1"/>
      <c r="F668" s="1">
        <v>10710</v>
      </c>
      <c r="G668" s="1"/>
      <c r="H668" s="1">
        <f t="shared" si="72"/>
        <v>50</v>
      </c>
      <c r="I668" s="5"/>
      <c r="J668" s="5"/>
      <c r="K668" s="5"/>
    </row>
    <row r="669" spans="2:11">
      <c r="B669" s="258"/>
      <c r="C669" s="258"/>
      <c r="D669" s="13"/>
      <c r="E669" s="5">
        <v>10710</v>
      </c>
      <c r="F669" s="1"/>
      <c r="G669" s="1"/>
      <c r="H669" s="1"/>
      <c r="I669" s="5" t="s">
        <v>13</v>
      </c>
      <c r="J669" s="5">
        <f>H663+H664+H665+H666+H667+H668</f>
        <v>158</v>
      </c>
      <c r="K669" s="5">
        <f>J669*75</f>
        <v>11850</v>
      </c>
    </row>
    <row r="670" spans="2:11">
      <c r="B670" s="1"/>
      <c r="C670" s="1"/>
      <c r="D670" s="1"/>
      <c r="E670" s="1"/>
      <c r="F670" s="1"/>
      <c r="G670" s="1"/>
      <c r="H670" s="5">
        <f>SUM(H531:H669)</f>
        <v>2432</v>
      </c>
      <c r="I670" s="5">
        <f>H670*75</f>
        <v>182400</v>
      </c>
      <c r="J670" s="1"/>
      <c r="K670" s="1"/>
    </row>
    <row r="673" spans="2:11">
      <c r="B673" s="5" t="s">
        <v>113</v>
      </c>
      <c r="C673" s="5">
        <v>2018</v>
      </c>
      <c r="D673" s="13"/>
      <c r="E673" s="13"/>
      <c r="F673" s="13"/>
      <c r="G673" s="13"/>
      <c r="H673" s="13"/>
      <c r="I673" s="13"/>
      <c r="J673" s="247" t="s">
        <v>527</v>
      </c>
      <c r="K673" s="248"/>
    </row>
    <row r="674" spans="2:11">
      <c r="B674" s="11"/>
      <c r="C674" s="11"/>
      <c r="D674" s="11"/>
      <c r="E674" s="11"/>
      <c r="F674" s="11"/>
      <c r="G674" s="11"/>
      <c r="H674" s="11" t="s">
        <v>4</v>
      </c>
      <c r="I674" s="11"/>
      <c r="J674" s="249"/>
      <c r="K674" s="250"/>
    </row>
    <row r="675" spans="2:11">
      <c r="B675" s="12" t="s">
        <v>0</v>
      </c>
      <c r="C675" s="12" t="s">
        <v>5</v>
      </c>
      <c r="D675" s="12" t="s">
        <v>2</v>
      </c>
      <c r="E675" s="12" t="s">
        <v>6</v>
      </c>
      <c r="F675" s="12" t="s">
        <v>3</v>
      </c>
      <c r="G675" s="12" t="s">
        <v>7</v>
      </c>
      <c r="H675" s="12" t="s">
        <v>8</v>
      </c>
      <c r="I675" s="12" t="s">
        <v>9</v>
      </c>
      <c r="J675" s="76" t="s">
        <v>525</v>
      </c>
      <c r="K675" s="77" t="s">
        <v>526</v>
      </c>
    </row>
    <row r="676" spans="2:11">
      <c r="B676" s="268" t="s">
        <v>625</v>
      </c>
      <c r="C676" s="268" t="s">
        <v>141</v>
      </c>
      <c r="D676" s="1">
        <v>10725</v>
      </c>
      <c r="E676" s="1"/>
      <c r="F676" s="1"/>
      <c r="G676" s="1"/>
      <c r="H676" s="1">
        <f>F668-D676</f>
        <v>-15</v>
      </c>
      <c r="I676" s="1"/>
      <c r="J676" s="1"/>
      <c r="K676" s="1"/>
    </row>
    <row r="677" spans="2:11">
      <c r="B677" s="277"/>
      <c r="C677" s="277"/>
      <c r="D677" s="1">
        <v>10732</v>
      </c>
      <c r="E677" s="1"/>
      <c r="F677" s="1">
        <v>10742</v>
      </c>
      <c r="G677" s="1"/>
      <c r="H677" s="1">
        <f>F677-D677</f>
        <v>10</v>
      </c>
      <c r="I677" s="1"/>
      <c r="J677" s="1"/>
      <c r="K677" s="1"/>
    </row>
    <row r="678" spans="2:11">
      <c r="B678" s="277"/>
      <c r="C678" s="277"/>
      <c r="D678" s="1">
        <v>10732</v>
      </c>
      <c r="E678" s="1"/>
      <c r="F678" s="1"/>
      <c r="G678" s="1">
        <v>10720</v>
      </c>
      <c r="H678" s="1">
        <f>G678-D678</f>
        <v>-12</v>
      </c>
      <c r="I678" s="1"/>
      <c r="J678" s="5">
        <f>H676+H677+H678</f>
        <v>-17</v>
      </c>
      <c r="K678" s="5">
        <f>J678*75</f>
        <v>-1275</v>
      </c>
    </row>
    <row r="679" spans="2:11">
      <c r="B679" s="269"/>
      <c r="C679" s="269"/>
      <c r="D679" s="1"/>
      <c r="E679" s="1">
        <v>10710</v>
      </c>
      <c r="F679" s="1"/>
      <c r="G679" s="1"/>
      <c r="H679" s="1"/>
      <c r="I679" s="1" t="s">
        <v>13</v>
      </c>
      <c r="J679" s="1"/>
      <c r="K679" s="1"/>
    </row>
    <row r="680" spans="2:11">
      <c r="B680" s="268" t="s">
        <v>627</v>
      </c>
      <c r="C680" s="268" t="s">
        <v>141</v>
      </c>
      <c r="D680" s="1">
        <v>10622</v>
      </c>
      <c r="E680" s="1"/>
      <c r="F680" s="1"/>
      <c r="G680" s="1"/>
      <c r="H680" s="1">
        <f>E679-D680</f>
        <v>88</v>
      </c>
      <c r="I680" s="1"/>
      <c r="J680" s="1"/>
      <c r="K680" s="1"/>
    </row>
    <row r="681" spans="2:11">
      <c r="B681" s="277"/>
      <c r="C681" s="277"/>
      <c r="D681" s="1">
        <v>10658</v>
      </c>
      <c r="E681" s="1">
        <v>10685</v>
      </c>
      <c r="F681" s="1"/>
      <c r="G681" s="1"/>
      <c r="H681" s="1">
        <f>E681-D681</f>
        <v>27</v>
      </c>
      <c r="I681" s="1"/>
      <c r="J681" s="1"/>
      <c r="K681" s="1"/>
    </row>
    <row r="682" spans="2:11">
      <c r="B682" s="277"/>
      <c r="C682" s="277"/>
      <c r="D682" s="1">
        <v>10622</v>
      </c>
      <c r="E682" s="1">
        <v>10685</v>
      </c>
      <c r="F682" s="1"/>
      <c r="G682" s="1"/>
      <c r="H682" s="1">
        <f t="shared" ref="H682:H685" si="73">E682-D682</f>
        <v>63</v>
      </c>
      <c r="I682" s="1"/>
      <c r="J682" s="1"/>
      <c r="K682" s="1"/>
    </row>
    <row r="683" spans="2:11">
      <c r="B683" s="277"/>
      <c r="C683" s="277"/>
      <c r="D683" s="1">
        <v>10631</v>
      </c>
      <c r="E683" s="1">
        <v>10655</v>
      </c>
      <c r="F683" s="1"/>
      <c r="G683" s="1"/>
      <c r="H683" s="1">
        <f t="shared" si="73"/>
        <v>24</v>
      </c>
      <c r="I683" s="1"/>
      <c r="J683" s="1"/>
      <c r="K683" s="1"/>
    </row>
    <row r="684" spans="2:11">
      <c r="B684" s="277"/>
      <c r="C684" s="277"/>
      <c r="D684" s="1">
        <v>10612</v>
      </c>
      <c r="E684" s="1">
        <v>10655</v>
      </c>
      <c r="F684" s="1"/>
      <c r="G684" s="1"/>
      <c r="H684" s="1">
        <f t="shared" si="73"/>
        <v>43</v>
      </c>
      <c r="I684" s="1"/>
      <c r="J684" s="1"/>
      <c r="K684" s="1"/>
    </row>
    <row r="685" spans="2:11">
      <c r="B685" s="269"/>
      <c r="C685" s="269"/>
      <c r="D685" s="1">
        <v>10612</v>
      </c>
      <c r="E685" s="1">
        <v>10655</v>
      </c>
      <c r="F685" s="1"/>
      <c r="G685" s="1"/>
      <c r="H685" s="1">
        <f t="shared" si="73"/>
        <v>43</v>
      </c>
      <c r="I685" s="1"/>
      <c r="J685" s="5">
        <f>H680+H681+H682+H683+H684+H685</f>
        <v>288</v>
      </c>
      <c r="K685" s="5">
        <f>J685*75</f>
        <v>21600</v>
      </c>
    </row>
    <row r="686" spans="2:11">
      <c r="B686" s="268" t="s">
        <v>628</v>
      </c>
      <c r="C686" s="268" t="s">
        <v>141</v>
      </c>
      <c r="D686" s="1">
        <v>10577</v>
      </c>
      <c r="E686" s="1">
        <v>10600</v>
      </c>
      <c r="F686" s="1"/>
      <c r="G686" s="1"/>
      <c r="H686" s="1">
        <f>E686-D686</f>
        <v>23</v>
      </c>
      <c r="I686" s="1"/>
      <c r="J686" s="1"/>
      <c r="K686" s="1"/>
    </row>
    <row r="687" spans="2:11">
      <c r="B687" s="277"/>
      <c r="C687" s="277"/>
      <c r="D687" s="1">
        <v>10562</v>
      </c>
      <c r="E687" s="1">
        <v>10600</v>
      </c>
      <c r="F687" s="1"/>
      <c r="G687" s="1"/>
      <c r="H687" s="1">
        <f t="shared" ref="H687:H688" si="74">E687-D687</f>
        <v>38</v>
      </c>
      <c r="I687" s="1"/>
      <c r="J687" s="1"/>
      <c r="K687" s="1"/>
    </row>
    <row r="688" spans="2:11">
      <c r="B688" s="277"/>
      <c r="C688" s="277"/>
      <c r="D688" s="1">
        <v>10562</v>
      </c>
      <c r="E688" s="1">
        <v>10600</v>
      </c>
      <c r="F688" s="1"/>
      <c r="G688" s="1"/>
      <c r="H688" s="1">
        <f t="shared" si="74"/>
        <v>38</v>
      </c>
      <c r="I688" s="1"/>
      <c r="J688" s="1"/>
      <c r="K688" s="1"/>
    </row>
    <row r="689" spans="2:11">
      <c r="B689" s="277"/>
      <c r="C689" s="277"/>
      <c r="D689" s="1"/>
      <c r="E689" s="1">
        <v>10602</v>
      </c>
      <c r="F689" s="1"/>
      <c r="G689" s="1">
        <v>10612</v>
      </c>
      <c r="H689" s="1">
        <f>E689-G689</f>
        <v>-10</v>
      </c>
      <c r="I689" s="1"/>
      <c r="J689" s="1"/>
      <c r="K689" s="1"/>
    </row>
    <row r="690" spans="2:11">
      <c r="B690" s="277"/>
      <c r="C690" s="277"/>
      <c r="D690" s="1">
        <v>10593</v>
      </c>
      <c r="E690" s="1">
        <v>10630</v>
      </c>
      <c r="F690" s="1"/>
      <c r="G690" s="1"/>
      <c r="H690" s="1">
        <f>E690-D690</f>
        <v>37</v>
      </c>
      <c r="I690" s="1"/>
      <c r="J690" s="1"/>
      <c r="K690" s="1"/>
    </row>
    <row r="691" spans="2:11">
      <c r="B691" s="277"/>
      <c r="C691" s="277"/>
      <c r="D691" s="1">
        <v>10584</v>
      </c>
      <c r="E691" s="1">
        <v>10630</v>
      </c>
      <c r="F691" s="1"/>
      <c r="G691" s="1"/>
      <c r="H691" s="1">
        <f t="shared" ref="H691:H695" si="75">E691-D691</f>
        <v>46</v>
      </c>
      <c r="I691" s="1"/>
      <c r="J691" s="1"/>
      <c r="K691" s="1"/>
    </row>
    <row r="692" spans="2:11">
      <c r="B692" s="277"/>
      <c r="C692" s="277"/>
      <c r="D692" s="1">
        <v>10565</v>
      </c>
      <c r="E692" s="1">
        <v>10630</v>
      </c>
      <c r="F692" s="1"/>
      <c r="G692" s="1"/>
      <c r="H692" s="1">
        <f t="shared" si="75"/>
        <v>65</v>
      </c>
      <c r="I692" s="1"/>
      <c r="J692" s="1"/>
      <c r="K692" s="1"/>
    </row>
    <row r="693" spans="2:11">
      <c r="B693" s="269"/>
      <c r="C693" s="269"/>
      <c r="D693" s="1">
        <v>10559</v>
      </c>
      <c r="E693" s="1">
        <v>10630</v>
      </c>
      <c r="F693" s="1"/>
      <c r="G693" s="1"/>
      <c r="H693" s="1">
        <f t="shared" si="75"/>
        <v>71</v>
      </c>
      <c r="I693" s="1"/>
      <c r="J693" s="5">
        <f>H686+H687+H688+H689+H690+H691+H692+H693</f>
        <v>308</v>
      </c>
      <c r="K693" s="5">
        <f>J693*75</f>
        <v>23100</v>
      </c>
    </row>
    <row r="694" spans="2:11">
      <c r="B694" s="268" t="s">
        <v>630</v>
      </c>
      <c r="C694" s="268" t="s">
        <v>141</v>
      </c>
      <c r="D694" s="1">
        <v>10621</v>
      </c>
      <c r="E694" s="1">
        <v>10640</v>
      </c>
      <c r="F694" s="1"/>
      <c r="G694" s="1"/>
      <c r="H694" s="1">
        <f t="shared" si="75"/>
        <v>19</v>
      </c>
      <c r="I694" s="1"/>
      <c r="J694" s="1"/>
      <c r="K694" s="1"/>
    </row>
    <row r="695" spans="2:11">
      <c r="B695" s="277"/>
      <c r="C695" s="277"/>
      <c r="D695" s="1">
        <v>10621</v>
      </c>
      <c r="E695" s="1">
        <v>10640</v>
      </c>
      <c r="F695" s="1"/>
      <c r="G695" s="1"/>
      <c r="H695" s="1">
        <f t="shared" si="75"/>
        <v>19</v>
      </c>
      <c r="I695" s="1"/>
      <c r="J695" s="1"/>
      <c r="K695" s="1"/>
    </row>
    <row r="696" spans="2:11">
      <c r="B696" s="277"/>
      <c r="C696" s="277"/>
      <c r="D696" s="1"/>
      <c r="E696" s="1">
        <v>10640</v>
      </c>
      <c r="F696" s="1"/>
      <c r="G696" s="1">
        <v>10655</v>
      </c>
      <c r="H696" s="1">
        <f>E696-G696</f>
        <v>-15</v>
      </c>
      <c r="I696" s="1"/>
      <c r="J696" s="1"/>
      <c r="K696" s="1"/>
    </row>
    <row r="697" spans="2:11">
      <c r="B697" s="277"/>
      <c r="C697" s="277"/>
      <c r="D697" s="1"/>
      <c r="E697" s="1">
        <v>10640</v>
      </c>
      <c r="F697" s="1"/>
      <c r="G697" s="1">
        <v>10655</v>
      </c>
      <c r="H697" s="1">
        <f>E697-G697</f>
        <v>-15</v>
      </c>
      <c r="I697" s="1"/>
      <c r="J697" s="1"/>
      <c r="K697" s="1"/>
    </row>
    <row r="698" spans="2:11">
      <c r="B698" s="277"/>
      <c r="C698" s="277"/>
      <c r="D698" s="1">
        <v>10615</v>
      </c>
      <c r="E698" s="1">
        <v>10630</v>
      </c>
      <c r="F698" s="1"/>
      <c r="G698" s="1"/>
      <c r="H698" s="1">
        <f>E698-D698</f>
        <v>15</v>
      </c>
      <c r="I698" s="1"/>
      <c r="J698" s="1"/>
      <c r="K698" s="1"/>
    </row>
    <row r="699" spans="2:11">
      <c r="B699" s="277"/>
      <c r="C699" s="277"/>
      <c r="D699" s="1">
        <v>10615</v>
      </c>
      <c r="E699" s="1">
        <v>10630</v>
      </c>
      <c r="F699" s="1"/>
      <c r="G699" s="1"/>
      <c r="H699" s="1">
        <f>E699-D699</f>
        <v>15</v>
      </c>
      <c r="I699" s="1"/>
      <c r="J699" s="1"/>
      <c r="K699" s="1"/>
    </row>
    <row r="700" spans="2:11">
      <c r="B700" s="277"/>
      <c r="C700" s="277"/>
      <c r="D700" s="1"/>
      <c r="E700" s="1">
        <v>10630</v>
      </c>
      <c r="F700" s="1"/>
      <c r="G700" s="1">
        <v>10655</v>
      </c>
      <c r="H700" s="1">
        <f>E700-G700</f>
        <v>-25</v>
      </c>
      <c r="I700" s="1"/>
      <c r="J700" s="1"/>
      <c r="K700" s="1"/>
    </row>
    <row r="701" spans="2:11">
      <c r="B701" s="277"/>
      <c r="C701" s="277"/>
      <c r="D701" s="1"/>
      <c r="E701" s="1">
        <v>10630</v>
      </c>
      <c r="F701" s="1"/>
      <c r="G701" s="1">
        <v>10655</v>
      </c>
      <c r="H701" s="1">
        <f>E701-G701</f>
        <v>-25</v>
      </c>
      <c r="I701" s="1"/>
      <c r="J701" s="1"/>
      <c r="K701" s="1"/>
    </row>
    <row r="702" spans="2:11">
      <c r="B702" s="277"/>
      <c r="C702" s="277"/>
      <c r="D702" s="1">
        <v>10680</v>
      </c>
      <c r="E702" s="1"/>
      <c r="F702" s="1">
        <v>10700</v>
      </c>
      <c r="G702" s="1"/>
      <c r="H702" s="1">
        <f>F702-D702</f>
        <v>20</v>
      </c>
      <c r="I702" s="1"/>
      <c r="J702" s="1"/>
      <c r="K702" s="1"/>
    </row>
    <row r="703" spans="2:11">
      <c r="B703" s="277"/>
      <c r="C703" s="277"/>
      <c r="D703" s="1">
        <v>10680</v>
      </c>
      <c r="E703" s="1"/>
      <c r="F703" s="1">
        <v>10700</v>
      </c>
      <c r="G703" s="1"/>
      <c r="H703" s="1">
        <f t="shared" ref="H703:H705" si="76">F703-D703</f>
        <v>20</v>
      </c>
      <c r="I703" s="1"/>
      <c r="J703" s="1"/>
      <c r="K703" s="1"/>
    </row>
    <row r="704" spans="2:11">
      <c r="B704" s="277"/>
      <c r="C704" s="277"/>
      <c r="D704" s="1">
        <v>10680</v>
      </c>
      <c r="E704" s="1"/>
      <c r="F704" s="1">
        <v>10700</v>
      </c>
      <c r="G704" s="1"/>
      <c r="H704" s="1">
        <f t="shared" si="76"/>
        <v>20</v>
      </c>
      <c r="I704" s="1"/>
      <c r="J704" s="1"/>
      <c r="K704" s="1"/>
    </row>
    <row r="705" spans="2:11">
      <c r="B705" s="269"/>
      <c r="C705" s="269"/>
      <c r="D705" s="1">
        <v>10680</v>
      </c>
      <c r="E705" s="1"/>
      <c r="F705" s="1">
        <v>10700</v>
      </c>
      <c r="G705" s="1"/>
      <c r="H705" s="1">
        <f t="shared" si="76"/>
        <v>20</v>
      </c>
      <c r="I705" s="1"/>
      <c r="J705" s="5">
        <f>H694+H695+H696+H697+H698+H699+H700+H701+H702+H703+H704+H705</f>
        <v>68</v>
      </c>
      <c r="K705" s="5">
        <f>J705*75</f>
        <v>5100</v>
      </c>
    </row>
    <row r="706" spans="2:11">
      <c r="B706" s="268" t="s">
        <v>633</v>
      </c>
      <c r="C706" s="268" t="s">
        <v>141</v>
      </c>
      <c r="D706" s="1"/>
      <c r="E706" s="1">
        <v>10772</v>
      </c>
      <c r="F706" s="1"/>
      <c r="G706" s="1">
        <v>10799</v>
      </c>
      <c r="H706" s="1">
        <f>E706-G706</f>
        <v>-27</v>
      </c>
      <c r="I706" s="1"/>
      <c r="J706" s="1"/>
      <c r="K706" s="1"/>
    </row>
    <row r="707" spans="2:11">
      <c r="B707" s="277"/>
      <c r="C707" s="277"/>
      <c r="D707" s="1"/>
      <c r="E707" s="1">
        <v>10772</v>
      </c>
      <c r="F707" s="1"/>
      <c r="G707" s="1">
        <v>10799</v>
      </c>
      <c r="H707" s="1">
        <f>E707-G707</f>
        <v>-27</v>
      </c>
      <c r="I707" s="1"/>
      <c r="J707" s="1"/>
      <c r="K707" s="1"/>
    </row>
    <row r="708" spans="2:11">
      <c r="B708" s="277"/>
      <c r="C708" s="277"/>
      <c r="D708" s="1">
        <v>10760</v>
      </c>
      <c r="E708" s="1">
        <v>10800</v>
      </c>
      <c r="F708" s="1"/>
      <c r="G708" s="1"/>
      <c r="H708" s="1">
        <f>E708-D708</f>
        <v>40</v>
      </c>
      <c r="I708" s="1"/>
      <c r="J708" s="1"/>
      <c r="K708" s="1"/>
    </row>
    <row r="709" spans="2:11">
      <c r="B709" s="277"/>
      <c r="C709" s="277"/>
      <c r="D709" s="1">
        <v>10760</v>
      </c>
      <c r="E709" s="1">
        <v>10800</v>
      </c>
      <c r="F709" s="1"/>
      <c r="G709" s="1"/>
      <c r="H709" s="1">
        <f t="shared" ref="H709:H715" si="77">E709-D709</f>
        <v>40</v>
      </c>
      <c r="I709" s="1"/>
      <c r="J709" s="1"/>
      <c r="K709" s="1"/>
    </row>
    <row r="710" spans="2:11">
      <c r="B710" s="277"/>
      <c r="C710" s="277"/>
      <c r="D710" s="1">
        <v>10760</v>
      </c>
      <c r="E710" s="1">
        <v>10800</v>
      </c>
      <c r="F710" s="1"/>
      <c r="G710" s="1"/>
      <c r="H710" s="1">
        <f t="shared" si="77"/>
        <v>40</v>
      </c>
      <c r="I710" s="1"/>
      <c r="J710" s="1"/>
      <c r="K710" s="1"/>
    </row>
    <row r="711" spans="2:11">
      <c r="B711" s="269"/>
      <c r="C711" s="269"/>
      <c r="D711" s="1">
        <v>10760</v>
      </c>
      <c r="E711" s="1">
        <v>10800</v>
      </c>
      <c r="F711" s="1"/>
      <c r="G711" s="1"/>
      <c r="H711" s="1">
        <f t="shared" si="77"/>
        <v>40</v>
      </c>
      <c r="I711" s="1"/>
      <c r="J711" s="5">
        <f>H706+H707+H708+H709+H710+H711</f>
        <v>106</v>
      </c>
      <c r="K711" s="5">
        <f>J711*75</f>
        <v>7950</v>
      </c>
    </row>
    <row r="712" spans="2:11">
      <c r="B712" s="268" t="s">
        <v>636</v>
      </c>
      <c r="C712" s="268" t="s">
        <v>141</v>
      </c>
      <c r="D712" s="1">
        <v>10707</v>
      </c>
      <c r="E712" s="1">
        <v>10740</v>
      </c>
      <c r="F712" s="1"/>
      <c r="G712" s="1"/>
      <c r="H712" s="1">
        <f t="shared" si="77"/>
        <v>33</v>
      </c>
      <c r="I712" s="1"/>
      <c r="J712" s="1"/>
      <c r="K712" s="1"/>
    </row>
    <row r="713" spans="2:11">
      <c r="B713" s="277"/>
      <c r="C713" s="277"/>
      <c r="D713" s="1">
        <v>10707</v>
      </c>
      <c r="E713" s="1">
        <v>10740</v>
      </c>
      <c r="F713" s="1"/>
      <c r="G713" s="1"/>
      <c r="H713" s="1">
        <f t="shared" si="77"/>
        <v>33</v>
      </c>
      <c r="I713" s="1"/>
      <c r="J713" s="1"/>
      <c r="K713" s="1"/>
    </row>
    <row r="714" spans="2:11">
      <c r="B714" s="277"/>
      <c r="C714" s="277"/>
      <c r="D714" s="1">
        <v>10697</v>
      </c>
      <c r="E714" s="1">
        <v>10740</v>
      </c>
      <c r="F714" s="1"/>
      <c r="G714" s="1"/>
      <c r="H714" s="1">
        <f t="shared" si="77"/>
        <v>43</v>
      </c>
      <c r="I714" s="1"/>
      <c r="J714" s="1"/>
      <c r="K714" s="1"/>
    </row>
    <row r="715" spans="2:11">
      <c r="B715" s="269"/>
      <c r="C715" s="269"/>
      <c r="D715" s="1">
        <v>10697</v>
      </c>
      <c r="E715" s="1">
        <v>10740</v>
      </c>
      <c r="F715" s="1"/>
      <c r="G715" s="1"/>
      <c r="H715" s="1">
        <f t="shared" si="77"/>
        <v>43</v>
      </c>
      <c r="I715" s="1"/>
      <c r="J715" s="5">
        <f>H712+H713+H714+H715</f>
        <v>152</v>
      </c>
      <c r="K715" s="5">
        <f>J715*75</f>
        <v>11400</v>
      </c>
    </row>
    <row r="716" spans="2:11">
      <c r="B716" s="268" t="s">
        <v>642</v>
      </c>
      <c r="C716" s="268" t="s">
        <v>141</v>
      </c>
      <c r="D716" s="1">
        <v>10780</v>
      </c>
      <c r="E716" s="1"/>
      <c r="F716" s="109">
        <v>10804</v>
      </c>
      <c r="G716" s="1"/>
      <c r="H716" s="1">
        <f>F716-D716</f>
        <v>24</v>
      </c>
      <c r="I716" s="1"/>
      <c r="J716" s="5"/>
      <c r="K716" s="5"/>
    </row>
    <row r="717" spans="2:11">
      <c r="B717" s="277"/>
      <c r="C717" s="277"/>
      <c r="D717" s="1">
        <v>10780</v>
      </c>
      <c r="E717" s="1"/>
      <c r="F717" s="109">
        <v>10804</v>
      </c>
      <c r="G717" s="1"/>
      <c r="H717" s="1">
        <f t="shared" ref="H717:H719" si="78">F717-D717</f>
        <v>24</v>
      </c>
      <c r="I717" s="1"/>
      <c r="J717" s="5"/>
      <c r="K717" s="5"/>
    </row>
    <row r="718" spans="2:11">
      <c r="B718" s="277"/>
      <c r="C718" s="277"/>
      <c r="D718" s="1">
        <v>10780</v>
      </c>
      <c r="E718" s="1"/>
      <c r="F718" s="109">
        <v>10815</v>
      </c>
      <c r="G718" s="1"/>
      <c r="H718" s="1">
        <f t="shared" si="78"/>
        <v>35</v>
      </c>
      <c r="I718" s="1"/>
      <c r="J718" s="5"/>
      <c r="K718" s="5"/>
    </row>
    <row r="719" spans="2:11">
      <c r="B719" s="269"/>
      <c r="C719" s="269"/>
      <c r="D719" s="1">
        <v>10780</v>
      </c>
      <c r="E719" s="1"/>
      <c r="F719" s="109">
        <v>10815</v>
      </c>
      <c r="G719" s="1"/>
      <c r="H719" s="1">
        <f t="shared" si="78"/>
        <v>35</v>
      </c>
      <c r="I719" s="1"/>
      <c r="J719" s="5">
        <f>H716+H717+H718+H719</f>
        <v>118</v>
      </c>
      <c r="K719" s="5">
        <f>J719*75</f>
        <v>8850</v>
      </c>
    </row>
    <row r="720" spans="2:11">
      <c r="B720" s="268" t="s">
        <v>644</v>
      </c>
      <c r="C720" s="268" t="s">
        <v>141</v>
      </c>
      <c r="D720" s="1">
        <v>10836</v>
      </c>
      <c r="E720" s="1">
        <v>10850</v>
      </c>
      <c r="F720" s="109"/>
      <c r="G720" s="1"/>
      <c r="H720" s="1">
        <f>E720-D720</f>
        <v>14</v>
      </c>
      <c r="I720" s="1"/>
      <c r="J720" s="5"/>
      <c r="K720" s="5"/>
    </row>
    <row r="721" spans="2:11">
      <c r="B721" s="269"/>
      <c r="C721" s="269"/>
      <c r="D721" s="1">
        <v>10840</v>
      </c>
      <c r="E721" s="1">
        <v>10850</v>
      </c>
      <c r="F721" s="109"/>
      <c r="G721" s="1"/>
      <c r="H721" s="1">
        <f t="shared" ref="H721:H729" si="79">E721-D721</f>
        <v>10</v>
      </c>
      <c r="I721" s="1"/>
      <c r="J721" s="5">
        <f>H720+H721</f>
        <v>24</v>
      </c>
      <c r="K721" s="5">
        <f>J721*75</f>
        <v>1800</v>
      </c>
    </row>
    <row r="722" spans="2:11">
      <c r="B722" s="268" t="s">
        <v>646</v>
      </c>
      <c r="C722" s="268" t="s">
        <v>141</v>
      </c>
      <c r="D722" s="1">
        <v>10788</v>
      </c>
      <c r="E722" s="1">
        <v>10812</v>
      </c>
      <c r="F722" s="109"/>
      <c r="G722" s="1"/>
      <c r="H722" s="1">
        <f t="shared" si="79"/>
        <v>24</v>
      </c>
      <c r="I722" s="1"/>
      <c r="J722" s="5"/>
      <c r="K722" s="5"/>
    </row>
    <row r="723" spans="2:11">
      <c r="B723" s="269"/>
      <c r="C723" s="269"/>
      <c r="D723" s="1">
        <v>10788</v>
      </c>
      <c r="E723" s="1">
        <v>10812</v>
      </c>
      <c r="F723" s="109"/>
      <c r="G723" s="1"/>
      <c r="H723" s="1">
        <f t="shared" si="79"/>
        <v>24</v>
      </c>
      <c r="I723" s="1"/>
      <c r="J723" s="5">
        <f>H722+H723</f>
        <v>48</v>
      </c>
      <c r="K723" s="5">
        <f>J723*75</f>
        <v>3600</v>
      </c>
    </row>
    <row r="724" spans="2:11">
      <c r="B724" s="268" t="s">
        <v>649</v>
      </c>
      <c r="C724" s="268" t="s">
        <v>141</v>
      </c>
      <c r="D724" s="1">
        <v>10765</v>
      </c>
      <c r="E724" s="1">
        <v>10790</v>
      </c>
      <c r="F724" s="109"/>
      <c r="G724" s="1"/>
      <c r="H724" s="1">
        <f t="shared" si="79"/>
        <v>25</v>
      </c>
      <c r="I724" s="1"/>
      <c r="J724" s="5"/>
      <c r="K724" s="5"/>
    </row>
    <row r="725" spans="2:11">
      <c r="B725" s="269"/>
      <c r="C725" s="269"/>
      <c r="D725" s="1">
        <v>10745</v>
      </c>
      <c r="E725" s="1">
        <v>10790</v>
      </c>
      <c r="F725" s="109"/>
      <c r="G725" s="1"/>
      <c r="H725" s="1">
        <f t="shared" si="79"/>
        <v>45</v>
      </c>
      <c r="I725" s="1"/>
      <c r="J725" s="5">
        <f>H724+H725</f>
        <v>70</v>
      </c>
      <c r="K725" s="5">
        <f>J725*75</f>
        <v>5250</v>
      </c>
    </row>
    <row r="726" spans="2:11">
      <c r="B726" s="268" t="s">
        <v>654</v>
      </c>
      <c r="C726" s="268" t="s">
        <v>141</v>
      </c>
      <c r="D726" s="1">
        <v>10788</v>
      </c>
      <c r="E726" s="1">
        <v>10800</v>
      </c>
      <c r="F726" s="109"/>
      <c r="G726" s="1"/>
      <c r="H726" s="1">
        <f t="shared" si="79"/>
        <v>12</v>
      </c>
      <c r="I726" s="1"/>
      <c r="J726" s="5"/>
      <c r="K726" s="5"/>
    </row>
    <row r="727" spans="2:11">
      <c r="B727" s="269"/>
      <c r="C727" s="269"/>
      <c r="D727" s="1">
        <v>10785</v>
      </c>
      <c r="E727" s="1">
        <v>10800</v>
      </c>
      <c r="F727" s="109"/>
      <c r="G727" s="1"/>
      <c r="H727" s="1">
        <f t="shared" si="79"/>
        <v>15</v>
      </c>
      <c r="I727" s="1"/>
      <c r="J727" s="5">
        <f>H726+H727</f>
        <v>27</v>
      </c>
      <c r="K727" s="5">
        <f>J727*75</f>
        <v>2025</v>
      </c>
    </row>
    <row r="728" spans="2:11">
      <c r="B728" s="268" t="s">
        <v>650</v>
      </c>
      <c r="C728" s="268" t="s">
        <v>141</v>
      </c>
      <c r="D728" s="1">
        <v>10722</v>
      </c>
      <c r="E728" s="1">
        <v>10749</v>
      </c>
      <c r="F728" s="109"/>
      <c r="G728" s="1"/>
      <c r="H728" s="1">
        <f t="shared" si="79"/>
        <v>27</v>
      </c>
      <c r="I728" s="1"/>
      <c r="J728" s="5"/>
      <c r="K728" s="5"/>
    </row>
    <row r="729" spans="2:11">
      <c r="B729" s="269"/>
      <c r="C729" s="269"/>
      <c r="D729" s="1">
        <v>10712</v>
      </c>
      <c r="E729" s="1">
        <v>10749</v>
      </c>
      <c r="F729" s="109"/>
      <c r="G729" s="1"/>
      <c r="H729" s="1">
        <f t="shared" si="79"/>
        <v>37</v>
      </c>
      <c r="I729" s="1"/>
      <c r="J729" s="5">
        <f>H728+H729</f>
        <v>64</v>
      </c>
      <c r="K729" s="5">
        <f>J729*75</f>
        <v>4800</v>
      </c>
    </row>
    <row r="730" spans="2:11">
      <c r="B730" s="268" t="s">
        <v>651</v>
      </c>
      <c r="C730" s="268" t="s">
        <v>141</v>
      </c>
      <c r="D730" s="1">
        <v>10750</v>
      </c>
      <c r="E730" s="1"/>
      <c r="F730" s="109">
        <v>10782</v>
      </c>
      <c r="G730" s="1"/>
      <c r="H730" s="1">
        <f>F730-D730</f>
        <v>32</v>
      </c>
      <c r="I730" s="1"/>
      <c r="J730" s="5"/>
      <c r="K730" s="5"/>
    </row>
    <row r="731" spans="2:11">
      <c r="B731" s="269"/>
      <c r="C731" s="269"/>
      <c r="D731" s="1">
        <v>10750</v>
      </c>
      <c r="E731" s="1"/>
      <c r="F731" s="109">
        <v>10782</v>
      </c>
      <c r="G731" s="1"/>
      <c r="H731" s="1">
        <f>F731-D731</f>
        <v>32</v>
      </c>
      <c r="I731" s="1"/>
      <c r="J731" s="5">
        <f>H730+H731</f>
        <v>64</v>
      </c>
      <c r="K731" s="5">
        <f>J731*75</f>
        <v>4800</v>
      </c>
    </row>
    <row r="732" spans="2:11">
      <c r="B732" s="268" t="s">
        <v>652</v>
      </c>
      <c r="C732" s="268" t="s">
        <v>141</v>
      </c>
      <c r="D732" s="1">
        <v>10755</v>
      </c>
      <c r="E732" s="1">
        <v>10800</v>
      </c>
      <c r="F732" s="109"/>
      <c r="G732" s="1"/>
      <c r="H732" s="1">
        <f>E732-D732</f>
        <v>45</v>
      </c>
      <c r="I732" s="1"/>
      <c r="J732" s="5"/>
      <c r="K732" s="5"/>
    </row>
    <row r="733" spans="2:11">
      <c r="B733" s="277"/>
      <c r="C733" s="277"/>
      <c r="D733" s="1">
        <v>10736</v>
      </c>
      <c r="E733" s="1">
        <v>10800</v>
      </c>
      <c r="F733" s="109"/>
      <c r="G733" s="1"/>
      <c r="H733" s="1">
        <f t="shared" ref="H733:H734" si="80">E733-D733</f>
        <v>64</v>
      </c>
      <c r="I733" s="1"/>
      <c r="J733" s="5"/>
      <c r="K733" s="5"/>
    </row>
    <row r="734" spans="2:11">
      <c r="B734" s="269"/>
      <c r="C734" s="269"/>
      <c r="D734" s="1">
        <v>10718</v>
      </c>
      <c r="E734" s="1">
        <v>10800</v>
      </c>
      <c r="F734" s="109"/>
      <c r="G734" s="1"/>
      <c r="H734" s="1">
        <f t="shared" si="80"/>
        <v>82</v>
      </c>
      <c r="I734" s="1"/>
      <c r="J734" s="5">
        <f>H732+H733+H734</f>
        <v>191</v>
      </c>
      <c r="K734" s="5">
        <f>J734*75</f>
        <v>14325</v>
      </c>
    </row>
    <row r="735" spans="2:11">
      <c r="B735" s="268" t="s">
        <v>655</v>
      </c>
      <c r="C735" s="268" t="s">
        <v>141</v>
      </c>
      <c r="D735" s="1">
        <v>10761</v>
      </c>
      <c r="E735" s="1"/>
      <c r="F735" s="109">
        <v>10792</v>
      </c>
      <c r="G735" s="1"/>
      <c r="H735" s="1">
        <f>F735-D735</f>
        <v>31</v>
      </c>
      <c r="I735" s="1"/>
      <c r="J735" s="5"/>
      <c r="K735" s="5"/>
    </row>
    <row r="736" spans="2:11">
      <c r="B736" s="277"/>
      <c r="C736" s="277"/>
      <c r="D736" s="1">
        <v>10761</v>
      </c>
      <c r="E736" s="1"/>
      <c r="F736" s="109">
        <v>10814</v>
      </c>
      <c r="G736" s="1"/>
      <c r="H736" s="1">
        <f t="shared" ref="H736:H737" si="81">F736-D736</f>
        <v>53</v>
      </c>
      <c r="I736" s="1"/>
      <c r="J736" s="5"/>
      <c r="K736" s="5"/>
    </row>
    <row r="737" spans="2:11">
      <c r="B737" s="269"/>
      <c r="C737" s="269"/>
      <c r="D737" s="1">
        <v>10761</v>
      </c>
      <c r="E737" s="1"/>
      <c r="F737" s="109">
        <v>10837</v>
      </c>
      <c r="G737" s="1"/>
      <c r="H737" s="1">
        <f t="shared" si="81"/>
        <v>76</v>
      </c>
      <c r="I737" s="1"/>
      <c r="J737" s="5">
        <f>H735+H736+H737</f>
        <v>160</v>
      </c>
      <c r="K737" s="5">
        <f>J737*75</f>
        <v>12000</v>
      </c>
    </row>
    <row r="738" spans="2:11">
      <c r="B738" s="268" t="s">
        <v>656</v>
      </c>
      <c r="C738" s="268" t="s">
        <v>141</v>
      </c>
      <c r="D738" s="1">
        <v>10781</v>
      </c>
      <c r="E738" s="1">
        <v>10800</v>
      </c>
      <c r="F738" s="109"/>
      <c r="G738" s="1"/>
      <c r="H738" s="1">
        <f>E738-D738</f>
        <v>19</v>
      </c>
      <c r="I738" s="1"/>
      <c r="J738" s="5"/>
      <c r="K738" s="5"/>
    </row>
    <row r="739" spans="2:11">
      <c r="B739" s="277"/>
      <c r="C739" s="277"/>
      <c r="D739" s="1">
        <v>10765</v>
      </c>
      <c r="E739" s="1">
        <v>10800</v>
      </c>
      <c r="F739" s="109"/>
      <c r="G739" s="1"/>
      <c r="H739" s="1">
        <f t="shared" ref="H739:H740" si="82">E739-D739</f>
        <v>35</v>
      </c>
      <c r="I739" s="1"/>
      <c r="J739" s="5"/>
      <c r="K739" s="5"/>
    </row>
    <row r="740" spans="2:11">
      <c r="B740" s="269"/>
      <c r="C740" s="269"/>
      <c r="D740" s="1">
        <v>10751</v>
      </c>
      <c r="E740" s="1">
        <v>10800</v>
      </c>
      <c r="F740" s="109"/>
      <c r="G740" s="1"/>
      <c r="H740" s="1">
        <f t="shared" si="82"/>
        <v>49</v>
      </c>
      <c r="I740" s="1"/>
      <c r="J740" s="5">
        <f>H738+H739+H740</f>
        <v>103</v>
      </c>
      <c r="K740" s="5">
        <f>J740*75</f>
        <v>7725</v>
      </c>
    </row>
    <row r="741" spans="2:11">
      <c r="B741" s="268" t="s">
        <v>658</v>
      </c>
      <c r="C741" s="268" t="s">
        <v>141</v>
      </c>
      <c r="D741" s="1">
        <v>10787</v>
      </c>
      <c r="E741" s="1"/>
      <c r="F741" s="109"/>
      <c r="G741" s="1">
        <v>10760</v>
      </c>
      <c r="H741" s="1">
        <f>G741-D741</f>
        <v>-27</v>
      </c>
      <c r="I741" s="1"/>
      <c r="J741" s="5"/>
      <c r="K741" s="5"/>
    </row>
    <row r="742" spans="2:11">
      <c r="B742" s="269"/>
      <c r="C742" s="269"/>
      <c r="D742" s="1">
        <v>10787</v>
      </c>
      <c r="E742" s="1"/>
      <c r="F742" s="109"/>
      <c r="G742" s="1">
        <v>10760</v>
      </c>
      <c r="H742" s="1">
        <f>G742-D742</f>
        <v>-27</v>
      </c>
      <c r="I742" s="1"/>
      <c r="J742" s="5">
        <f>H741+H742</f>
        <v>-54</v>
      </c>
      <c r="K742" s="5">
        <f>J742*75</f>
        <v>-4050</v>
      </c>
    </row>
    <row r="743" spans="2:11">
      <c r="B743" s="268" t="s">
        <v>659</v>
      </c>
      <c r="C743" s="268" t="s">
        <v>141</v>
      </c>
      <c r="D743" s="1">
        <v>10719</v>
      </c>
      <c r="E743" s="1">
        <v>10750</v>
      </c>
      <c r="F743" s="109"/>
      <c r="G743" s="1"/>
      <c r="H743" s="1">
        <f>E743-D743</f>
        <v>31</v>
      </c>
      <c r="I743" s="1"/>
      <c r="J743" s="5"/>
      <c r="K743" s="5"/>
    </row>
    <row r="744" spans="2:11">
      <c r="B744" s="277"/>
      <c r="C744" s="277"/>
      <c r="D744" s="1">
        <v>10719</v>
      </c>
      <c r="E744" s="1">
        <v>10750</v>
      </c>
      <c r="F744" s="109"/>
      <c r="G744" s="1"/>
      <c r="H744" s="1">
        <f t="shared" ref="H744:H746" si="83">E744-D744</f>
        <v>31</v>
      </c>
      <c r="I744" s="1"/>
      <c r="J744" s="5"/>
      <c r="K744" s="5"/>
    </row>
    <row r="745" spans="2:11">
      <c r="B745" s="277"/>
      <c r="C745" s="277"/>
      <c r="D745" s="1">
        <v>10715</v>
      </c>
      <c r="E745" s="1">
        <v>10750</v>
      </c>
      <c r="F745" s="109"/>
      <c r="G745" s="1"/>
      <c r="H745" s="1">
        <f t="shared" si="83"/>
        <v>35</v>
      </c>
      <c r="I745" s="1"/>
      <c r="J745" s="5"/>
      <c r="K745" s="5"/>
    </row>
    <row r="746" spans="2:11">
      <c r="B746" s="277"/>
      <c r="C746" s="277"/>
      <c r="D746" s="1">
        <v>10715</v>
      </c>
      <c r="E746" s="1">
        <v>10750</v>
      </c>
      <c r="F746" s="109"/>
      <c r="G746" s="1"/>
      <c r="H746" s="1">
        <f t="shared" si="83"/>
        <v>35</v>
      </c>
      <c r="I746" s="1"/>
      <c r="J746" s="5"/>
      <c r="K746" s="5"/>
    </row>
    <row r="747" spans="2:11">
      <c r="B747" s="269"/>
      <c r="C747" s="269"/>
      <c r="D747" s="1">
        <v>10711</v>
      </c>
      <c r="E747" s="1"/>
      <c r="F747" s="109"/>
      <c r="G747" s="1">
        <v>10688</v>
      </c>
      <c r="H747" s="1">
        <f>G747-D747</f>
        <v>-23</v>
      </c>
      <c r="I747" s="1"/>
      <c r="J747" s="5">
        <f>H743+H744+H745+H746+H747</f>
        <v>109</v>
      </c>
      <c r="K747" s="5">
        <f>J747*75</f>
        <v>8175</v>
      </c>
    </row>
    <row r="748" spans="2:11">
      <c r="B748" s="268" t="s">
        <v>660</v>
      </c>
      <c r="C748" s="268" t="s">
        <v>141</v>
      </c>
      <c r="D748" s="1">
        <v>10615</v>
      </c>
      <c r="E748" s="1">
        <v>10650</v>
      </c>
      <c r="F748" s="109"/>
      <c r="G748" s="1"/>
      <c r="H748" s="1">
        <f>E748-D748</f>
        <v>35</v>
      </c>
      <c r="I748" s="1"/>
      <c r="J748" s="5"/>
      <c r="K748" s="5"/>
    </row>
    <row r="749" spans="2:11">
      <c r="B749" s="277"/>
      <c r="C749" s="277"/>
      <c r="D749" s="1">
        <v>10604</v>
      </c>
      <c r="E749" s="1">
        <v>10650</v>
      </c>
      <c r="F749" s="109"/>
      <c r="G749" s="1"/>
      <c r="H749" s="1">
        <f t="shared" ref="H749:H751" si="84">E749-D749</f>
        <v>46</v>
      </c>
      <c r="I749" s="1"/>
      <c r="J749" s="5"/>
      <c r="K749" s="5"/>
    </row>
    <row r="750" spans="2:11">
      <c r="B750" s="277"/>
      <c r="C750" s="277"/>
      <c r="D750" s="1">
        <v>10586</v>
      </c>
      <c r="E750" s="1">
        <v>10650</v>
      </c>
      <c r="F750" s="109"/>
      <c r="G750" s="1"/>
      <c r="H750" s="1">
        <f t="shared" si="84"/>
        <v>64</v>
      </c>
      <c r="I750" s="1"/>
      <c r="J750" s="5"/>
      <c r="K750" s="5"/>
    </row>
    <row r="751" spans="2:11">
      <c r="B751" s="269"/>
      <c r="C751" s="269"/>
      <c r="D751" s="1">
        <v>10560</v>
      </c>
      <c r="E751" s="1">
        <v>10650</v>
      </c>
      <c r="F751" s="109"/>
      <c r="G751" s="1"/>
      <c r="H751" s="1">
        <f t="shared" si="84"/>
        <v>90</v>
      </c>
      <c r="I751" s="1"/>
      <c r="J751" s="5">
        <f>H748+H749+H750+H751</f>
        <v>235</v>
      </c>
      <c r="K751" s="5">
        <f>J751*75</f>
        <v>17625</v>
      </c>
    </row>
    <row r="752" spans="2:11">
      <c r="B752" s="268" t="s">
        <v>662</v>
      </c>
      <c r="C752" s="268" t="s">
        <v>145</v>
      </c>
      <c r="D752" s="1">
        <v>10614</v>
      </c>
      <c r="E752" s="1"/>
      <c r="F752" s="109">
        <v>10638</v>
      </c>
      <c r="G752" s="110"/>
      <c r="H752" s="1">
        <f>F752-D752</f>
        <v>24</v>
      </c>
      <c r="I752" s="1"/>
      <c r="J752" s="5"/>
      <c r="K752" s="5"/>
    </row>
    <row r="753" spans="2:11">
      <c r="B753" s="277"/>
      <c r="C753" s="277"/>
      <c r="D753" s="1">
        <v>10614</v>
      </c>
      <c r="E753" s="1"/>
      <c r="F753" s="109">
        <v>10650</v>
      </c>
      <c r="G753" s="110"/>
      <c r="H753" s="1">
        <f t="shared" ref="H753:H755" si="85">F753-D753</f>
        <v>36</v>
      </c>
      <c r="I753" s="1"/>
      <c r="J753" s="5"/>
      <c r="K753" s="5"/>
    </row>
    <row r="754" spans="2:11">
      <c r="B754" s="277"/>
      <c r="C754" s="277"/>
      <c r="D754" s="1">
        <v>10614</v>
      </c>
      <c r="E754" s="1"/>
      <c r="F754" s="109">
        <v>10672</v>
      </c>
      <c r="G754" s="110"/>
      <c r="H754" s="1">
        <f t="shared" si="85"/>
        <v>58</v>
      </c>
      <c r="I754" s="1"/>
      <c r="J754" s="5"/>
      <c r="K754" s="5"/>
    </row>
    <row r="755" spans="2:11">
      <c r="B755" s="269"/>
      <c r="C755" s="269"/>
      <c r="D755" s="1">
        <v>10614</v>
      </c>
      <c r="E755" s="1"/>
      <c r="F755" s="109">
        <v>10687</v>
      </c>
      <c r="G755" s="110"/>
      <c r="H755" s="1">
        <f t="shared" si="85"/>
        <v>73</v>
      </c>
      <c r="I755" s="1"/>
      <c r="J755" s="5">
        <f>H752+H753+H754+H755</f>
        <v>191</v>
      </c>
      <c r="K755" s="5">
        <f>J755*75</f>
        <v>14325</v>
      </c>
    </row>
    <row r="756" spans="2:11">
      <c r="B756" s="1"/>
      <c r="C756" s="1"/>
      <c r="D756" s="1"/>
      <c r="E756" s="1"/>
      <c r="F756" s="254" t="s">
        <v>638</v>
      </c>
      <c r="G756" s="255"/>
      <c r="H756" s="5">
        <f>SUM(H676:H755)</f>
        <v>2255</v>
      </c>
      <c r="I756" s="5">
        <f>H756*75</f>
        <v>169125</v>
      </c>
      <c r="J756" s="1"/>
      <c r="K756" s="1"/>
    </row>
    <row r="759" spans="2:11">
      <c r="B759" s="5" t="s">
        <v>139</v>
      </c>
      <c r="C759" s="5">
        <v>2018</v>
      </c>
      <c r="D759" s="13"/>
      <c r="E759" s="13"/>
      <c r="F759" s="13"/>
      <c r="G759" s="13"/>
      <c r="H759" s="13"/>
      <c r="I759" s="13"/>
      <c r="J759" s="247" t="s">
        <v>527</v>
      </c>
      <c r="K759" s="248"/>
    </row>
    <row r="760" spans="2:11">
      <c r="B760" s="11"/>
      <c r="C760" s="11"/>
      <c r="D760" s="11"/>
      <c r="E760" s="11"/>
      <c r="F760" s="11"/>
      <c r="G760" s="11"/>
      <c r="H760" s="11" t="s">
        <v>4</v>
      </c>
      <c r="I760" s="11"/>
      <c r="J760" s="249"/>
      <c r="K760" s="250"/>
    </row>
    <row r="761" spans="2:11">
      <c r="B761" s="12" t="s">
        <v>0</v>
      </c>
      <c r="C761" s="12" t="s">
        <v>5</v>
      </c>
      <c r="D761" s="12" t="s">
        <v>2</v>
      </c>
      <c r="E761" s="12" t="s">
        <v>6</v>
      </c>
      <c r="F761" s="12" t="s">
        <v>3</v>
      </c>
      <c r="G761" s="12" t="s">
        <v>7</v>
      </c>
      <c r="H761" s="12" t="s">
        <v>8</v>
      </c>
      <c r="I761" s="12" t="s">
        <v>9</v>
      </c>
      <c r="J761" s="76" t="s">
        <v>525</v>
      </c>
      <c r="K761" s="77" t="s">
        <v>526</v>
      </c>
    </row>
    <row r="762" spans="2:11">
      <c r="B762" s="268" t="s">
        <v>665</v>
      </c>
      <c r="C762" s="268" t="s">
        <v>145</v>
      </c>
      <c r="D762" s="1">
        <v>10646</v>
      </c>
      <c r="E762" s="1">
        <v>10665</v>
      </c>
      <c r="F762" s="1"/>
      <c r="G762" s="1"/>
      <c r="H762" s="1">
        <f>E762-D762</f>
        <v>19</v>
      </c>
      <c r="I762" s="1"/>
      <c r="J762" s="1"/>
      <c r="K762" s="1"/>
    </row>
    <row r="763" spans="2:11">
      <c r="B763" s="277"/>
      <c r="C763" s="277"/>
      <c r="D763" s="1">
        <v>10637</v>
      </c>
      <c r="E763" s="1">
        <v>10665</v>
      </c>
      <c r="F763" s="1"/>
      <c r="G763" s="1"/>
      <c r="H763" s="1">
        <f t="shared" ref="H763:H765" si="86">E763-D763</f>
        <v>28</v>
      </c>
      <c r="I763" s="1"/>
      <c r="J763" s="1"/>
      <c r="K763" s="1"/>
    </row>
    <row r="764" spans="2:11">
      <c r="B764" s="277"/>
      <c r="C764" s="277"/>
      <c r="D764" s="1">
        <v>10630</v>
      </c>
      <c r="E764" s="1">
        <v>10665</v>
      </c>
      <c r="F764" s="1"/>
      <c r="G764" s="1"/>
      <c r="H764" s="1">
        <f t="shared" si="86"/>
        <v>35</v>
      </c>
      <c r="I764" s="1"/>
      <c r="J764" s="1"/>
      <c r="K764" s="1"/>
    </row>
    <row r="765" spans="2:11">
      <c r="B765" s="277"/>
      <c r="C765" s="277"/>
      <c r="D765" s="1">
        <v>10616</v>
      </c>
      <c r="E765" s="1">
        <v>10665</v>
      </c>
      <c r="F765" s="1"/>
      <c r="G765" s="1"/>
      <c r="H765" s="1">
        <f t="shared" si="86"/>
        <v>49</v>
      </c>
      <c r="I765" s="1"/>
      <c r="J765" s="1"/>
      <c r="K765" s="1"/>
    </row>
    <row r="766" spans="2:11">
      <c r="B766" s="277"/>
      <c r="C766" s="277"/>
      <c r="D766" s="1">
        <v>10638</v>
      </c>
      <c r="E766" s="1"/>
      <c r="F766" s="1">
        <v>10666</v>
      </c>
      <c r="G766" s="1"/>
      <c r="H766" s="1">
        <f>F766-D766</f>
        <v>28</v>
      </c>
      <c r="I766" s="1"/>
      <c r="J766" s="1"/>
      <c r="K766" s="1"/>
    </row>
    <row r="767" spans="2:11">
      <c r="B767" s="269"/>
      <c r="C767" s="269"/>
      <c r="D767" s="1">
        <v>10638</v>
      </c>
      <c r="E767" s="1"/>
      <c r="F767" s="1">
        <v>10666</v>
      </c>
      <c r="G767" s="1"/>
      <c r="H767" s="1">
        <f>F767-D767</f>
        <v>28</v>
      </c>
      <c r="I767" s="1"/>
      <c r="J767" s="5">
        <v>187</v>
      </c>
      <c r="K767" s="5">
        <f>J767*75</f>
        <v>14025</v>
      </c>
    </row>
    <row r="768" spans="2:11">
      <c r="B768" s="268" t="s">
        <v>666</v>
      </c>
      <c r="C768" s="268" t="s">
        <v>145</v>
      </c>
      <c r="D768" s="1">
        <v>10680</v>
      </c>
      <c r="E768" s="1"/>
      <c r="F768" s="1">
        <v>10723</v>
      </c>
      <c r="G768" s="1"/>
      <c r="H768" s="1">
        <f>F768-D768</f>
        <v>43</v>
      </c>
      <c r="I768" s="1"/>
      <c r="J768" s="5"/>
      <c r="K768" s="5"/>
    </row>
    <row r="769" spans="2:11">
      <c r="B769" s="277"/>
      <c r="C769" s="277"/>
      <c r="D769" s="1">
        <v>10680</v>
      </c>
      <c r="E769" s="1"/>
      <c r="F769" s="1">
        <v>10732</v>
      </c>
      <c r="G769" s="1"/>
      <c r="H769" s="1">
        <f t="shared" ref="H769:H777" si="87">F769-D769</f>
        <v>52</v>
      </c>
      <c r="I769" s="1"/>
      <c r="J769" s="5"/>
      <c r="K769" s="5"/>
    </row>
    <row r="770" spans="2:11">
      <c r="B770" s="277"/>
      <c r="C770" s="277"/>
      <c r="D770" s="1">
        <v>10665</v>
      </c>
      <c r="E770" s="1"/>
      <c r="F770" s="1">
        <v>10732</v>
      </c>
      <c r="G770" s="1"/>
      <c r="H770" s="1">
        <f t="shared" si="87"/>
        <v>67</v>
      </c>
      <c r="I770" s="1"/>
      <c r="J770" s="5"/>
      <c r="K770" s="5"/>
    </row>
    <row r="771" spans="2:11">
      <c r="B771" s="269"/>
      <c r="C771" s="269"/>
      <c r="D771" s="1">
        <v>10665</v>
      </c>
      <c r="E771" s="1"/>
      <c r="F771" s="1">
        <v>10715</v>
      </c>
      <c r="G771" s="1"/>
      <c r="H771" s="1">
        <f t="shared" si="87"/>
        <v>50</v>
      </c>
      <c r="I771" s="1"/>
      <c r="J771" s="5">
        <f>H768+H769+H770+H771</f>
        <v>212</v>
      </c>
      <c r="K771" s="5">
        <f>J771*75</f>
        <v>15900</v>
      </c>
    </row>
    <row r="772" spans="2:11">
      <c r="B772" s="268" t="s">
        <v>668</v>
      </c>
      <c r="C772" s="268" t="s">
        <v>145</v>
      </c>
      <c r="D772" s="1">
        <v>10715</v>
      </c>
      <c r="E772" s="1"/>
      <c r="F772" s="1">
        <v>10775</v>
      </c>
      <c r="G772" s="1"/>
      <c r="H772" s="1">
        <f t="shared" si="87"/>
        <v>60</v>
      </c>
      <c r="I772" s="1"/>
      <c r="J772" s="5"/>
      <c r="K772" s="5"/>
    </row>
    <row r="773" spans="2:11">
      <c r="B773" s="277"/>
      <c r="C773" s="277"/>
      <c r="D773" s="1">
        <v>10715</v>
      </c>
      <c r="E773" s="1"/>
      <c r="F773" s="1">
        <v>10775</v>
      </c>
      <c r="G773" s="1"/>
      <c r="H773" s="1">
        <f t="shared" si="87"/>
        <v>60</v>
      </c>
      <c r="I773" s="1"/>
      <c r="J773" s="5"/>
      <c r="K773" s="5"/>
    </row>
    <row r="774" spans="2:11">
      <c r="B774" s="277"/>
      <c r="C774" s="277"/>
      <c r="D774" s="1">
        <v>10730</v>
      </c>
      <c r="E774" s="1"/>
      <c r="F774" s="1">
        <v>10775</v>
      </c>
      <c r="G774" s="1"/>
      <c r="H774" s="1">
        <f t="shared" si="87"/>
        <v>45</v>
      </c>
      <c r="I774" s="1"/>
      <c r="J774" s="5"/>
      <c r="K774" s="5"/>
    </row>
    <row r="775" spans="2:11">
      <c r="B775" s="269"/>
      <c r="C775" s="269"/>
      <c r="D775" s="1">
        <v>10730</v>
      </c>
      <c r="E775" s="1"/>
      <c r="F775" s="1">
        <v>10775</v>
      </c>
      <c r="G775" s="1"/>
      <c r="H775" s="1">
        <f t="shared" si="87"/>
        <v>45</v>
      </c>
      <c r="I775" s="1"/>
      <c r="J775" s="5">
        <f>H772+H773+H774+H775</f>
        <v>210</v>
      </c>
      <c r="K775" s="5">
        <f>J775*75</f>
        <v>15750</v>
      </c>
    </row>
    <row r="776" spans="2:11">
      <c r="B776" s="281" t="s">
        <v>673</v>
      </c>
      <c r="C776" s="281" t="s">
        <v>145</v>
      </c>
      <c r="D776" s="1">
        <v>10758</v>
      </c>
      <c r="E776" s="1"/>
      <c r="F776" s="1">
        <v>10790</v>
      </c>
      <c r="G776" s="1"/>
      <c r="H776" s="1">
        <f t="shared" si="87"/>
        <v>32</v>
      </c>
      <c r="I776" s="1"/>
      <c r="J776" s="5"/>
      <c r="K776" s="5"/>
    </row>
    <row r="777" spans="2:11">
      <c r="B777" s="282"/>
      <c r="C777" s="282"/>
      <c r="D777" s="1">
        <v>10758</v>
      </c>
      <c r="E777" s="1"/>
      <c r="F777" s="1">
        <v>10790</v>
      </c>
      <c r="G777" s="1"/>
      <c r="H777" s="1">
        <f t="shared" si="87"/>
        <v>32</v>
      </c>
      <c r="I777" s="1"/>
      <c r="J777" s="5"/>
      <c r="K777" s="5"/>
    </row>
    <row r="778" spans="2:11">
      <c r="B778" s="282"/>
      <c r="C778" s="282"/>
      <c r="D778" s="13">
        <v>10758</v>
      </c>
      <c r="E778" s="1"/>
      <c r="F778" s="1"/>
      <c r="G778" s="1"/>
      <c r="H778" s="1"/>
      <c r="I778" s="13" t="s">
        <v>13</v>
      </c>
      <c r="J778" s="5"/>
      <c r="K778" s="5"/>
    </row>
    <row r="779" spans="2:11">
      <c r="B779" s="283"/>
      <c r="C779" s="283"/>
      <c r="D779" s="13">
        <v>10758</v>
      </c>
      <c r="E779" s="1"/>
      <c r="F779" s="1"/>
      <c r="G779" s="1"/>
      <c r="H779" s="1"/>
      <c r="I779" s="13" t="s">
        <v>13</v>
      </c>
      <c r="J779" s="5">
        <f>H776+H777</f>
        <v>64</v>
      </c>
      <c r="K779" s="5">
        <f>J779*75</f>
        <v>4800</v>
      </c>
    </row>
    <row r="780" spans="2:11">
      <c r="B780" s="281" t="s">
        <v>676</v>
      </c>
      <c r="C780" s="281" t="s">
        <v>145</v>
      </c>
      <c r="D780" s="13"/>
      <c r="E780" s="1"/>
      <c r="F780" s="1">
        <v>10800</v>
      </c>
      <c r="G780" s="1"/>
      <c r="H780" s="1">
        <f>F780-D778</f>
        <v>42</v>
      </c>
      <c r="I780" s="5"/>
      <c r="J780" s="5"/>
      <c r="K780" s="5"/>
    </row>
    <row r="781" spans="2:11">
      <c r="B781" s="282"/>
      <c r="C781" s="282"/>
      <c r="D781" s="13"/>
      <c r="E781" s="1"/>
      <c r="F781" s="1">
        <v>10814</v>
      </c>
      <c r="G781" s="1"/>
      <c r="H781" s="1">
        <f>F781-D779</f>
        <v>56</v>
      </c>
      <c r="I781" s="5"/>
      <c r="J781" s="5"/>
      <c r="K781" s="5"/>
    </row>
    <row r="782" spans="2:11">
      <c r="B782" s="282"/>
      <c r="C782" s="282"/>
      <c r="D782" s="13">
        <v>10733</v>
      </c>
      <c r="E782" s="1"/>
      <c r="F782" s="1">
        <v>10800</v>
      </c>
      <c r="G782" s="1"/>
      <c r="H782" s="1">
        <f>F782-D782</f>
        <v>67</v>
      </c>
      <c r="I782" s="5"/>
      <c r="J782" s="5"/>
      <c r="K782" s="5"/>
    </row>
    <row r="783" spans="2:11">
      <c r="B783" s="283"/>
      <c r="C783" s="283"/>
      <c r="D783" s="13">
        <v>10733</v>
      </c>
      <c r="E783" s="1"/>
      <c r="F783" s="1">
        <v>10814</v>
      </c>
      <c r="G783" s="1"/>
      <c r="H783" s="1">
        <f>F783-D783</f>
        <v>81</v>
      </c>
      <c r="I783" s="5"/>
      <c r="J783" s="5">
        <f>H780+H781+H782+H783</f>
        <v>246</v>
      </c>
      <c r="K783" s="5">
        <f>J783*75</f>
        <v>18450</v>
      </c>
    </row>
    <row r="784" spans="2:11">
      <c r="B784" s="268" t="s">
        <v>679</v>
      </c>
      <c r="C784" s="268" t="s">
        <v>145</v>
      </c>
      <c r="D784" s="13">
        <v>10821</v>
      </c>
      <c r="E784" s="1"/>
      <c r="F784" s="109">
        <v>10860</v>
      </c>
      <c r="G784" s="1"/>
      <c r="H784" s="1">
        <f>F784-D784</f>
        <v>39</v>
      </c>
      <c r="I784" s="5"/>
      <c r="J784" s="5"/>
      <c r="K784" s="5"/>
    </row>
    <row r="785" spans="2:11">
      <c r="B785" s="277"/>
      <c r="C785" s="277"/>
      <c r="D785" s="13">
        <v>10821</v>
      </c>
      <c r="E785" s="1"/>
      <c r="F785" s="109">
        <v>10860</v>
      </c>
      <c r="G785" s="1"/>
      <c r="H785" s="1">
        <f t="shared" ref="H785:H786" si="88">F785-D785</f>
        <v>39</v>
      </c>
      <c r="I785" s="5"/>
      <c r="J785" s="5"/>
      <c r="K785" s="5"/>
    </row>
    <row r="786" spans="2:11">
      <c r="B786" s="277"/>
      <c r="C786" s="277"/>
      <c r="D786" s="13">
        <v>10821</v>
      </c>
      <c r="E786" s="1"/>
      <c r="F786" s="109">
        <v>10860</v>
      </c>
      <c r="G786" s="1"/>
      <c r="H786" s="1">
        <f t="shared" si="88"/>
        <v>39</v>
      </c>
      <c r="I786" s="5"/>
      <c r="J786" s="5"/>
      <c r="K786" s="5"/>
    </row>
    <row r="787" spans="2:11">
      <c r="B787" s="269"/>
      <c r="C787" s="269"/>
      <c r="D787" s="13">
        <v>10821</v>
      </c>
      <c r="E787" s="1"/>
      <c r="F787" s="109"/>
      <c r="G787" s="1"/>
      <c r="H787" s="1"/>
      <c r="I787" s="5" t="s">
        <v>13</v>
      </c>
      <c r="J787" s="5">
        <f>H784+H785+H786</f>
        <v>117</v>
      </c>
      <c r="K787" s="5">
        <f>J787*75</f>
        <v>8775</v>
      </c>
    </row>
    <row r="788" spans="2:11">
      <c r="B788" s="268" t="s">
        <v>680</v>
      </c>
      <c r="C788" s="268" t="s">
        <v>145</v>
      </c>
      <c r="D788" s="13"/>
      <c r="E788" s="1"/>
      <c r="F788" s="109">
        <v>10940</v>
      </c>
      <c r="G788" s="1"/>
      <c r="H788" s="1">
        <f>F788-D787</f>
        <v>119</v>
      </c>
      <c r="I788" s="5"/>
      <c r="J788" s="5"/>
      <c r="K788" s="5"/>
    </row>
    <row r="789" spans="2:11">
      <c r="B789" s="277"/>
      <c r="C789" s="277"/>
      <c r="D789" s="13">
        <v>10918</v>
      </c>
      <c r="E789" s="1"/>
      <c r="F789" s="109">
        <v>10938</v>
      </c>
      <c r="G789" s="1"/>
      <c r="H789" s="1">
        <f>F789-D789</f>
        <v>20</v>
      </c>
      <c r="I789" s="5"/>
      <c r="J789" s="5"/>
      <c r="K789" s="5"/>
    </row>
    <row r="790" spans="2:11">
      <c r="B790" s="277"/>
      <c r="C790" s="277"/>
      <c r="D790" s="13">
        <v>10918</v>
      </c>
      <c r="E790" s="1"/>
      <c r="F790" s="109">
        <v>10950</v>
      </c>
      <c r="G790" s="1"/>
      <c r="H790" s="1">
        <f t="shared" ref="H790:H791" si="89">F790-D790</f>
        <v>32</v>
      </c>
      <c r="I790" s="5"/>
      <c r="J790" s="5"/>
      <c r="K790" s="5"/>
    </row>
    <row r="791" spans="2:11">
      <c r="B791" s="269"/>
      <c r="C791" s="269"/>
      <c r="D791" s="13">
        <v>10918</v>
      </c>
      <c r="E791" s="1"/>
      <c r="F791" s="109">
        <v>10950</v>
      </c>
      <c r="G791" s="1"/>
      <c r="H791" s="1">
        <f t="shared" si="89"/>
        <v>32</v>
      </c>
      <c r="I791" s="5"/>
      <c r="J791" s="5">
        <f>H788+H789+H790+H791</f>
        <v>203</v>
      </c>
      <c r="K791" s="5">
        <f>J791*75</f>
        <v>15225</v>
      </c>
    </row>
    <row r="792" spans="2:11">
      <c r="B792" s="268" t="s">
        <v>681</v>
      </c>
      <c r="C792" s="268" t="s">
        <v>145</v>
      </c>
      <c r="D792" s="13">
        <v>10960</v>
      </c>
      <c r="E792" s="1"/>
      <c r="F792" s="1"/>
      <c r="G792" s="110">
        <v>10949</v>
      </c>
      <c r="H792" s="1">
        <f>G792-D792</f>
        <v>-11</v>
      </c>
      <c r="I792" s="5"/>
      <c r="J792" s="5"/>
      <c r="K792" s="5"/>
    </row>
    <row r="793" spans="2:11">
      <c r="B793" s="277"/>
      <c r="C793" s="277"/>
      <c r="D793" s="13">
        <v>10960</v>
      </c>
      <c r="E793" s="1"/>
      <c r="F793" s="1"/>
      <c r="G793" s="110">
        <v>10949</v>
      </c>
      <c r="H793" s="1">
        <f>G793-D793</f>
        <v>-11</v>
      </c>
      <c r="I793" s="5"/>
      <c r="J793" s="5"/>
      <c r="K793" s="5"/>
    </row>
    <row r="794" spans="2:11">
      <c r="B794" s="277"/>
      <c r="C794" s="277"/>
      <c r="D794" s="13">
        <v>10920</v>
      </c>
      <c r="E794" s="1">
        <v>10940</v>
      </c>
      <c r="F794" s="1"/>
      <c r="G794" s="110"/>
      <c r="H794" s="1">
        <f>E794-D794</f>
        <v>20</v>
      </c>
      <c r="I794" s="5"/>
      <c r="J794" s="5"/>
      <c r="K794" s="5"/>
    </row>
    <row r="795" spans="2:11">
      <c r="B795" s="269"/>
      <c r="C795" s="269"/>
      <c r="D795" s="13">
        <v>10920</v>
      </c>
      <c r="E795" s="1">
        <v>10940</v>
      </c>
      <c r="F795" s="1"/>
      <c r="G795" s="110"/>
      <c r="H795" s="1">
        <f>E795-D795</f>
        <v>20</v>
      </c>
      <c r="I795" s="5"/>
      <c r="J795" s="5">
        <f>H792+H793+H794+H795</f>
        <v>18</v>
      </c>
      <c r="K795" s="5">
        <f>J795*75</f>
        <v>1350</v>
      </c>
    </row>
    <row r="796" spans="2:11">
      <c r="B796" s="268" t="s">
        <v>685</v>
      </c>
      <c r="C796" s="268" t="s">
        <v>145</v>
      </c>
      <c r="D796" s="13">
        <v>11015</v>
      </c>
      <c r="E796" s="1"/>
      <c r="F796" s="109">
        <v>11065</v>
      </c>
      <c r="G796" s="1"/>
      <c r="H796" s="1">
        <f>F796-D796</f>
        <v>50</v>
      </c>
      <c r="I796" s="5"/>
      <c r="J796" s="5"/>
      <c r="K796" s="5"/>
    </row>
    <row r="797" spans="2:11">
      <c r="B797" s="277"/>
      <c r="C797" s="277"/>
      <c r="D797" s="13">
        <v>11015</v>
      </c>
      <c r="E797" s="1"/>
      <c r="F797" s="109">
        <v>11065</v>
      </c>
      <c r="G797" s="1"/>
      <c r="H797" s="1">
        <f t="shared" ref="H797:H798" si="90">F797-D797</f>
        <v>50</v>
      </c>
      <c r="I797" s="5"/>
      <c r="J797" s="5"/>
      <c r="K797" s="5"/>
    </row>
    <row r="798" spans="2:11">
      <c r="B798" s="269"/>
      <c r="C798" s="269"/>
      <c r="D798" s="13">
        <v>11015</v>
      </c>
      <c r="E798" s="1"/>
      <c r="F798" s="109">
        <v>11065</v>
      </c>
      <c r="G798" s="1"/>
      <c r="H798" s="1">
        <f t="shared" si="90"/>
        <v>50</v>
      </c>
      <c r="I798" s="5"/>
      <c r="J798" s="5">
        <v>150</v>
      </c>
      <c r="K798" s="5">
        <f>J798*75</f>
        <v>11250</v>
      </c>
    </row>
    <row r="799" spans="2:11">
      <c r="B799" s="268" t="s">
        <v>688</v>
      </c>
      <c r="C799" s="268" t="s">
        <v>145</v>
      </c>
      <c r="D799" s="13">
        <v>11000</v>
      </c>
      <c r="E799" s="1">
        <v>11025</v>
      </c>
      <c r="F799" s="109"/>
      <c r="G799" s="1"/>
      <c r="H799" s="1">
        <f>E799-D799</f>
        <v>25</v>
      </c>
      <c r="I799" s="5"/>
      <c r="J799" s="5"/>
      <c r="K799" s="5"/>
    </row>
    <row r="800" spans="2:11">
      <c r="B800" s="269"/>
      <c r="C800" s="269"/>
      <c r="D800" s="13">
        <v>11000</v>
      </c>
      <c r="E800" s="1">
        <v>11025</v>
      </c>
      <c r="F800" s="109"/>
      <c r="G800" s="1"/>
      <c r="H800" s="1">
        <f>E800-D800</f>
        <v>25</v>
      </c>
      <c r="I800" s="5"/>
      <c r="J800" s="5">
        <v>50</v>
      </c>
      <c r="K800" s="5">
        <f>J800*75</f>
        <v>3750</v>
      </c>
    </row>
    <row r="801" spans="2:11">
      <c r="B801" s="268" t="s">
        <v>691</v>
      </c>
      <c r="C801" s="268" t="s">
        <v>145</v>
      </c>
      <c r="D801" s="13">
        <v>10965</v>
      </c>
      <c r="E801" s="1">
        <v>11000</v>
      </c>
      <c r="F801" s="109"/>
      <c r="G801" s="1"/>
      <c r="H801" s="1">
        <f>E801-D801</f>
        <v>35</v>
      </c>
      <c r="I801" s="5"/>
      <c r="J801" s="5"/>
      <c r="K801" s="5"/>
    </row>
    <row r="802" spans="2:11">
      <c r="B802" s="277"/>
      <c r="C802" s="277"/>
      <c r="D802" s="13">
        <v>10945</v>
      </c>
      <c r="E802" s="1">
        <v>11000</v>
      </c>
      <c r="F802" s="109"/>
      <c r="G802" s="1"/>
      <c r="H802" s="1">
        <f t="shared" ref="H802:H804" si="91">E802-D802</f>
        <v>55</v>
      </c>
      <c r="I802" s="5"/>
      <c r="J802" s="5"/>
      <c r="K802" s="5"/>
    </row>
    <row r="803" spans="2:11">
      <c r="B803" s="277"/>
      <c r="C803" s="277"/>
      <c r="D803" s="13">
        <v>10935</v>
      </c>
      <c r="E803" s="1">
        <v>11000</v>
      </c>
      <c r="F803" s="109"/>
      <c r="G803" s="1"/>
      <c r="H803" s="1">
        <f t="shared" si="91"/>
        <v>65</v>
      </c>
      <c r="I803" s="5"/>
      <c r="J803" s="5"/>
      <c r="K803" s="5"/>
    </row>
    <row r="804" spans="2:11">
      <c r="B804" s="269"/>
      <c r="C804" s="269"/>
      <c r="D804" s="13">
        <v>10935</v>
      </c>
      <c r="E804" s="1">
        <v>11000</v>
      </c>
      <c r="F804" s="109"/>
      <c r="G804" s="1"/>
      <c r="H804" s="1">
        <f t="shared" si="91"/>
        <v>65</v>
      </c>
      <c r="I804" s="5"/>
      <c r="J804" s="5">
        <f>H801+H802+H803+H804</f>
        <v>220</v>
      </c>
      <c r="K804" s="5">
        <f>J804*75</f>
        <v>16500</v>
      </c>
    </row>
    <row r="805" spans="2:11">
      <c r="B805" s="268" t="s">
        <v>694</v>
      </c>
      <c r="C805" s="268" t="s">
        <v>145</v>
      </c>
      <c r="D805" s="13">
        <v>10959</v>
      </c>
      <c r="E805" s="1"/>
      <c r="F805" s="109">
        <v>10992</v>
      </c>
      <c r="G805" s="1"/>
      <c r="H805" s="1">
        <f>F805-D805</f>
        <v>33</v>
      </c>
      <c r="I805" s="5"/>
      <c r="J805" s="5"/>
      <c r="K805" s="5"/>
    </row>
    <row r="806" spans="2:11">
      <c r="B806" s="277"/>
      <c r="C806" s="277"/>
      <c r="D806" s="13">
        <v>10959</v>
      </c>
      <c r="E806" s="1"/>
      <c r="F806" s="109">
        <v>10992</v>
      </c>
      <c r="G806" s="1"/>
      <c r="H806" s="1">
        <f t="shared" ref="H806:H808" si="92">F806-D806</f>
        <v>33</v>
      </c>
      <c r="I806" s="5"/>
      <c r="J806" s="5"/>
      <c r="K806" s="5"/>
    </row>
    <row r="807" spans="2:11">
      <c r="B807" s="277"/>
      <c r="C807" s="277"/>
      <c r="D807" s="13">
        <v>10959</v>
      </c>
      <c r="E807" s="1"/>
      <c r="F807" s="109">
        <v>11010</v>
      </c>
      <c r="G807" s="1"/>
      <c r="H807" s="1">
        <f t="shared" si="92"/>
        <v>51</v>
      </c>
      <c r="I807" s="5"/>
      <c r="J807" s="5"/>
      <c r="K807" s="5"/>
    </row>
    <row r="808" spans="2:11">
      <c r="B808" s="269"/>
      <c r="C808" s="269"/>
      <c r="D808" s="13">
        <v>10959</v>
      </c>
      <c r="E808" s="1"/>
      <c r="F808" s="109">
        <v>11030</v>
      </c>
      <c r="G808" s="1"/>
      <c r="H808" s="1">
        <f t="shared" si="92"/>
        <v>71</v>
      </c>
      <c r="I808" s="5"/>
      <c r="J808" s="5">
        <f>H805+H806+H807+H808</f>
        <v>188</v>
      </c>
      <c r="K808" s="5">
        <f>J808*75</f>
        <v>14100</v>
      </c>
    </row>
    <row r="809" spans="2:11">
      <c r="B809" s="281" t="s">
        <v>696</v>
      </c>
      <c r="C809" s="281" t="s">
        <v>145</v>
      </c>
      <c r="D809" s="13">
        <v>11000</v>
      </c>
      <c r="E809" s="1">
        <v>11050</v>
      </c>
      <c r="F809" s="109"/>
      <c r="G809" s="1"/>
      <c r="H809" s="1">
        <f>E809-D809</f>
        <v>50</v>
      </c>
      <c r="I809" s="5"/>
      <c r="J809" s="5"/>
      <c r="K809" s="5"/>
    </row>
    <row r="810" spans="2:11">
      <c r="B810" s="282"/>
      <c r="C810" s="282"/>
      <c r="D810" s="13">
        <v>11000</v>
      </c>
      <c r="E810" s="1">
        <v>11050</v>
      </c>
      <c r="F810" s="109"/>
      <c r="G810" s="1"/>
      <c r="H810" s="1">
        <f t="shared" ref="H810:H816" si="93">E810-D810</f>
        <v>50</v>
      </c>
      <c r="I810" s="5"/>
      <c r="J810" s="5"/>
      <c r="K810" s="5"/>
    </row>
    <row r="811" spans="2:11">
      <c r="B811" s="282"/>
      <c r="C811" s="282"/>
      <c r="D811" s="13">
        <v>10970</v>
      </c>
      <c r="E811" s="1">
        <v>11050</v>
      </c>
      <c r="F811" s="109"/>
      <c r="G811" s="1"/>
      <c r="H811" s="1">
        <f t="shared" si="93"/>
        <v>80</v>
      </c>
      <c r="I811" s="5"/>
      <c r="J811" s="5"/>
      <c r="K811" s="5"/>
    </row>
    <row r="812" spans="2:11">
      <c r="B812" s="283"/>
      <c r="C812" s="283"/>
      <c r="D812" s="13">
        <v>10960</v>
      </c>
      <c r="E812" s="1">
        <v>11050</v>
      </c>
      <c r="F812" s="109"/>
      <c r="G812" s="1"/>
      <c r="H812" s="1">
        <f t="shared" si="93"/>
        <v>90</v>
      </c>
      <c r="I812" s="5"/>
      <c r="J812" s="5">
        <f>H809+H810+H811+H812</f>
        <v>270</v>
      </c>
      <c r="K812" s="5">
        <f>J812*75</f>
        <v>20250</v>
      </c>
    </row>
    <row r="813" spans="2:11">
      <c r="B813" s="268" t="s">
        <v>699</v>
      </c>
      <c r="C813" s="268" t="s">
        <v>145</v>
      </c>
      <c r="D813" s="13">
        <v>10960</v>
      </c>
      <c r="E813" s="1">
        <v>11000</v>
      </c>
      <c r="F813" s="109"/>
      <c r="G813" s="1"/>
      <c r="H813" s="1">
        <f t="shared" si="93"/>
        <v>40</v>
      </c>
      <c r="I813" s="5"/>
      <c r="J813" s="5"/>
      <c r="K813" s="5"/>
    </row>
    <row r="814" spans="2:11">
      <c r="B814" s="277"/>
      <c r="C814" s="277"/>
      <c r="D814" s="13">
        <v>10960</v>
      </c>
      <c r="E814" s="1">
        <v>11000</v>
      </c>
      <c r="F814" s="109"/>
      <c r="G814" s="1"/>
      <c r="H814" s="1">
        <f t="shared" si="93"/>
        <v>40</v>
      </c>
      <c r="I814" s="5"/>
      <c r="J814" s="5"/>
      <c r="K814" s="5"/>
    </row>
    <row r="815" spans="2:11">
      <c r="B815" s="277"/>
      <c r="C815" s="277"/>
      <c r="D815" s="13">
        <v>10950</v>
      </c>
      <c r="E815" s="1">
        <v>11000</v>
      </c>
      <c r="F815" s="109"/>
      <c r="G815" s="1"/>
      <c r="H815" s="1">
        <f t="shared" si="93"/>
        <v>50</v>
      </c>
      <c r="I815" s="5"/>
      <c r="J815" s="5"/>
      <c r="K815" s="5"/>
    </row>
    <row r="816" spans="2:11">
      <c r="B816" s="269"/>
      <c r="C816" s="269"/>
      <c r="D816" s="13">
        <v>10950</v>
      </c>
      <c r="E816" s="1">
        <v>11000</v>
      </c>
      <c r="F816" s="109"/>
      <c r="G816" s="1"/>
      <c r="H816" s="1">
        <f t="shared" si="93"/>
        <v>50</v>
      </c>
      <c r="I816" s="5"/>
      <c r="J816" s="5">
        <f>H813+H814+H815+H816</f>
        <v>180</v>
      </c>
      <c r="K816" s="5">
        <f>J816*75</f>
        <v>13500</v>
      </c>
    </row>
    <row r="817" spans="2:11">
      <c r="B817" s="268" t="s">
        <v>700</v>
      </c>
      <c r="C817" s="268" t="s">
        <v>145</v>
      </c>
      <c r="D817" s="13">
        <v>10975</v>
      </c>
      <c r="E817" s="1"/>
      <c r="F817" s="109">
        <v>11040</v>
      </c>
      <c r="G817" s="1"/>
      <c r="H817" s="1">
        <f>F817-D817</f>
        <v>65</v>
      </c>
      <c r="I817" s="5"/>
      <c r="J817" s="5"/>
      <c r="K817" s="5"/>
    </row>
    <row r="818" spans="2:11">
      <c r="B818" s="277"/>
      <c r="C818" s="277"/>
      <c r="D818" s="13">
        <v>10975</v>
      </c>
      <c r="E818" s="1"/>
      <c r="F818" s="109">
        <v>11040</v>
      </c>
      <c r="G818" s="1"/>
      <c r="H818" s="1">
        <f>F818-D818</f>
        <v>65</v>
      </c>
      <c r="I818" s="5"/>
      <c r="J818" s="5"/>
      <c r="K818" s="5"/>
    </row>
    <row r="819" spans="2:11">
      <c r="B819" s="277"/>
      <c r="C819" s="277"/>
      <c r="D819" s="13">
        <v>10975</v>
      </c>
      <c r="E819" s="1"/>
      <c r="F819" s="109"/>
      <c r="G819" s="1"/>
      <c r="H819" s="1"/>
      <c r="I819" s="13" t="s">
        <v>13</v>
      </c>
      <c r="J819" s="5"/>
      <c r="K819" s="5"/>
    </row>
    <row r="820" spans="2:11">
      <c r="B820" s="269"/>
      <c r="C820" s="269"/>
      <c r="D820" s="13">
        <v>10975</v>
      </c>
      <c r="E820" s="1"/>
      <c r="F820" s="109"/>
      <c r="G820" s="1"/>
      <c r="H820" s="1"/>
      <c r="I820" s="13" t="s">
        <v>13</v>
      </c>
      <c r="J820" s="5">
        <f>H817+H818</f>
        <v>130</v>
      </c>
      <c r="K820" s="5">
        <f>J820*75</f>
        <v>9750</v>
      </c>
    </row>
    <row r="821" spans="2:11">
      <c r="B821" s="268" t="s">
        <v>702</v>
      </c>
      <c r="C821" s="268" t="s">
        <v>145</v>
      </c>
      <c r="D821" s="13"/>
      <c r="E821" s="1"/>
      <c r="F821" s="109">
        <v>11080</v>
      </c>
      <c r="G821" s="1"/>
      <c r="H821" s="1">
        <f>F821-D819</f>
        <v>105</v>
      </c>
      <c r="I821" s="5"/>
      <c r="J821" s="5"/>
      <c r="K821" s="5"/>
    </row>
    <row r="822" spans="2:11">
      <c r="B822" s="277"/>
      <c r="C822" s="277"/>
      <c r="D822" s="13"/>
      <c r="E822" s="1"/>
      <c r="F822" s="109">
        <v>11100</v>
      </c>
      <c r="G822" s="1"/>
      <c r="H822" s="1">
        <f>F822-D820</f>
        <v>125</v>
      </c>
      <c r="I822" s="5"/>
      <c r="J822" s="5"/>
      <c r="K822" s="5"/>
    </row>
    <row r="823" spans="2:11">
      <c r="B823" s="277"/>
      <c r="C823" s="277"/>
      <c r="D823" s="13">
        <v>11045</v>
      </c>
      <c r="E823" s="1"/>
      <c r="F823" s="109">
        <v>11100</v>
      </c>
      <c r="G823" s="1"/>
      <c r="H823" s="1">
        <f>F823-D823</f>
        <v>55</v>
      </c>
      <c r="I823" s="5"/>
      <c r="J823" s="5"/>
      <c r="K823" s="5"/>
    </row>
    <row r="824" spans="2:11">
      <c r="B824" s="269"/>
      <c r="C824" s="269"/>
      <c r="D824" s="13">
        <v>11045</v>
      </c>
      <c r="E824" s="1"/>
      <c r="F824" s="109"/>
      <c r="G824" s="1"/>
      <c r="H824" s="1"/>
      <c r="I824" s="13" t="s">
        <v>13</v>
      </c>
      <c r="J824" s="5">
        <f>H821+H822+H823</f>
        <v>285</v>
      </c>
      <c r="K824" s="5">
        <f>J824*75</f>
        <v>21375</v>
      </c>
    </row>
    <row r="825" spans="2:11">
      <c r="B825" s="268" t="s">
        <v>704</v>
      </c>
      <c r="C825" s="268" t="s">
        <v>145</v>
      </c>
      <c r="D825" s="13"/>
      <c r="E825" s="1"/>
      <c r="F825" s="109">
        <v>11140</v>
      </c>
      <c r="G825" s="1"/>
      <c r="H825" s="1">
        <f>F825-D824</f>
        <v>95</v>
      </c>
      <c r="I825" s="5"/>
      <c r="J825" s="5"/>
      <c r="K825" s="5"/>
    </row>
    <row r="826" spans="2:11">
      <c r="B826" s="277"/>
      <c r="C826" s="277"/>
      <c r="D826" s="13">
        <v>11125</v>
      </c>
      <c r="E826" s="1"/>
      <c r="F826" s="109">
        <v>11150</v>
      </c>
      <c r="G826" s="1"/>
      <c r="H826" s="1">
        <f>F826-D826</f>
        <v>25</v>
      </c>
      <c r="I826" s="5"/>
      <c r="J826" s="5"/>
      <c r="K826" s="5"/>
    </row>
    <row r="827" spans="2:11">
      <c r="B827" s="277"/>
      <c r="C827" s="277"/>
      <c r="D827" s="13">
        <v>11125</v>
      </c>
      <c r="E827" s="1"/>
      <c r="F827" s="109">
        <v>11150</v>
      </c>
      <c r="G827" s="1"/>
      <c r="H827" s="1">
        <f>F827-D827</f>
        <v>25</v>
      </c>
      <c r="I827" s="5"/>
      <c r="J827" s="5"/>
      <c r="K827" s="5"/>
    </row>
    <row r="828" spans="2:11">
      <c r="B828" s="269"/>
      <c r="C828" s="269"/>
      <c r="D828" s="13">
        <v>11125</v>
      </c>
      <c r="E828" s="1"/>
      <c r="F828" s="109"/>
      <c r="G828" s="1"/>
      <c r="H828" s="1"/>
      <c r="I828" s="13" t="s">
        <v>13</v>
      </c>
      <c r="J828" s="5">
        <f>H825+H826+H827</f>
        <v>145</v>
      </c>
      <c r="K828" s="5">
        <f>J828*75</f>
        <v>10875</v>
      </c>
    </row>
    <row r="829" spans="2:11">
      <c r="B829" s="268" t="s">
        <v>706</v>
      </c>
      <c r="C829" s="268" t="s">
        <v>145</v>
      </c>
      <c r="D829" s="13"/>
      <c r="E829" s="1"/>
      <c r="F829" s="109">
        <v>11165</v>
      </c>
      <c r="G829" s="1"/>
      <c r="H829" s="1">
        <f>F829-D828</f>
        <v>40</v>
      </c>
      <c r="I829" s="5"/>
      <c r="J829" s="5"/>
      <c r="K829" s="5"/>
    </row>
    <row r="830" spans="2:11">
      <c r="B830" s="277"/>
      <c r="C830" s="277"/>
      <c r="D830" s="13">
        <v>11150</v>
      </c>
      <c r="E830" s="1">
        <v>11130</v>
      </c>
      <c r="F830" s="109"/>
      <c r="G830" s="1"/>
      <c r="H830" s="1">
        <f>E830-D830</f>
        <v>-20</v>
      </c>
      <c r="I830" s="5"/>
      <c r="J830" s="5"/>
      <c r="K830" s="5"/>
    </row>
    <row r="831" spans="2:11">
      <c r="B831" s="269"/>
      <c r="C831" s="269"/>
      <c r="D831" s="13">
        <v>11150</v>
      </c>
      <c r="E831" s="1">
        <v>11130</v>
      </c>
      <c r="F831" s="109"/>
      <c r="G831" s="1"/>
      <c r="H831" s="1">
        <f>E831-D831</f>
        <v>-20</v>
      </c>
      <c r="I831" s="5"/>
      <c r="J831" s="5">
        <f>H829+H830+H831</f>
        <v>0</v>
      </c>
      <c r="K831" s="5">
        <v>0</v>
      </c>
    </row>
    <row r="832" spans="2:11">
      <c r="B832" s="268" t="s">
        <v>709</v>
      </c>
      <c r="C832" s="268" t="s">
        <v>270</v>
      </c>
      <c r="D832" s="13">
        <v>11155</v>
      </c>
      <c r="E832" s="1"/>
      <c r="F832" s="109">
        <v>11179</v>
      </c>
      <c r="G832" s="1"/>
      <c r="H832" s="1">
        <f>F832-D832</f>
        <v>24</v>
      </c>
      <c r="I832" s="5"/>
      <c r="J832" s="5"/>
      <c r="K832" s="5"/>
    </row>
    <row r="833" spans="2:11">
      <c r="B833" s="277"/>
      <c r="C833" s="277"/>
      <c r="D833" s="13">
        <v>11155</v>
      </c>
      <c r="E833" s="1"/>
      <c r="F833" s="109">
        <v>11179</v>
      </c>
      <c r="G833" s="1"/>
      <c r="H833" s="1">
        <f t="shared" ref="H833:H835" si="94">F833-D833</f>
        <v>24</v>
      </c>
      <c r="I833" s="5"/>
      <c r="J833" s="5"/>
      <c r="K833" s="5"/>
    </row>
    <row r="834" spans="2:11">
      <c r="B834" s="277"/>
      <c r="C834" s="277"/>
      <c r="D834" s="13">
        <v>11155</v>
      </c>
      <c r="E834" s="1"/>
      <c r="F834" s="109">
        <v>11179</v>
      </c>
      <c r="G834" s="1"/>
      <c r="H834" s="1">
        <f t="shared" si="94"/>
        <v>24</v>
      </c>
      <c r="I834" s="5"/>
      <c r="J834" s="5"/>
      <c r="K834" s="5"/>
    </row>
    <row r="835" spans="2:11">
      <c r="B835" s="269"/>
      <c r="C835" s="269"/>
      <c r="D835" s="13">
        <v>11155</v>
      </c>
      <c r="E835" s="1"/>
      <c r="F835" s="109">
        <v>11179</v>
      </c>
      <c r="G835" s="1"/>
      <c r="H835" s="1">
        <f t="shared" si="94"/>
        <v>24</v>
      </c>
      <c r="I835" s="5"/>
      <c r="J835" s="5">
        <f>H832+H833+H834+H835</f>
        <v>96</v>
      </c>
      <c r="K835" s="5">
        <f>J835*75</f>
        <v>7200</v>
      </c>
    </row>
    <row r="836" spans="2:11">
      <c r="B836" s="268" t="s">
        <v>714</v>
      </c>
      <c r="C836" s="268" t="s">
        <v>270</v>
      </c>
      <c r="D836" s="13">
        <v>11249</v>
      </c>
      <c r="E836" s="1"/>
      <c r="F836" s="109">
        <v>11262</v>
      </c>
      <c r="G836" s="1"/>
      <c r="H836" s="1">
        <f>F836-D836</f>
        <v>13</v>
      </c>
      <c r="I836" s="5"/>
      <c r="J836" s="5"/>
      <c r="K836" s="5"/>
    </row>
    <row r="837" spans="2:11">
      <c r="B837" s="277"/>
      <c r="C837" s="277"/>
      <c r="D837" s="13">
        <v>11249</v>
      </c>
      <c r="E837" s="1"/>
      <c r="F837" s="109">
        <v>11262</v>
      </c>
      <c r="G837" s="1"/>
      <c r="H837" s="1">
        <f t="shared" ref="H837:H839" si="95">F837-D837</f>
        <v>13</v>
      </c>
      <c r="I837" s="5"/>
      <c r="J837" s="5"/>
      <c r="K837" s="5"/>
    </row>
    <row r="838" spans="2:11">
      <c r="B838" s="277"/>
      <c r="C838" s="277"/>
      <c r="D838" s="13">
        <v>11249</v>
      </c>
      <c r="E838" s="1"/>
      <c r="F838" s="109">
        <v>11262</v>
      </c>
      <c r="G838" s="1"/>
      <c r="H838" s="1">
        <f t="shared" si="95"/>
        <v>13</v>
      </c>
      <c r="I838" s="5"/>
      <c r="J838" s="5"/>
      <c r="K838" s="5"/>
    </row>
    <row r="839" spans="2:11">
      <c r="B839" s="277"/>
      <c r="C839" s="277"/>
      <c r="D839" s="13">
        <v>11249</v>
      </c>
      <c r="E839" s="1"/>
      <c r="F839" s="109">
        <v>11262</v>
      </c>
      <c r="G839" s="1"/>
      <c r="H839" s="1">
        <f t="shared" si="95"/>
        <v>13</v>
      </c>
      <c r="I839" s="5"/>
      <c r="J839" s="5"/>
      <c r="K839" s="5"/>
    </row>
    <row r="840" spans="2:11">
      <c r="B840" s="277"/>
      <c r="C840" s="277"/>
      <c r="D840" s="13"/>
      <c r="E840" s="1">
        <v>11270</v>
      </c>
      <c r="F840" s="109"/>
      <c r="G840" s="1">
        <v>11285</v>
      </c>
      <c r="H840" s="1">
        <f>E840-G840</f>
        <v>-15</v>
      </c>
      <c r="I840" s="5"/>
      <c r="J840" s="5"/>
      <c r="K840" s="5"/>
    </row>
    <row r="841" spans="2:11">
      <c r="B841" s="277"/>
      <c r="C841" s="277"/>
      <c r="D841" s="13"/>
      <c r="E841" s="1">
        <v>11270</v>
      </c>
      <c r="F841" s="109"/>
      <c r="G841" s="1">
        <v>11285</v>
      </c>
      <c r="H841" s="1">
        <f>E841-G841</f>
        <v>-15</v>
      </c>
      <c r="I841" s="5"/>
      <c r="J841" s="5"/>
      <c r="K841" s="5"/>
    </row>
    <row r="842" spans="2:11">
      <c r="B842" s="277"/>
      <c r="C842" s="277"/>
      <c r="D842" s="13">
        <v>11288</v>
      </c>
      <c r="E842" s="1"/>
      <c r="F842" s="109">
        <v>11310</v>
      </c>
      <c r="G842" s="1"/>
      <c r="H842" s="1">
        <f>F842-D842</f>
        <v>22</v>
      </c>
      <c r="I842" s="5"/>
      <c r="J842" s="5"/>
      <c r="K842" s="5"/>
    </row>
    <row r="843" spans="2:11">
      <c r="B843" s="269"/>
      <c r="C843" s="269"/>
      <c r="D843" s="13">
        <v>11288</v>
      </c>
      <c r="E843" s="1"/>
      <c r="F843" s="109">
        <v>11310</v>
      </c>
      <c r="G843" s="1"/>
      <c r="H843" s="1">
        <f>F843-D843</f>
        <v>22</v>
      </c>
      <c r="I843" s="5"/>
      <c r="J843" s="5">
        <f>H836+H837+H838+H839+H840+H841+H842+H843</f>
        <v>66</v>
      </c>
      <c r="K843" s="5">
        <f>J843*75</f>
        <v>4950</v>
      </c>
    </row>
    <row r="844" spans="2:11">
      <c r="B844" s="268" t="s">
        <v>720</v>
      </c>
      <c r="C844" s="268" t="s">
        <v>270</v>
      </c>
      <c r="D844" s="13">
        <v>11300</v>
      </c>
      <c r="E844" s="1"/>
      <c r="F844" s="109">
        <v>11340</v>
      </c>
      <c r="G844" s="1"/>
      <c r="H844" s="1">
        <f>F844-D844</f>
        <v>40</v>
      </c>
      <c r="I844" s="5"/>
      <c r="J844" s="5"/>
      <c r="K844" s="5"/>
    </row>
    <row r="845" spans="2:11">
      <c r="B845" s="277"/>
      <c r="C845" s="277"/>
      <c r="D845" s="13">
        <v>11300</v>
      </c>
      <c r="E845" s="1"/>
      <c r="F845" s="109">
        <v>11340</v>
      </c>
      <c r="G845" s="1"/>
      <c r="H845" s="1">
        <f>F845-D845</f>
        <v>40</v>
      </c>
      <c r="I845" s="5"/>
      <c r="J845" s="5"/>
      <c r="K845" s="5"/>
    </row>
    <row r="846" spans="2:11">
      <c r="B846" s="277"/>
      <c r="C846" s="277"/>
      <c r="D846" s="13"/>
      <c r="E846" s="1">
        <v>11340</v>
      </c>
      <c r="F846" s="109"/>
      <c r="G846" s="1"/>
      <c r="H846" s="1"/>
      <c r="I846" s="13" t="s">
        <v>13</v>
      </c>
      <c r="J846" s="5"/>
      <c r="K846" s="5"/>
    </row>
    <row r="847" spans="2:11">
      <c r="B847" s="269"/>
      <c r="C847" s="269"/>
      <c r="D847" s="13"/>
      <c r="E847" s="1">
        <v>11340</v>
      </c>
      <c r="F847" s="109"/>
      <c r="G847" s="1"/>
      <c r="H847" s="1"/>
      <c r="I847" s="13" t="s">
        <v>13</v>
      </c>
      <c r="J847" s="5">
        <v>80</v>
      </c>
      <c r="K847" s="5">
        <f>J847*75</f>
        <v>6000</v>
      </c>
    </row>
    <row r="848" spans="2:11">
      <c r="B848" s="268" t="s">
        <v>727</v>
      </c>
      <c r="C848" s="268" t="s">
        <v>270</v>
      </c>
      <c r="D848" s="13">
        <v>11292</v>
      </c>
      <c r="E848" s="1">
        <v>11321</v>
      </c>
      <c r="F848" s="109"/>
      <c r="G848" s="1"/>
      <c r="H848" s="1">
        <f>E848-D848</f>
        <v>29</v>
      </c>
      <c r="I848" s="5"/>
      <c r="J848" s="5"/>
      <c r="K848" s="5"/>
    </row>
    <row r="849" spans="2:11">
      <c r="B849" s="277"/>
      <c r="C849" s="277"/>
      <c r="D849" s="13">
        <v>11292</v>
      </c>
      <c r="E849" s="1">
        <v>11321</v>
      </c>
      <c r="F849" s="109"/>
      <c r="G849" s="1"/>
      <c r="H849" s="1">
        <f>E849-D849</f>
        <v>29</v>
      </c>
      <c r="I849" s="5"/>
      <c r="J849" s="5"/>
      <c r="K849" s="5"/>
    </row>
    <row r="850" spans="2:11">
      <c r="B850" s="277"/>
      <c r="C850" s="277"/>
      <c r="D850" s="13"/>
      <c r="E850" s="1">
        <v>11321</v>
      </c>
      <c r="F850" s="109"/>
      <c r="G850" s="1">
        <v>11338</v>
      </c>
      <c r="H850" s="1">
        <f>E850-G850</f>
        <v>-17</v>
      </c>
      <c r="I850" s="5"/>
      <c r="J850" s="5"/>
      <c r="K850" s="5"/>
    </row>
    <row r="851" spans="2:11">
      <c r="B851" s="277"/>
      <c r="C851" s="277"/>
      <c r="D851" s="13">
        <v>11345</v>
      </c>
      <c r="E851" s="1"/>
      <c r="F851" s="109">
        <v>11375</v>
      </c>
      <c r="G851" s="1"/>
      <c r="H851" s="1">
        <f>F851-D851</f>
        <v>30</v>
      </c>
      <c r="I851" s="5"/>
      <c r="J851" s="5"/>
      <c r="K851" s="5"/>
    </row>
    <row r="852" spans="2:11">
      <c r="B852" s="277"/>
      <c r="C852" s="277"/>
      <c r="D852" s="13">
        <v>11345</v>
      </c>
      <c r="E852" s="1"/>
      <c r="F852" s="109">
        <v>11375</v>
      </c>
      <c r="G852" s="1"/>
      <c r="H852" s="1">
        <f t="shared" ref="H852:H853" si="96">F852-D852</f>
        <v>30</v>
      </c>
      <c r="I852" s="5"/>
      <c r="J852" s="5"/>
      <c r="K852" s="5"/>
    </row>
    <row r="853" spans="2:11">
      <c r="B853" s="269"/>
      <c r="C853" s="269"/>
      <c r="D853" s="13">
        <v>11345</v>
      </c>
      <c r="E853" s="1"/>
      <c r="F853" s="109">
        <v>11375</v>
      </c>
      <c r="G853" s="1"/>
      <c r="H853" s="1">
        <f t="shared" si="96"/>
        <v>30</v>
      </c>
      <c r="I853" s="5"/>
      <c r="J853" s="5">
        <f>H848+H849+H850+H851+H852+H853</f>
        <v>131</v>
      </c>
      <c r="K853" s="5">
        <f>J853*75</f>
        <v>9825</v>
      </c>
    </row>
    <row r="854" spans="2:11">
      <c r="B854" s="1"/>
      <c r="C854" s="1"/>
      <c r="D854" s="1"/>
      <c r="E854" s="1"/>
      <c r="F854" s="254" t="s">
        <v>638</v>
      </c>
      <c r="G854" s="255"/>
      <c r="H854" s="5">
        <f>SUM(H762:H853)</f>
        <v>3248</v>
      </c>
      <c r="I854" s="5">
        <f>H854*75</f>
        <v>243600</v>
      </c>
      <c r="J854" s="1"/>
      <c r="K854" s="1"/>
    </row>
    <row r="857" spans="2:11">
      <c r="B857" s="5" t="s">
        <v>175</v>
      </c>
      <c r="C857" s="5">
        <v>2018</v>
      </c>
      <c r="D857" s="13"/>
      <c r="E857" s="13"/>
      <c r="F857" s="13"/>
      <c r="G857" s="13"/>
      <c r="H857" s="13"/>
      <c r="I857" s="13"/>
      <c r="J857" s="247" t="s">
        <v>527</v>
      </c>
      <c r="K857" s="248"/>
    </row>
    <row r="858" spans="2:11">
      <c r="B858" s="11"/>
      <c r="C858" s="11"/>
      <c r="D858" s="11"/>
      <c r="E858" s="11"/>
      <c r="F858" s="11"/>
      <c r="G858" s="11"/>
      <c r="H858" s="11" t="s">
        <v>4</v>
      </c>
      <c r="I858" s="11"/>
      <c r="J858" s="249"/>
      <c r="K858" s="250"/>
    </row>
    <row r="859" spans="2:11">
      <c r="B859" s="12" t="s">
        <v>0</v>
      </c>
      <c r="C859" s="12" t="s">
        <v>5</v>
      </c>
      <c r="D859" s="12" t="s">
        <v>2</v>
      </c>
      <c r="E859" s="12" t="s">
        <v>6</v>
      </c>
      <c r="F859" s="12" t="s">
        <v>3</v>
      </c>
      <c r="G859" s="12" t="s">
        <v>7</v>
      </c>
      <c r="H859" s="12" t="s">
        <v>8</v>
      </c>
      <c r="I859" s="12" t="s">
        <v>9</v>
      </c>
      <c r="J859" s="76" t="s">
        <v>525</v>
      </c>
      <c r="K859" s="77" t="s">
        <v>526</v>
      </c>
    </row>
    <row r="860" spans="2:11">
      <c r="B860" s="256" t="s">
        <v>730</v>
      </c>
      <c r="C860" s="256" t="s">
        <v>270</v>
      </c>
      <c r="D860" s="1">
        <v>11351</v>
      </c>
      <c r="E860" s="1">
        <v>11391</v>
      </c>
      <c r="F860" s="1"/>
      <c r="G860" s="1"/>
      <c r="H860" s="1">
        <f>E860-D860</f>
        <v>40</v>
      </c>
      <c r="I860" s="1"/>
      <c r="J860" s="1"/>
      <c r="K860" s="1"/>
    </row>
    <row r="861" spans="2:11">
      <c r="B861" s="257"/>
      <c r="C861" s="257"/>
      <c r="D861" s="1">
        <v>11351</v>
      </c>
      <c r="E861" s="1">
        <v>11391</v>
      </c>
      <c r="F861" s="1"/>
      <c r="G861" s="1"/>
      <c r="H861" s="1">
        <f t="shared" ref="H861:H862" si="97">E861-D861</f>
        <v>40</v>
      </c>
      <c r="I861" s="1"/>
      <c r="J861" s="1"/>
      <c r="K861" s="1"/>
    </row>
    <row r="862" spans="2:11">
      <c r="B862" s="257"/>
      <c r="C862" s="257"/>
      <c r="D862" s="1">
        <v>11343</v>
      </c>
      <c r="E862" s="1">
        <v>11391</v>
      </c>
      <c r="F862" s="1"/>
      <c r="G862" s="1"/>
      <c r="H862" s="1">
        <f t="shared" si="97"/>
        <v>48</v>
      </c>
      <c r="I862" s="1"/>
      <c r="J862" s="1"/>
      <c r="K862" s="1"/>
    </row>
    <row r="863" spans="2:11">
      <c r="B863" s="258"/>
      <c r="C863" s="258"/>
      <c r="D863" s="1"/>
      <c r="E863" s="13">
        <v>11391</v>
      </c>
      <c r="F863" s="1"/>
      <c r="G863" s="1"/>
      <c r="H863" s="1"/>
      <c r="I863" s="13" t="s">
        <v>13</v>
      </c>
      <c r="J863" s="5">
        <f>H860+H861+H862</f>
        <v>128</v>
      </c>
      <c r="K863" s="5">
        <f>J863*75</f>
        <v>9600</v>
      </c>
    </row>
    <row r="864" spans="2:11">
      <c r="B864" s="281" t="s">
        <v>731</v>
      </c>
      <c r="C864" s="281" t="s">
        <v>270</v>
      </c>
      <c r="D864" s="1">
        <v>11280</v>
      </c>
      <c r="E864" s="13"/>
      <c r="F864" s="1"/>
      <c r="G864" s="110"/>
      <c r="H864" s="1">
        <f>E863-D864</f>
        <v>111</v>
      </c>
      <c r="I864" s="5"/>
      <c r="J864" s="5"/>
      <c r="K864" s="5"/>
    </row>
    <row r="865" spans="2:11">
      <c r="B865" s="282"/>
      <c r="C865" s="282"/>
      <c r="D865" s="1">
        <v>11280</v>
      </c>
      <c r="E865" s="13">
        <v>11320</v>
      </c>
      <c r="F865" s="1"/>
      <c r="G865" s="110"/>
      <c r="H865" s="1">
        <f>E865-D865</f>
        <v>40</v>
      </c>
      <c r="I865" s="5"/>
      <c r="J865" s="5"/>
      <c r="K865" s="5"/>
    </row>
    <row r="866" spans="2:11">
      <c r="B866" s="282"/>
      <c r="C866" s="282"/>
      <c r="D866" s="1">
        <v>11280</v>
      </c>
      <c r="E866" s="13">
        <v>11320</v>
      </c>
      <c r="F866" s="1"/>
      <c r="G866" s="110"/>
      <c r="H866" s="1">
        <f t="shared" ref="H866:H867" si="98">E866-D866</f>
        <v>40</v>
      </c>
      <c r="I866" s="5"/>
      <c r="J866" s="5"/>
      <c r="K866" s="5"/>
    </row>
    <row r="867" spans="2:11">
      <c r="B867" s="283"/>
      <c r="C867" s="283"/>
      <c r="D867" s="1">
        <v>11280</v>
      </c>
      <c r="E867" s="13">
        <v>11320</v>
      </c>
      <c r="F867" s="1"/>
      <c r="G867" s="110"/>
      <c r="H867" s="1">
        <f t="shared" si="98"/>
        <v>40</v>
      </c>
      <c r="I867" s="5"/>
      <c r="J867" s="5">
        <f>H864+H865+H866+H867</f>
        <v>231</v>
      </c>
      <c r="K867" s="5">
        <f>J867*75</f>
        <v>17325</v>
      </c>
    </row>
    <row r="868" spans="2:11">
      <c r="B868" s="281" t="s">
        <v>732</v>
      </c>
      <c r="C868" s="281" t="s">
        <v>270</v>
      </c>
      <c r="D868" s="1">
        <v>11310</v>
      </c>
      <c r="E868" s="5"/>
      <c r="F868" s="109">
        <v>11350</v>
      </c>
      <c r="G868" s="1"/>
      <c r="H868" s="1">
        <f>F868-D868</f>
        <v>40</v>
      </c>
      <c r="I868" s="5"/>
      <c r="J868" s="5"/>
      <c r="K868" s="5"/>
    </row>
    <row r="869" spans="2:11">
      <c r="B869" s="282"/>
      <c r="C869" s="282"/>
      <c r="D869" s="1">
        <v>11310</v>
      </c>
      <c r="E869" s="5"/>
      <c r="F869" s="109">
        <v>11350</v>
      </c>
      <c r="G869" s="1"/>
      <c r="H869" s="1">
        <f t="shared" ref="H869:H872" si="99">F869-D869</f>
        <v>40</v>
      </c>
      <c r="I869" s="5"/>
      <c r="J869" s="5"/>
      <c r="K869" s="5"/>
    </row>
    <row r="870" spans="2:11">
      <c r="B870" s="282"/>
      <c r="C870" s="282"/>
      <c r="D870" s="1">
        <v>11310</v>
      </c>
      <c r="E870" s="5"/>
      <c r="F870" s="109">
        <v>11350</v>
      </c>
      <c r="G870" s="1"/>
      <c r="H870" s="1">
        <f t="shared" si="99"/>
        <v>40</v>
      </c>
      <c r="I870" s="5"/>
      <c r="J870" s="5"/>
      <c r="K870" s="5"/>
    </row>
    <row r="871" spans="2:11">
      <c r="B871" s="282"/>
      <c r="C871" s="282"/>
      <c r="D871" s="1">
        <v>11350</v>
      </c>
      <c r="E871" s="5"/>
      <c r="F871" s="109">
        <v>11370</v>
      </c>
      <c r="G871" s="1"/>
      <c r="H871" s="1">
        <f t="shared" si="99"/>
        <v>20</v>
      </c>
      <c r="I871" s="5"/>
      <c r="J871" s="5"/>
      <c r="K871" s="5"/>
    </row>
    <row r="872" spans="2:11">
      <c r="B872" s="283"/>
      <c r="C872" s="283"/>
      <c r="D872" s="1">
        <v>11350</v>
      </c>
      <c r="E872" s="5"/>
      <c r="F872" s="109">
        <v>11400</v>
      </c>
      <c r="G872" s="1"/>
      <c r="H872" s="1">
        <f t="shared" si="99"/>
        <v>50</v>
      </c>
      <c r="I872" s="5"/>
      <c r="J872" s="5">
        <f>H868+H869+H870+H871+H872</f>
        <v>190</v>
      </c>
      <c r="K872" s="5">
        <f>J872*75</f>
        <v>14250</v>
      </c>
    </row>
    <row r="873" spans="2:11">
      <c r="B873" s="281" t="s">
        <v>737</v>
      </c>
      <c r="C873" s="281" t="s">
        <v>270</v>
      </c>
      <c r="D873" s="1">
        <v>11390</v>
      </c>
      <c r="E873" s="13">
        <v>11435</v>
      </c>
      <c r="F873" s="109"/>
      <c r="G873" s="1"/>
      <c r="H873" s="1">
        <f>E873-D873</f>
        <v>45</v>
      </c>
      <c r="I873" s="5"/>
      <c r="J873" s="5"/>
      <c r="K873" s="5"/>
    </row>
    <row r="874" spans="2:11">
      <c r="B874" s="282"/>
      <c r="C874" s="282"/>
      <c r="D874" s="1">
        <v>11390</v>
      </c>
      <c r="E874" s="13">
        <v>11435</v>
      </c>
      <c r="F874" s="109"/>
      <c r="G874" s="1"/>
      <c r="H874" s="1">
        <f t="shared" ref="H874:H875" si="100">E874-D874</f>
        <v>45</v>
      </c>
      <c r="I874" s="5"/>
      <c r="J874" s="5"/>
      <c r="K874" s="5"/>
    </row>
    <row r="875" spans="2:11">
      <c r="B875" s="283"/>
      <c r="C875" s="283"/>
      <c r="D875" s="1">
        <v>11390</v>
      </c>
      <c r="E875" s="13">
        <v>11435</v>
      </c>
      <c r="F875" s="109"/>
      <c r="G875" s="1"/>
      <c r="H875" s="1">
        <f t="shared" si="100"/>
        <v>45</v>
      </c>
      <c r="I875" s="5"/>
      <c r="J875" s="5">
        <f>H873+H874+H875</f>
        <v>135</v>
      </c>
      <c r="K875" s="5">
        <f>J875*75</f>
        <v>10125</v>
      </c>
    </row>
    <row r="876" spans="2:11">
      <c r="B876" s="281" t="s">
        <v>741</v>
      </c>
      <c r="C876" s="281" t="s">
        <v>270</v>
      </c>
      <c r="D876" s="1">
        <v>11380</v>
      </c>
      <c r="E876" s="13">
        <v>11409</v>
      </c>
      <c r="F876" s="109"/>
      <c r="G876" s="1"/>
      <c r="H876" s="1">
        <f>E876-D876</f>
        <v>29</v>
      </c>
      <c r="I876" s="5"/>
      <c r="J876" s="5"/>
      <c r="K876" s="5"/>
    </row>
    <row r="877" spans="2:11">
      <c r="B877" s="282"/>
      <c r="C877" s="282"/>
      <c r="D877" s="1">
        <v>11380</v>
      </c>
      <c r="E877" s="13">
        <v>11409</v>
      </c>
      <c r="F877" s="109"/>
      <c r="G877" s="1"/>
      <c r="H877" s="1">
        <f>E877-D877</f>
        <v>29</v>
      </c>
      <c r="I877" s="5"/>
      <c r="J877" s="5"/>
      <c r="K877" s="5"/>
    </row>
    <row r="878" spans="2:11">
      <c r="B878" s="283"/>
      <c r="C878" s="283"/>
      <c r="D878" s="1"/>
      <c r="E878" s="13">
        <v>11409</v>
      </c>
      <c r="F878" s="109"/>
      <c r="G878" s="1">
        <v>11418</v>
      </c>
      <c r="H878" s="1">
        <f>E878-G878</f>
        <v>-9</v>
      </c>
      <c r="I878" s="5"/>
      <c r="J878" s="5">
        <f>H876+H877+H878</f>
        <v>49</v>
      </c>
      <c r="K878" s="5">
        <f>J878*75</f>
        <v>3675</v>
      </c>
    </row>
    <row r="879" spans="2:11">
      <c r="B879" s="281" t="s">
        <v>744</v>
      </c>
      <c r="C879" s="281" t="s">
        <v>270</v>
      </c>
      <c r="D879" s="1">
        <v>11445</v>
      </c>
      <c r="E879" s="13"/>
      <c r="F879" s="109">
        <v>11472</v>
      </c>
      <c r="G879" s="1"/>
      <c r="H879" s="1">
        <f>F879-D879</f>
        <v>27</v>
      </c>
      <c r="I879" s="5"/>
      <c r="J879" s="5"/>
      <c r="K879" s="5"/>
    </row>
    <row r="880" spans="2:11">
      <c r="B880" s="282"/>
      <c r="C880" s="282"/>
      <c r="D880" s="1">
        <v>11445</v>
      </c>
      <c r="E880" s="13"/>
      <c r="F880" s="109">
        <v>11472</v>
      </c>
      <c r="G880" s="1"/>
      <c r="H880" s="1">
        <f t="shared" ref="H880:H883" si="101">F880-D880</f>
        <v>27</v>
      </c>
      <c r="I880" s="5"/>
      <c r="J880" s="5"/>
      <c r="K880" s="5"/>
    </row>
    <row r="881" spans="2:11">
      <c r="B881" s="282"/>
      <c r="C881" s="282"/>
      <c r="D881" s="1">
        <v>11445</v>
      </c>
      <c r="E881" s="13"/>
      <c r="F881" s="109">
        <v>11472</v>
      </c>
      <c r="G881" s="1"/>
      <c r="H881" s="1">
        <f t="shared" si="101"/>
        <v>27</v>
      </c>
      <c r="I881" s="5"/>
      <c r="J881" s="5"/>
      <c r="K881" s="5"/>
    </row>
    <row r="882" spans="2:11">
      <c r="B882" s="283"/>
      <c r="C882" s="283"/>
      <c r="D882" s="1">
        <v>11445</v>
      </c>
      <c r="E882" s="13"/>
      <c r="F882" s="109">
        <v>11472</v>
      </c>
      <c r="G882" s="1"/>
      <c r="H882" s="1">
        <f t="shared" si="101"/>
        <v>27</v>
      </c>
      <c r="I882" s="5"/>
      <c r="J882" s="5">
        <f>H879+H880+H881+H882</f>
        <v>108</v>
      </c>
      <c r="K882" s="5">
        <f>J882*75</f>
        <v>8100</v>
      </c>
    </row>
    <row r="883" spans="2:11">
      <c r="B883" s="268" t="s">
        <v>746</v>
      </c>
      <c r="C883" s="268" t="s">
        <v>270</v>
      </c>
      <c r="D883" s="1">
        <v>11487</v>
      </c>
      <c r="E883" s="13"/>
      <c r="F883" s="109">
        <v>11500</v>
      </c>
      <c r="G883" s="1"/>
      <c r="H883" s="1">
        <f t="shared" si="101"/>
        <v>13</v>
      </c>
      <c r="I883" s="5"/>
      <c r="J883" s="5"/>
      <c r="K883" s="5"/>
    </row>
    <row r="884" spans="2:11">
      <c r="B884" s="277"/>
      <c r="C884" s="277"/>
      <c r="D884" s="1">
        <v>11487</v>
      </c>
      <c r="E884" s="13"/>
      <c r="F884" s="109"/>
      <c r="G884" s="1"/>
      <c r="H884" s="1"/>
      <c r="I884" s="13" t="s">
        <v>13</v>
      </c>
      <c r="J884" s="5"/>
      <c r="K884" s="5"/>
    </row>
    <row r="885" spans="2:11">
      <c r="B885" s="277"/>
      <c r="C885" s="277"/>
      <c r="D885" s="1">
        <v>11487</v>
      </c>
      <c r="E885" s="13"/>
      <c r="F885" s="109"/>
      <c r="G885" s="1"/>
      <c r="H885" s="1"/>
      <c r="I885" s="13" t="s">
        <v>13</v>
      </c>
      <c r="J885" s="5"/>
      <c r="K885" s="5"/>
    </row>
    <row r="886" spans="2:11">
      <c r="B886" s="269"/>
      <c r="C886" s="269"/>
      <c r="D886" s="1">
        <v>11487</v>
      </c>
      <c r="E886" s="13"/>
      <c r="F886" s="109"/>
      <c r="G886" s="1"/>
      <c r="H886" s="1"/>
      <c r="I886" s="13" t="s">
        <v>13</v>
      </c>
      <c r="J886" s="5">
        <v>13</v>
      </c>
      <c r="K886" s="5">
        <f>J886*75</f>
        <v>975</v>
      </c>
    </row>
    <row r="887" spans="2:11">
      <c r="B887" s="268" t="s">
        <v>749</v>
      </c>
      <c r="C887" s="268" t="s">
        <v>270</v>
      </c>
      <c r="D887" s="1"/>
      <c r="E887" s="13"/>
      <c r="F887" s="109">
        <v>11465</v>
      </c>
      <c r="G887" s="1"/>
      <c r="H887" s="1">
        <f>F887-D884</f>
        <v>-22</v>
      </c>
      <c r="I887" s="5"/>
      <c r="J887" s="5"/>
      <c r="K887" s="5"/>
    </row>
    <row r="888" spans="2:11">
      <c r="B888" s="277"/>
      <c r="C888" s="277"/>
      <c r="D888" s="1"/>
      <c r="E888" s="13"/>
      <c r="F888" s="109">
        <v>11465</v>
      </c>
      <c r="G888" s="1"/>
      <c r="H888" s="1">
        <f>F888-D885</f>
        <v>-22</v>
      </c>
      <c r="I888" s="5"/>
      <c r="J888" s="5"/>
      <c r="K888" s="5"/>
    </row>
    <row r="889" spans="2:11">
      <c r="B889" s="277"/>
      <c r="C889" s="277"/>
      <c r="D889" s="1"/>
      <c r="E889" s="13"/>
      <c r="F889" s="109">
        <v>11465</v>
      </c>
      <c r="G889" s="1"/>
      <c r="H889" s="1">
        <f>F889-D886</f>
        <v>-22</v>
      </c>
      <c r="I889" s="5"/>
      <c r="J889" s="5"/>
      <c r="K889" s="5"/>
    </row>
    <row r="890" spans="2:11">
      <c r="B890" s="277"/>
      <c r="C890" s="277"/>
      <c r="D890" s="1">
        <v>11438</v>
      </c>
      <c r="E890" s="13">
        <v>11470</v>
      </c>
      <c r="F890" s="109"/>
      <c r="G890" s="1"/>
      <c r="H890" s="1">
        <f>E890-D890</f>
        <v>32</v>
      </c>
      <c r="I890" s="5"/>
      <c r="J890" s="5"/>
      <c r="K890" s="5"/>
    </row>
    <row r="891" spans="2:11">
      <c r="B891" s="277"/>
      <c r="C891" s="277"/>
      <c r="D891" s="1">
        <v>11438</v>
      </c>
      <c r="E891" s="13">
        <v>11470</v>
      </c>
      <c r="F891" s="109"/>
      <c r="G891" s="1"/>
      <c r="H891" s="1">
        <f t="shared" ref="H891:H894" si="102">E891-D891</f>
        <v>32</v>
      </c>
      <c r="I891" s="5"/>
      <c r="J891" s="5"/>
      <c r="K891" s="5"/>
    </row>
    <row r="892" spans="2:11">
      <c r="B892" s="277"/>
      <c r="C892" s="277"/>
      <c r="D892" s="1">
        <v>11438</v>
      </c>
      <c r="E892" s="13">
        <v>11470</v>
      </c>
      <c r="F892" s="109"/>
      <c r="G892" s="1"/>
      <c r="H892" s="1">
        <f t="shared" si="102"/>
        <v>32</v>
      </c>
      <c r="I892" s="5"/>
      <c r="J892" s="5"/>
      <c r="K892" s="5"/>
    </row>
    <row r="893" spans="2:11">
      <c r="B893" s="277"/>
      <c r="C893" s="277"/>
      <c r="D893" s="1">
        <v>11433</v>
      </c>
      <c r="E893" s="13">
        <v>11470</v>
      </c>
      <c r="F893" s="109"/>
      <c r="G893" s="1"/>
      <c r="H893" s="1">
        <f t="shared" si="102"/>
        <v>37</v>
      </c>
      <c r="I893" s="5"/>
      <c r="J893" s="5"/>
      <c r="K893" s="5"/>
    </row>
    <row r="894" spans="2:11">
      <c r="B894" s="277"/>
      <c r="C894" s="277"/>
      <c r="D894" s="1">
        <v>11440</v>
      </c>
      <c r="E894" s="13">
        <v>11470</v>
      </c>
      <c r="F894" s="109"/>
      <c r="G894" s="1"/>
      <c r="H894" s="1">
        <f t="shared" si="102"/>
        <v>30</v>
      </c>
      <c r="I894" s="5"/>
      <c r="J894" s="5"/>
      <c r="K894" s="5"/>
    </row>
    <row r="895" spans="2:11">
      <c r="B895" s="277"/>
      <c r="C895" s="277"/>
      <c r="D895" s="1"/>
      <c r="E895" s="13">
        <v>11470</v>
      </c>
      <c r="F895" s="109"/>
      <c r="G895" s="1"/>
      <c r="H895" s="1"/>
      <c r="I895" s="13" t="s">
        <v>13</v>
      </c>
      <c r="J895" s="5"/>
      <c r="K895" s="5"/>
    </row>
    <row r="896" spans="2:11">
      <c r="B896" s="269"/>
      <c r="C896" s="269"/>
      <c r="D896" s="1"/>
      <c r="E896" s="13">
        <v>11470</v>
      </c>
      <c r="F896" s="109"/>
      <c r="G896" s="1"/>
      <c r="H896" s="1"/>
      <c r="I896" s="13" t="s">
        <v>13</v>
      </c>
      <c r="J896" s="5">
        <f>H887+H888+H889+H890+H891+H892+H893+H894</f>
        <v>97</v>
      </c>
      <c r="K896" s="5">
        <f>J896*75</f>
        <v>7275</v>
      </c>
    </row>
    <row r="897" spans="2:11">
      <c r="B897" s="268" t="s">
        <v>750</v>
      </c>
      <c r="C897" s="268" t="s">
        <v>270</v>
      </c>
      <c r="D897" s="1">
        <v>11360</v>
      </c>
      <c r="E897" s="13"/>
      <c r="F897" s="109"/>
      <c r="G897" s="1"/>
      <c r="H897" s="1">
        <f>E895-D897</f>
        <v>110</v>
      </c>
      <c r="I897" s="5"/>
      <c r="J897" s="5"/>
      <c r="K897" s="5"/>
    </row>
    <row r="898" spans="2:11">
      <c r="B898" s="277"/>
      <c r="C898" s="277"/>
      <c r="D898" s="1">
        <v>11360</v>
      </c>
      <c r="E898" s="13"/>
      <c r="F898" s="109"/>
      <c r="G898" s="1"/>
      <c r="H898" s="1">
        <f>E896-D897</f>
        <v>110</v>
      </c>
      <c r="I898" s="5"/>
      <c r="J898" s="5"/>
      <c r="K898" s="5"/>
    </row>
    <row r="899" spans="2:11">
      <c r="B899" s="277"/>
      <c r="C899" s="277"/>
      <c r="D899" s="1">
        <v>11385</v>
      </c>
      <c r="E899" s="13">
        <v>11415</v>
      </c>
      <c r="F899" s="109"/>
      <c r="G899" s="1"/>
      <c r="H899" s="1">
        <f>E899-D899</f>
        <v>30</v>
      </c>
      <c r="I899" s="5"/>
      <c r="J899" s="5"/>
      <c r="K899" s="5"/>
    </row>
    <row r="900" spans="2:11">
      <c r="B900" s="269"/>
      <c r="C900" s="269"/>
      <c r="D900" s="1">
        <v>11385</v>
      </c>
      <c r="E900" s="13">
        <v>11415</v>
      </c>
      <c r="F900" s="109"/>
      <c r="G900" s="1"/>
      <c r="H900" s="1">
        <f>E900-D900</f>
        <v>30</v>
      </c>
      <c r="I900" s="5"/>
      <c r="J900" s="5">
        <f>H897+H898+H899+H900</f>
        <v>280</v>
      </c>
      <c r="K900" s="5">
        <f>J900*75</f>
        <v>21000</v>
      </c>
    </row>
    <row r="901" spans="2:11">
      <c r="B901" s="268" t="s">
        <v>752</v>
      </c>
      <c r="C901" s="268" t="s">
        <v>270</v>
      </c>
      <c r="D901" s="1">
        <v>11415</v>
      </c>
      <c r="E901" s="13"/>
      <c r="F901" s="109">
        <v>11450</v>
      </c>
      <c r="G901" s="1"/>
      <c r="H901" s="1">
        <f>F901-D901</f>
        <v>35</v>
      </c>
      <c r="I901" s="5"/>
      <c r="J901" s="5"/>
      <c r="K901" s="5"/>
    </row>
    <row r="902" spans="2:11">
      <c r="B902" s="277"/>
      <c r="C902" s="277"/>
      <c r="D902" s="1">
        <v>11415</v>
      </c>
      <c r="E902" s="13"/>
      <c r="F902" s="109">
        <v>11450</v>
      </c>
      <c r="G902" s="1"/>
      <c r="H902" s="1">
        <f t="shared" ref="H902:H904" si="103">F902-D902</f>
        <v>35</v>
      </c>
      <c r="I902" s="5"/>
      <c r="J902" s="5"/>
      <c r="K902" s="5"/>
    </row>
    <row r="903" spans="2:11">
      <c r="B903" s="277"/>
      <c r="C903" s="277"/>
      <c r="D903" s="1">
        <v>11415</v>
      </c>
      <c r="E903" s="13"/>
      <c r="F903" s="109">
        <v>11472</v>
      </c>
      <c r="G903" s="1"/>
      <c r="H903" s="1">
        <f t="shared" si="103"/>
        <v>57</v>
      </c>
      <c r="I903" s="5"/>
      <c r="J903" s="5"/>
      <c r="K903" s="5"/>
    </row>
    <row r="904" spans="2:11">
      <c r="B904" s="269"/>
      <c r="C904" s="269"/>
      <c r="D904" s="1">
        <v>11415</v>
      </c>
      <c r="E904" s="13"/>
      <c r="F904" s="109">
        <v>11472</v>
      </c>
      <c r="G904" s="1"/>
      <c r="H904" s="1">
        <f t="shared" si="103"/>
        <v>57</v>
      </c>
      <c r="I904" s="5"/>
      <c r="J904" s="5">
        <f>H901+H902+H903+H904</f>
        <v>184</v>
      </c>
      <c r="K904" s="5">
        <f>J904*75</f>
        <v>13800</v>
      </c>
    </row>
    <row r="905" spans="2:11">
      <c r="B905" s="268" t="s">
        <v>753</v>
      </c>
      <c r="C905" s="268" t="s">
        <v>270</v>
      </c>
      <c r="D905" s="1">
        <v>11380</v>
      </c>
      <c r="E905" s="13">
        <v>11400</v>
      </c>
      <c r="F905" s="109"/>
      <c r="G905" s="1"/>
      <c r="H905" s="1">
        <f>E905-D905</f>
        <v>20</v>
      </c>
      <c r="I905" s="5"/>
      <c r="J905" s="5"/>
      <c r="K905" s="5"/>
    </row>
    <row r="906" spans="2:11">
      <c r="B906" s="277"/>
      <c r="C906" s="277"/>
      <c r="D906" s="1"/>
      <c r="E906" s="13">
        <v>11400</v>
      </c>
      <c r="F906" s="109"/>
      <c r="G906" s="1">
        <v>11420</v>
      </c>
      <c r="H906" s="1">
        <f>E906-G906</f>
        <v>-20</v>
      </c>
      <c r="I906" s="5"/>
      <c r="J906" s="5"/>
      <c r="K906" s="5"/>
    </row>
    <row r="907" spans="2:11">
      <c r="B907" s="277"/>
      <c r="C907" s="277"/>
      <c r="D907" s="1"/>
      <c r="E907" s="13">
        <v>11400</v>
      </c>
      <c r="F907" s="109"/>
      <c r="G907" s="1">
        <v>11420</v>
      </c>
      <c r="H907" s="1">
        <f t="shared" ref="H907:H908" si="104">E907-G907</f>
        <v>-20</v>
      </c>
      <c r="I907" s="5"/>
      <c r="J907" s="5"/>
      <c r="K907" s="5"/>
    </row>
    <row r="908" spans="2:11">
      <c r="B908" s="269"/>
      <c r="C908" s="269"/>
      <c r="D908" s="1"/>
      <c r="E908" s="13">
        <v>11400</v>
      </c>
      <c r="F908" s="109"/>
      <c r="G908" s="1">
        <v>11420</v>
      </c>
      <c r="H908" s="1">
        <f t="shared" si="104"/>
        <v>-20</v>
      </c>
      <c r="I908" s="5"/>
      <c r="J908" s="5">
        <f>H905+H906+H907+H908</f>
        <v>-40</v>
      </c>
      <c r="K908" s="5">
        <f>J908*75</f>
        <v>-3000</v>
      </c>
    </row>
    <row r="909" spans="2:11">
      <c r="B909" s="268" t="s">
        <v>754</v>
      </c>
      <c r="C909" s="268" t="s">
        <v>270</v>
      </c>
      <c r="D909" s="1">
        <v>11449</v>
      </c>
      <c r="E909" s="13"/>
      <c r="F909" s="109">
        <v>11490</v>
      </c>
      <c r="G909" s="1"/>
      <c r="H909" s="1">
        <f>F909-D909</f>
        <v>41</v>
      </c>
      <c r="I909" s="5"/>
      <c r="J909" s="5"/>
      <c r="K909" s="5"/>
    </row>
    <row r="910" spans="2:11">
      <c r="B910" s="277"/>
      <c r="C910" s="277"/>
      <c r="D910" s="1">
        <v>11449</v>
      </c>
      <c r="E910" s="13"/>
      <c r="F910" s="109">
        <v>11490</v>
      </c>
      <c r="G910" s="1"/>
      <c r="H910" s="1">
        <f t="shared" ref="H910:H916" si="105">F910-D910</f>
        <v>41</v>
      </c>
      <c r="I910" s="5"/>
      <c r="J910" s="5"/>
      <c r="K910" s="5"/>
    </row>
    <row r="911" spans="2:11">
      <c r="B911" s="277"/>
      <c r="C911" s="277"/>
      <c r="D911" s="1">
        <v>11449</v>
      </c>
      <c r="E911" s="13"/>
      <c r="F911" s="109">
        <v>11505</v>
      </c>
      <c r="G911" s="1"/>
      <c r="H911" s="1">
        <f t="shared" si="105"/>
        <v>56</v>
      </c>
      <c r="I911" s="5"/>
      <c r="J911" s="5"/>
      <c r="K911" s="5"/>
    </row>
    <row r="912" spans="2:11">
      <c r="B912" s="269"/>
      <c r="C912" s="269"/>
      <c r="D912" s="1">
        <v>11449</v>
      </c>
      <c r="E912" s="13"/>
      <c r="F912" s="109">
        <v>11505</v>
      </c>
      <c r="G912" s="1"/>
      <c r="H912" s="1">
        <f t="shared" si="105"/>
        <v>56</v>
      </c>
      <c r="I912" s="5"/>
      <c r="J912" s="5">
        <f>H909+H910+H911+H912</f>
        <v>194</v>
      </c>
      <c r="K912" s="5">
        <f>J912*75</f>
        <v>14550</v>
      </c>
    </row>
    <row r="913" spans="2:11">
      <c r="B913" s="268" t="s">
        <v>758</v>
      </c>
      <c r="C913" s="268" t="s">
        <v>270</v>
      </c>
      <c r="D913" s="1">
        <v>11525</v>
      </c>
      <c r="E913" s="13"/>
      <c r="F913" s="109">
        <v>11550</v>
      </c>
      <c r="G913" s="1"/>
      <c r="H913" s="1">
        <f t="shared" si="105"/>
        <v>25</v>
      </c>
      <c r="I913" s="5"/>
      <c r="J913" s="5"/>
      <c r="K913" s="5"/>
    </row>
    <row r="914" spans="2:11">
      <c r="B914" s="277"/>
      <c r="C914" s="277"/>
      <c r="D914" s="1">
        <v>11525</v>
      </c>
      <c r="E914" s="13"/>
      <c r="F914" s="109">
        <v>11570</v>
      </c>
      <c r="G914" s="1"/>
      <c r="H914" s="1">
        <f t="shared" si="105"/>
        <v>45</v>
      </c>
      <c r="I914" s="5"/>
      <c r="J914" s="5"/>
      <c r="K914" s="5"/>
    </row>
    <row r="915" spans="2:11">
      <c r="B915" s="277"/>
      <c r="C915" s="277"/>
      <c r="D915" s="1">
        <v>11525</v>
      </c>
      <c r="E915" s="13"/>
      <c r="F915" s="109">
        <v>11570</v>
      </c>
      <c r="G915" s="1"/>
      <c r="H915" s="1">
        <f t="shared" si="105"/>
        <v>45</v>
      </c>
      <c r="I915" s="5"/>
      <c r="J915" s="5"/>
      <c r="K915" s="5"/>
    </row>
    <row r="916" spans="2:11">
      <c r="B916" s="269"/>
      <c r="C916" s="269"/>
      <c r="D916" s="1">
        <v>11525</v>
      </c>
      <c r="E916" s="13"/>
      <c r="F916" s="109">
        <v>11580</v>
      </c>
      <c r="G916" s="1"/>
      <c r="H916" s="1">
        <f t="shared" si="105"/>
        <v>55</v>
      </c>
      <c r="I916" s="5"/>
      <c r="J916" s="5">
        <f>H913+H914+H915+H916</f>
        <v>170</v>
      </c>
      <c r="K916" s="5">
        <f>J916*75</f>
        <v>12750</v>
      </c>
    </row>
    <row r="917" spans="2:11">
      <c r="B917" s="268" t="s">
        <v>760</v>
      </c>
      <c r="C917" s="268" t="s">
        <v>270</v>
      </c>
      <c r="D917" s="1">
        <v>11555</v>
      </c>
      <c r="E917" s="13">
        <v>11570</v>
      </c>
      <c r="F917" s="109"/>
      <c r="G917" s="1"/>
      <c r="H917" s="1">
        <f>E917-D917</f>
        <v>15</v>
      </c>
      <c r="I917" s="5"/>
      <c r="J917" s="5"/>
      <c r="K917" s="5"/>
    </row>
    <row r="918" spans="2:11">
      <c r="B918" s="277"/>
      <c r="C918" s="277"/>
      <c r="D918" s="1">
        <v>11555</v>
      </c>
      <c r="E918" s="13">
        <v>11570</v>
      </c>
      <c r="F918" s="109"/>
      <c r="G918" s="1"/>
      <c r="H918" s="1">
        <f t="shared" ref="H918:H927" si="106">E918-D918</f>
        <v>15</v>
      </c>
      <c r="I918" s="5"/>
      <c r="J918" s="5"/>
      <c r="K918" s="5"/>
    </row>
    <row r="919" spans="2:11">
      <c r="B919" s="277"/>
      <c r="C919" s="277"/>
      <c r="D919" s="1">
        <v>11555</v>
      </c>
      <c r="E919" s="13">
        <v>11570</v>
      </c>
      <c r="F919" s="109"/>
      <c r="G919" s="1"/>
      <c r="H919" s="1">
        <f t="shared" si="106"/>
        <v>15</v>
      </c>
      <c r="I919" s="5"/>
      <c r="J919" s="5"/>
      <c r="K919" s="5"/>
    </row>
    <row r="920" spans="2:11">
      <c r="B920" s="269"/>
      <c r="C920" s="269"/>
      <c r="D920" s="1">
        <v>11555</v>
      </c>
      <c r="E920" s="13">
        <v>11570</v>
      </c>
      <c r="F920" s="109"/>
      <c r="G920" s="1"/>
      <c r="H920" s="1">
        <f t="shared" si="106"/>
        <v>15</v>
      </c>
      <c r="I920" s="5"/>
      <c r="J920" s="5">
        <v>60</v>
      </c>
      <c r="K920" s="5">
        <f>J920*75</f>
        <v>4500</v>
      </c>
    </row>
    <row r="921" spans="2:11">
      <c r="B921" s="268" t="s">
        <v>763</v>
      </c>
      <c r="C921" s="268" t="s">
        <v>270</v>
      </c>
      <c r="D921" s="1">
        <v>11560</v>
      </c>
      <c r="E921" s="13">
        <v>11600</v>
      </c>
      <c r="F921" s="109"/>
      <c r="G921" s="1"/>
      <c r="H921" s="1">
        <v>40</v>
      </c>
      <c r="I921" s="5"/>
      <c r="J921" s="5"/>
      <c r="K921" s="5"/>
    </row>
    <row r="922" spans="2:11">
      <c r="B922" s="277"/>
      <c r="C922" s="277"/>
      <c r="D922" s="1">
        <v>11560</v>
      </c>
      <c r="E922" s="13">
        <v>11600</v>
      </c>
      <c r="F922" s="109"/>
      <c r="G922" s="1"/>
      <c r="H922" s="1">
        <f t="shared" si="106"/>
        <v>40</v>
      </c>
      <c r="I922" s="5"/>
      <c r="J922" s="5"/>
      <c r="K922" s="5"/>
    </row>
    <row r="923" spans="2:11">
      <c r="B923" s="277"/>
      <c r="C923" s="277"/>
      <c r="D923" s="1">
        <v>11560</v>
      </c>
      <c r="E923" s="13">
        <v>11600</v>
      </c>
      <c r="F923" s="109"/>
      <c r="G923" s="1"/>
      <c r="H923" s="1">
        <f t="shared" si="106"/>
        <v>40</v>
      </c>
      <c r="I923" s="5"/>
      <c r="J923" s="5"/>
      <c r="K923" s="5"/>
    </row>
    <row r="924" spans="2:11">
      <c r="B924" s="269"/>
      <c r="C924" s="269"/>
      <c r="D924" s="1">
        <v>11560</v>
      </c>
      <c r="E924" s="13">
        <v>11600</v>
      </c>
      <c r="F924" s="109"/>
      <c r="G924" s="1"/>
      <c r="H924" s="1">
        <f t="shared" si="106"/>
        <v>40</v>
      </c>
      <c r="I924" s="5"/>
      <c r="J924" s="5">
        <f>H921+H922+H923+H924</f>
        <v>160</v>
      </c>
      <c r="K924" s="5">
        <f>J924*75</f>
        <v>12000</v>
      </c>
    </row>
    <row r="925" spans="2:11">
      <c r="B925" s="268" t="s">
        <v>765</v>
      </c>
      <c r="C925" s="268" t="s">
        <v>270</v>
      </c>
      <c r="D925" s="1">
        <v>11560</v>
      </c>
      <c r="E925" s="13">
        <v>11590</v>
      </c>
      <c r="F925" s="109"/>
      <c r="G925" s="1"/>
      <c r="H925" s="1">
        <f t="shared" si="106"/>
        <v>30</v>
      </c>
      <c r="I925" s="5"/>
      <c r="J925" s="5"/>
      <c r="K925" s="5"/>
    </row>
    <row r="926" spans="2:11">
      <c r="B926" s="277"/>
      <c r="C926" s="277"/>
      <c r="D926" s="1">
        <v>11550</v>
      </c>
      <c r="E926" s="13">
        <v>11590</v>
      </c>
      <c r="F926" s="109"/>
      <c r="G926" s="1"/>
      <c r="H926" s="1">
        <f t="shared" si="106"/>
        <v>40</v>
      </c>
      <c r="I926" s="5"/>
      <c r="J926" s="5"/>
      <c r="K926" s="5"/>
    </row>
    <row r="927" spans="2:11">
      <c r="B927" s="269"/>
      <c r="C927" s="269"/>
      <c r="D927" s="1">
        <v>11545</v>
      </c>
      <c r="E927" s="13">
        <v>11590</v>
      </c>
      <c r="F927" s="109"/>
      <c r="G927" s="1"/>
      <c r="H927" s="1">
        <f t="shared" si="106"/>
        <v>45</v>
      </c>
      <c r="I927" s="5"/>
      <c r="J927" s="5">
        <f>H925+H926+H927</f>
        <v>115</v>
      </c>
      <c r="K927" s="5">
        <f>J927*75</f>
        <v>8625</v>
      </c>
    </row>
    <row r="928" spans="2:11">
      <c r="B928" s="268" t="s">
        <v>768</v>
      </c>
      <c r="C928" s="268" t="s">
        <v>270</v>
      </c>
      <c r="D928" s="1">
        <v>11655</v>
      </c>
      <c r="E928" s="13"/>
      <c r="F928" s="109">
        <v>11690</v>
      </c>
      <c r="G928" s="1"/>
      <c r="H928" s="1">
        <f>F928-D928</f>
        <v>35</v>
      </c>
      <c r="I928" s="5"/>
      <c r="J928" s="5"/>
      <c r="K928" s="5"/>
    </row>
    <row r="929" spans="2:11">
      <c r="B929" s="277"/>
      <c r="C929" s="277"/>
      <c r="D929" s="1">
        <v>11655</v>
      </c>
      <c r="E929" s="13"/>
      <c r="F929" s="109">
        <v>11690</v>
      </c>
      <c r="G929" s="1"/>
      <c r="H929" s="1">
        <f t="shared" ref="H929:H932" si="107">F929-D929</f>
        <v>35</v>
      </c>
      <c r="I929" s="5"/>
      <c r="J929" s="5"/>
      <c r="K929" s="5"/>
    </row>
    <row r="930" spans="2:11">
      <c r="B930" s="269"/>
      <c r="C930" s="269"/>
      <c r="D930" s="1">
        <v>11655</v>
      </c>
      <c r="E930" s="13"/>
      <c r="F930" s="109">
        <v>11690</v>
      </c>
      <c r="G930" s="1"/>
      <c r="H930" s="1">
        <f t="shared" si="107"/>
        <v>35</v>
      </c>
      <c r="I930" s="5"/>
      <c r="J930" s="5">
        <f>H928+H929+H930</f>
        <v>105</v>
      </c>
      <c r="K930" s="5">
        <f>J930*75</f>
        <v>7875</v>
      </c>
    </row>
    <row r="931" spans="2:11">
      <c r="B931" s="268" t="s">
        <v>771</v>
      </c>
      <c r="C931" s="268" t="s">
        <v>270</v>
      </c>
      <c r="D931" s="1">
        <v>11720</v>
      </c>
      <c r="E931" s="13"/>
      <c r="F931" s="109">
        <v>11745</v>
      </c>
      <c r="G931" s="1"/>
      <c r="H931" s="1">
        <f t="shared" si="107"/>
        <v>25</v>
      </c>
      <c r="I931" s="5"/>
      <c r="J931" s="5"/>
      <c r="K931" s="5"/>
    </row>
    <row r="932" spans="2:11">
      <c r="B932" s="269"/>
      <c r="C932" s="269"/>
      <c r="D932" s="1">
        <v>11720</v>
      </c>
      <c r="E932" s="13"/>
      <c r="F932" s="109">
        <v>11745</v>
      </c>
      <c r="G932" s="1"/>
      <c r="H932" s="1">
        <f t="shared" si="107"/>
        <v>25</v>
      </c>
      <c r="I932" s="5"/>
      <c r="J932" s="5">
        <v>50</v>
      </c>
      <c r="K932" s="5">
        <f>J932*75</f>
        <v>3750</v>
      </c>
    </row>
    <row r="933" spans="2:11">
      <c r="B933" s="268" t="s">
        <v>773</v>
      </c>
      <c r="C933" s="268" t="s">
        <v>270</v>
      </c>
      <c r="D933" s="1">
        <v>11730</v>
      </c>
      <c r="E933" s="13"/>
      <c r="F933" s="109"/>
      <c r="G933" s="1">
        <v>11715</v>
      </c>
      <c r="H933" s="1">
        <f>G933-D933</f>
        <v>-15</v>
      </c>
      <c r="I933" s="5"/>
      <c r="J933" s="5"/>
      <c r="K933" s="5"/>
    </row>
    <row r="934" spans="2:11">
      <c r="B934" s="269"/>
      <c r="C934" s="269"/>
      <c r="D934" s="1">
        <v>11730</v>
      </c>
      <c r="E934" s="13"/>
      <c r="F934" s="109"/>
      <c r="G934" s="1">
        <v>11715</v>
      </c>
      <c r="H934" s="1">
        <f>G934-D934</f>
        <v>-15</v>
      </c>
      <c r="I934" s="5"/>
      <c r="J934" s="5">
        <v>-30</v>
      </c>
      <c r="K934" s="5">
        <f>J934*75</f>
        <v>-2250</v>
      </c>
    </row>
    <row r="935" spans="2:11">
      <c r="B935" s="268" t="s">
        <v>776</v>
      </c>
      <c r="C935" s="268" t="s">
        <v>279</v>
      </c>
      <c r="D935" s="1">
        <v>11708</v>
      </c>
      <c r="E935" s="13">
        <v>11730</v>
      </c>
      <c r="F935" s="109"/>
      <c r="G935" s="1"/>
      <c r="H935" s="1">
        <f>E935-D935</f>
        <v>22</v>
      </c>
      <c r="I935" s="5"/>
      <c r="J935" s="5"/>
      <c r="K935" s="5"/>
    </row>
    <row r="936" spans="2:11">
      <c r="B936" s="277"/>
      <c r="C936" s="277"/>
      <c r="D936" s="1">
        <v>11697</v>
      </c>
      <c r="E936" s="13">
        <v>11730</v>
      </c>
      <c r="F936" s="109"/>
      <c r="G936" s="1"/>
      <c r="H936" s="1">
        <f t="shared" ref="H936:H938" si="108">E936-D936</f>
        <v>33</v>
      </c>
      <c r="I936" s="5"/>
      <c r="J936" s="5"/>
      <c r="K936" s="5"/>
    </row>
    <row r="937" spans="2:11">
      <c r="B937" s="277"/>
      <c r="C937" s="277"/>
      <c r="D937" s="1">
        <v>11697</v>
      </c>
      <c r="E937" s="13">
        <v>11730</v>
      </c>
      <c r="F937" s="109"/>
      <c r="G937" s="1"/>
      <c r="H937" s="1">
        <f t="shared" si="108"/>
        <v>33</v>
      </c>
      <c r="I937" s="5"/>
      <c r="J937" s="5"/>
      <c r="K937" s="5"/>
    </row>
    <row r="938" spans="2:11">
      <c r="B938" s="269"/>
      <c r="C938" s="269"/>
      <c r="D938" s="1">
        <v>11697</v>
      </c>
      <c r="E938" s="13">
        <v>11730</v>
      </c>
      <c r="F938" s="109"/>
      <c r="G938" s="1"/>
      <c r="H938" s="1">
        <f t="shared" si="108"/>
        <v>33</v>
      </c>
      <c r="I938" s="5"/>
      <c r="J938" s="5">
        <f>H935+H936+H937+H938</f>
        <v>121</v>
      </c>
      <c r="K938" s="5">
        <f>J938*75</f>
        <v>9075</v>
      </c>
    </row>
    <row r="939" spans="2:11">
      <c r="B939" s="268" t="s">
        <v>782</v>
      </c>
      <c r="C939" s="268" t="s">
        <v>279</v>
      </c>
      <c r="D939" s="1"/>
      <c r="E939" s="13">
        <v>11716</v>
      </c>
      <c r="F939" s="109"/>
      <c r="G939" s="1">
        <v>11736</v>
      </c>
      <c r="H939" s="1">
        <f>E939-G939</f>
        <v>-20</v>
      </c>
      <c r="I939" s="5"/>
      <c r="J939" s="5"/>
      <c r="K939" s="5"/>
    </row>
    <row r="940" spans="2:11">
      <c r="B940" s="277"/>
      <c r="C940" s="277"/>
      <c r="D940" s="1"/>
      <c r="E940" s="13">
        <v>11716</v>
      </c>
      <c r="F940" s="109"/>
      <c r="G940" s="1">
        <v>11736</v>
      </c>
      <c r="H940" s="1">
        <f>E940-G940</f>
        <v>-20</v>
      </c>
      <c r="I940" s="5"/>
      <c r="J940" s="5"/>
      <c r="K940" s="5"/>
    </row>
    <row r="941" spans="2:11">
      <c r="B941" s="277"/>
      <c r="C941" s="277"/>
      <c r="D941" s="1">
        <v>11758</v>
      </c>
      <c r="E941" s="13"/>
      <c r="F941" s="109">
        <v>11785</v>
      </c>
      <c r="G941" s="1"/>
      <c r="H941" s="1">
        <f>F941-D941</f>
        <v>27</v>
      </c>
      <c r="I941" s="5"/>
      <c r="J941" s="5"/>
      <c r="K941" s="5"/>
    </row>
    <row r="942" spans="2:11">
      <c r="B942" s="277"/>
      <c r="C942" s="277"/>
      <c r="D942" s="1">
        <v>11758</v>
      </c>
      <c r="E942" s="13"/>
      <c r="F942" s="109">
        <v>11785</v>
      </c>
      <c r="G942" s="1"/>
      <c r="H942" s="1">
        <f>F942-D942</f>
        <v>27</v>
      </c>
      <c r="I942" s="5"/>
      <c r="J942" s="5"/>
      <c r="K942" s="5"/>
    </row>
    <row r="943" spans="2:11">
      <c r="B943" s="277"/>
      <c r="C943" s="277"/>
      <c r="D943" s="1">
        <v>11688</v>
      </c>
      <c r="E943" s="13">
        <v>11709</v>
      </c>
      <c r="F943" s="109"/>
      <c r="G943" s="1"/>
      <c r="H943" s="1">
        <f>E943-D943</f>
        <v>21</v>
      </c>
      <c r="I943" s="5"/>
      <c r="J943" s="5"/>
      <c r="K943" s="5"/>
    </row>
    <row r="944" spans="2:11">
      <c r="B944" s="269"/>
      <c r="C944" s="269"/>
      <c r="D944" s="1">
        <v>11688</v>
      </c>
      <c r="E944" s="13">
        <v>11709</v>
      </c>
      <c r="F944" s="109"/>
      <c r="G944" s="1"/>
      <c r="H944" s="1">
        <f>E944-D944</f>
        <v>21</v>
      </c>
      <c r="I944" s="5"/>
      <c r="J944" s="5">
        <f>H939+H940+H941+H942+H943+H944</f>
        <v>56</v>
      </c>
      <c r="K944" s="5">
        <f>J944*75</f>
        <v>4200</v>
      </c>
    </row>
    <row r="945" spans="2:11">
      <c r="B945" s="1"/>
      <c r="C945" s="1"/>
      <c r="D945" s="1"/>
      <c r="E945" s="1"/>
      <c r="F945" s="254" t="s">
        <v>638</v>
      </c>
      <c r="G945" s="255"/>
      <c r="H945" s="5">
        <f>SUM(H860:H944)</f>
        <v>2376</v>
      </c>
      <c r="I945" s="5">
        <f>H945*75</f>
        <v>178200</v>
      </c>
      <c r="J945" s="1"/>
      <c r="K945" s="1"/>
    </row>
    <row r="948" spans="2:11">
      <c r="B948" s="5" t="s">
        <v>292</v>
      </c>
      <c r="C948" s="5">
        <v>2018</v>
      </c>
      <c r="D948" s="13"/>
      <c r="E948" s="13"/>
      <c r="F948" s="13"/>
      <c r="G948" s="13"/>
      <c r="H948" s="13"/>
      <c r="I948" s="13"/>
      <c r="J948" s="247" t="s">
        <v>527</v>
      </c>
      <c r="K948" s="248"/>
    </row>
    <row r="949" spans="2:11">
      <c r="B949" s="11"/>
      <c r="C949" s="11"/>
      <c r="D949" s="11"/>
      <c r="E949" s="11"/>
      <c r="F949" s="11"/>
      <c r="G949" s="11"/>
      <c r="H949" s="11" t="s">
        <v>4</v>
      </c>
      <c r="I949" s="11"/>
      <c r="J949" s="249"/>
      <c r="K949" s="250"/>
    </row>
    <row r="950" spans="2:11">
      <c r="B950" s="12" t="s">
        <v>0</v>
      </c>
      <c r="C950" s="12" t="s">
        <v>5</v>
      </c>
      <c r="D950" s="12" t="s">
        <v>2</v>
      </c>
      <c r="E950" s="12" t="s">
        <v>6</v>
      </c>
      <c r="F950" s="12" t="s">
        <v>3</v>
      </c>
      <c r="G950" s="12" t="s">
        <v>7</v>
      </c>
      <c r="H950" s="12" t="s">
        <v>8</v>
      </c>
      <c r="I950" s="12" t="s">
        <v>9</v>
      </c>
      <c r="J950" s="76" t="s">
        <v>525</v>
      </c>
      <c r="K950" s="77" t="s">
        <v>526</v>
      </c>
    </row>
    <row r="951" spans="2:11">
      <c r="B951" s="268" t="s">
        <v>784</v>
      </c>
      <c r="C951" s="268" t="s">
        <v>279</v>
      </c>
      <c r="D951" s="1">
        <v>11750</v>
      </c>
      <c r="E951" s="1"/>
      <c r="F951" s="1"/>
      <c r="G951" s="1">
        <v>11705</v>
      </c>
      <c r="H951" s="1">
        <f>G951-D951</f>
        <v>-45</v>
      </c>
      <c r="I951" s="1"/>
      <c r="J951" s="1"/>
      <c r="K951" s="1"/>
    </row>
    <row r="952" spans="2:11">
      <c r="B952" s="277"/>
      <c r="C952" s="277"/>
      <c r="D952" s="1">
        <v>11750</v>
      </c>
      <c r="E952" s="1"/>
      <c r="F952" s="1"/>
      <c r="G952" s="1">
        <v>11705</v>
      </c>
      <c r="H952" s="1">
        <f t="shared" ref="H952:H954" si="109">G952-D952</f>
        <v>-45</v>
      </c>
      <c r="I952" s="1"/>
      <c r="J952" s="1"/>
      <c r="K952" s="1"/>
    </row>
    <row r="953" spans="2:11">
      <c r="B953" s="277"/>
      <c r="C953" s="277"/>
      <c r="D953" s="1">
        <v>11720</v>
      </c>
      <c r="E953" s="1"/>
      <c r="F953" s="1"/>
      <c r="G953" s="1">
        <v>11705</v>
      </c>
      <c r="H953" s="1">
        <f t="shared" si="109"/>
        <v>-15</v>
      </c>
      <c r="I953" s="1"/>
      <c r="J953" s="1"/>
      <c r="K953" s="1"/>
    </row>
    <row r="954" spans="2:11">
      <c r="B954" s="277"/>
      <c r="C954" s="277"/>
      <c r="D954" s="1">
        <v>11720</v>
      </c>
      <c r="E954" s="1"/>
      <c r="F954" s="1"/>
      <c r="G954" s="1">
        <v>11705</v>
      </c>
      <c r="H954" s="1">
        <f t="shared" si="109"/>
        <v>-15</v>
      </c>
      <c r="I954" s="1"/>
      <c r="J954" s="1"/>
      <c r="K954" s="1"/>
    </row>
    <row r="955" spans="2:11">
      <c r="B955" s="277"/>
      <c r="C955" s="277"/>
      <c r="D955" s="1">
        <v>11640</v>
      </c>
      <c r="E955" s="1">
        <v>11695</v>
      </c>
      <c r="F955" s="1"/>
      <c r="G955" s="1"/>
      <c r="H955" s="1">
        <f>E955-D955</f>
        <v>55</v>
      </c>
      <c r="I955" s="1"/>
      <c r="J955" s="1"/>
      <c r="K955" s="1"/>
    </row>
    <row r="956" spans="2:11">
      <c r="B956" s="277"/>
      <c r="C956" s="277"/>
      <c r="D956" s="1">
        <v>11640</v>
      </c>
      <c r="E956" s="1">
        <v>11695</v>
      </c>
      <c r="F956" s="1"/>
      <c r="G956" s="1"/>
      <c r="H956" s="1">
        <f t="shared" ref="H956:H958" si="110">E956-D956</f>
        <v>55</v>
      </c>
      <c r="I956" s="1"/>
      <c r="J956" s="1"/>
      <c r="K956" s="1"/>
    </row>
    <row r="957" spans="2:11">
      <c r="B957" s="277"/>
      <c r="C957" s="277"/>
      <c r="D957" s="1">
        <v>11625</v>
      </c>
      <c r="E957" s="1">
        <v>11695</v>
      </c>
      <c r="F957" s="1"/>
      <c r="G957" s="1"/>
      <c r="H957" s="1">
        <f t="shared" si="110"/>
        <v>70</v>
      </c>
      <c r="I957" s="1"/>
      <c r="J957" s="1"/>
      <c r="K957" s="1"/>
    </row>
    <row r="958" spans="2:11">
      <c r="B958" s="269"/>
      <c r="C958" s="269"/>
      <c r="D958" s="1">
        <v>11625</v>
      </c>
      <c r="E958" s="1">
        <v>11695</v>
      </c>
      <c r="F958" s="1"/>
      <c r="G958" s="1"/>
      <c r="H958" s="1">
        <f t="shared" si="110"/>
        <v>70</v>
      </c>
      <c r="I958" s="1"/>
      <c r="J958" s="5">
        <f>H951+H952+H953+H954+H955+H956+H957+H958</f>
        <v>130</v>
      </c>
      <c r="K958" s="5">
        <f>J958*75</f>
        <v>9750</v>
      </c>
    </row>
    <row r="959" spans="2:11">
      <c r="B959" s="268" t="s">
        <v>787</v>
      </c>
      <c r="C959" s="268" t="s">
        <v>279</v>
      </c>
      <c r="D959" s="1">
        <v>11580</v>
      </c>
      <c r="E959" s="1">
        <v>11620</v>
      </c>
      <c r="F959" s="1"/>
      <c r="G959" s="1"/>
      <c r="H959" s="1">
        <f>E959-D959</f>
        <v>40</v>
      </c>
      <c r="I959" s="1"/>
      <c r="J959" s="5"/>
      <c r="K959" s="5"/>
    </row>
    <row r="960" spans="2:11">
      <c r="B960" s="277"/>
      <c r="C960" s="277"/>
      <c r="D960" s="1">
        <v>11570</v>
      </c>
      <c r="E960" s="1">
        <v>11620</v>
      </c>
      <c r="F960" s="1"/>
      <c r="G960" s="1"/>
      <c r="H960" s="1">
        <f t="shared" ref="H960:H969" si="111">E960-D960</f>
        <v>50</v>
      </c>
      <c r="I960" s="1"/>
      <c r="J960" s="5"/>
      <c r="K960" s="5"/>
    </row>
    <row r="961" spans="2:11">
      <c r="B961" s="277"/>
      <c r="C961" s="277"/>
      <c r="D961" s="1">
        <v>11560</v>
      </c>
      <c r="E961" s="1">
        <v>11620</v>
      </c>
      <c r="F961" s="1"/>
      <c r="G961" s="1"/>
      <c r="H961" s="1">
        <f t="shared" si="111"/>
        <v>60</v>
      </c>
      <c r="I961" s="1"/>
      <c r="J961" s="5"/>
      <c r="K961" s="5"/>
    </row>
    <row r="962" spans="2:11">
      <c r="B962" s="269"/>
      <c r="C962" s="269"/>
      <c r="D962" s="1">
        <v>11560</v>
      </c>
      <c r="E962" s="1">
        <v>11620</v>
      </c>
      <c r="F962" s="1"/>
      <c r="G962" s="1"/>
      <c r="H962" s="1">
        <f t="shared" si="111"/>
        <v>60</v>
      </c>
      <c r="I962" s="1"/>
      <c r="J962" s="5">
        <f>H959+H960+H961+H962</f>
        <v>210</v>
      </c>
      <c r="K962" s="5">
        <f>J962*75</f>
        <v>15750</v>
      </c>
    </row>
    <row r="963" spans="2:11">
      <c r="B963" s="268" t="s">
        <v>789</v>
      </c>
      <c r="C963" s="268" t="s">
        <v>279</v>
      </c>
      <c r="D963" s="1">
        <v>11450</v>
      </c>
      <c r="E963" s="1">
        <v>11550</v>
      </c>
      <c r="F963" s="1"/>
      <c r="G963" s="1"/>
      <c r="H963" s="1">
        <f t="shared" si="111"/>
        <v>100</v>
      </c>
      <c r="I963" s="1"/>
      <c r="J963" s="5"/>
      <c r="K963" s="5"/>
    </row>
    <row r="964" spans="2:11">
      <c r="B964" s="277"/>
      <c r="C964" s="277"/>
      <c r="D964" s="1">
        <v>11450</v>
      </c>
      <c r="E964" s="1">
        <v>11550</v>
      </c>
      <c r="F964" s="1"/>
      <c r="G964" s="1"/>
      <c r="H964" s="1">
        <f t="shared" si="111"/>
        <v>100</v>
      </c>
      <c r="I964" s="1"/>
      <c r="J964" s="5"/>
      <c r="K964" s="5"/>
    </row>
    <row r="965" spans="2:11">
      <c r="B965" s="277"/>
      <c r="C965" s="277"/>
      <c r="D965" s="1">
        <v>11440</v>
      </c>
      <c r="E965" s="1">
        <v>11550</v>
      </c>
      <c r="F965" s="1"/>
      <c r="G965" s="1"/>
      <c r="H965" s="1">
        <f t="shared" si="111"/>
        <v>110</v>
      </c>
      <c r="I965" s="1"/>
      <c r="J965" s="5"/>
      <c r="K965" s="5"/>
    </row>
    <row r="966" spans="2:11">
      <c r="B966" s="269"/>
      <c r="C966" s="269"/>
      <c r="D966" s="1">
        <v>11440</v>
      </c>
      <c r="E966" s="1">
        <v>11550</v>
      </c>
      <c r="F966" s="1"/>
      <c r="G966" s="1"/>
      <c r="H966" s="1">
        <f t="shared" si="111"/>
        <v>110</v>
      </c>
      <c r="I966" s="1"/>
      <c r="J966" s="5">
        <f>H963+H964+H965+H966</f>
        <v>420</v>
      </c>
      <c r="K966" s="5">
        <f>J966*75</f>
        <v>31500</v>
      </c>
    </row>
    <row r="967" spans="2:11">
      <c r="B967" s="268" t="s">
        <v>791</v>
      </c>
      <c r="C967" s="268" t="s">
        <v>279</v>
      </c>
      <c r="D967" s="144">
        <v>11475</v>
      </c>
      <c r="E967" s="144">
        <v>11510</v>
      </c>
      <c r="F967" s="144"/>
      <c r="G967" s="144"/>
      <c r="H967" s="1">
        <f t="shared" si="111"/>
        <v>35</v>
      </c>
      <c r="I967" s="144"/>
      <c r="J967" s="150"/>
      <c r="K967" s="150"/>
    </row>
    <row r="968" spans="2:11">
      <c r="B968" s="277"/>
      <c r="C968" s="277"/>
      <c r="D968" s="144">
        <v>11475</v>
      </c>
      <c r="E968" s="144">
        <v>11510</v>
      </c>
      <c r="F968" s="144"/>
      <c r="G968" s="144"/>
      <c r="H968" s="1">
        <f t="shared" si="111"/>
        <v>35</v>
      </c>
      <c r="I968" s="144"/>
      <c r="J968" s="150"/>
      <c r="K968" s="150"/>
    </row>
    <row r="969" spans="2:11">
      <c r="B969" s="277"/>
      <c r="C969" s="277"/>
      <c r="D969" s="144">
        <v>11475</v>
      </c>
      <c r="E969" s="144">
        <v>11510</v>
      </c>
      <c r="F969" s="144"/>
      <c r="G969" s="144"/>
      <c r="H969" s="1">
        <f t="shared" si="111"/>
        <v>35</v>
      </c>
      <c r="I969" s="144"/>
      <c r="J969" s="150"/>
      <c r="K969" s="150"/>
    </row>
    <row r="970" spans="2:11">
      <c r="B970" s="277"/>
      <c r="C970" s="277"/>
      <c r="D970" s="144">
        <v>11536</v>
      </c>
      <c r="E970" s="144"/>
      <c r="F970" s="144">
        <v>11569</v>
      </c>
      <c r="G970" s="144"/>
      <c r="H970" s="144">
        <f>F970-D970</f>
        <v>33</v>
      </c>
      <c r="I970" s="144"/>
      <c r="J970" s="150"/>
      <c r="K970" s="150"/>
    </row>
    <row r="971" spans="2:11">
      <c r="B971" s="277"/>
      <c r="C971" s="277"/>
      <c r="D971" s="144">
        <v>11536</v>
      </c>
      <c r="E971" s="144"/>
      <c r="F971" s="144">
        <v>11580</v>
      </c>
      <c r="G971" s="144"/>
      <c r="H971" s="144">
        <f t="shared" ref="H971:H973" si="112">F971-D971</f>
        <v>44</v>
      </c>
      <c r="I971" s="144"/>
      <c r="J971" s="150"/>
      <c r="K971" s="150"/>
    </row>
    <row r="972" spans="2:11">
      <c r="B972" s="277"/>
      <c r="C972" s="277"/>
      <c r="D972" s="144">
        <v>11536</v>
      </c>
      <c r="E972" s="144"/>
      <c r="F972" s="144">
        <v>11598</v>
      </c>
      <c r="G972" s="144"/>
      <c r="H972" s="144">
        <f t="shared" si="112"/>
        <v>62</v>
      </c>
      <c r="I972" s="144"/>
      <c r="J972" s="150"/>
      <c r="K972" s="150"/>
    </row>
    <row r="973" spans="2:11">
      <c r="B973" s="269"/>
      <c r="C973" s="269"/>
      <c r="D973" s="144">
        <v>11536</v>
      </c>
      <c r="E973" s="144"/>
      <c r="F973" s="144">
        <v>11600</v>
      </c>
      <c r="G973" s="144"/>
      <c r="H973" s="144">
        <f t="shared" si="112"/>
        <v>64</v>
      </c>
      <c r="I973" s="144"/>
      <c r="J973" s="150">
        <f>H967+H968+H969+H970+H971+H972+H973</f>
        <v>308</v>
      </c>
      <c r="K973" s="150">
        <f>J973*75</f>
        <v>23100</v>
      </c>
    </row>
    <row r="974" spans="2:11">
      <c r="B974" s="268" t="s">
        <v>795</v>
      </c>
      <c r="C974" s="268" t="s">
        <v>279</v>
      </c>
      <c r="D974" s="1">
        <v>11516</v>
      </c>
      <c r="E974" s="1">
        <v>11552</v>
      </c>
      <c r="F974" s="1"/>
      <c r="G974" s="1"/>
      <c r="H974" s="1">
        <f>E974-D974</f>
        <v>36</v>
      </c>
      <c r="I974" s="1"/>
      <c r="J974" s="5"/>
      <c r="K974" s="5"/>
    </row>
    <row r="975" spans="2:11">
      <c r="B975" s="277"/>
      <c r="C975" s="277"/>
      <c r="D975" s="1">
        <v>11516</v>
      </c>
      <c r="E975" s="1">
        <v>11552</v>
      </c>
      <c r="F975" s="1"/>
      <c r="G975" s="1"/>
      <c r="H975" s="1">
        <f t="shared" ref="H975:H977" si="113">E975-D975</f>
        <v>36</v>
      </c>
      <c r="I975" s="1"/>
      <c r="J975" s="5"/>
      <c r="K975" s="5"/>
    </row>
    <row r="976" spans="2:11">
      <c r="B976" s="277"/>
      <c r="C976" s="277"/>
      <c r="D976" s="1">
        <v>11516</v>
      </c>
      <c r="E976" s="1">
        <v>11552</v>
      </c>
      <c r="F976" s="1"/>
      <c r="G976" s="1"/>
      <c r="H976" s="1">
        <f t="shared" si="113"/>
        <v>36</v>
      </c>
      <c r="I976" s="1"/>
      <c r="J976" s="5"/>
      <c r="K976" s="5"/>
    </row>
    <row r="977" spans="2:11">
      <c r="B977" s="277"/>
      <c r="C977" s="277"/>
      <c r="D977" s="1">
        <v>11516</v>
      </c>
      <c r="E977" s="1">
        <v>11552</v>
      </c>
      <c r="F977" s="1"/>
      <c r="G977" s="1"/>
      <c r="H977" s="1">
        <f t="shared" si="113"/>
        <v>36</v>
      </c>
      <c r="I977" s="1"/>
      <c r="J977" s="5"/>
      <c r="K977" s="5"/>
    </row>
    <row r="978" spans="2:11">
      <c r="B978" s="277"/>
      <c r="C978" s="277"/>
      <c r="D978" s="1">
        <v>11592</v>
      </c>
      <c r="E978" s="1"/>
      <c r="F978" s="1">
        <v>11625</v>
      </c>
      <c r="G978" s="1"/>
      <c r="H978" s="1">
        <f>F978-D978</f>
        <v>33</v>
      </c>
      <c r="I978" s="1"/>
      <c r="J978" s="5"/>
      <c r="K978" s="5"/>
    </row>
    <row r="979" spans="2:11">
      <c r="B979" s="277"/>
      <c r="C979" s="277"/>
      <c r="D979" s="1">
        <v>11592</v>
      </c>
      <c r="E979" s="1"/>
      <c r="F979" s="1">
        <v>11635</v>
      </c>
      <c r="G979" s="1"/>
      <c r="H979" s="1">
        <f t="shared" ref="H979:H981" si="114">F979-D979</f>
        <v>43</v>
      </c>
      <c r="I979" s="1"/>
      <c r="J979" s="5"/>
      <c r="K979" s="5"/>
    </row>
    <row r="980" spans="2:11">
      <c r="B980" s="277"/>
      <c r="C980" s="277"/>
      <c r="D980" s="1">
        <v>11592</v>
      </c>
      <c r="E980" s="1"/>
      <c r="F980" s="1">
        <v>11640</v>
      </c>
      <c r="G980" s="1"/>
      <c r="H980" s="1">
        <f t="shared" si="114"/>
        <v>48</v>
      </c>
      <c r="I980" s="1"/>
      <c r="J980" s="5"/>
      <c r="K980" s="5"/>
    </row>
    <row r="981" spans="2:11">
      <c r="B981" s="269"/>
      <c r="C981" s="269"/>
      <c r="D981" s="1">
        <v>11592</v>
      </c>
      <c r="E981" s="1"/>
      <c r="F981" s="1">
        <v>11644</v>
      </c>
      <c r="G981" s="1"/>
      <c r="H981" s="1">
        <f t="shared" si="114"/>
        <v>52</v>
      </c>
      <c r="I981" s="1"/>
      <c r="J981" s="5">
        <f>H974+H975+H976+H977+H978+H979+H980+H981</f>
        <v>320</v>
      </c>
      <c r="K981" s="5">
        <f>J981*75</f>
        <v>24000</v>
      </c>
    </row>
    <row r="982" spans="2:11">
      <c r="B982" s="268" t="s">
        <v>797</v>
      </c>
      <c r="C982" s="268" t="s">
        <v>279</v>
      </c>
      <c r="D982" s="1">
        <v>11540</v>
      </c>
      <c r="E982" s="1">
        <v>11585</v>
      </c>
      <c r="F982" s="109"/>
      <c r="G982" s="1"/>
      <c r="H982" s="1">
        <f>E982-D982</f>
        <v>45</v>
      </c>
      <c r="I982" s="1"/>
      <c r="J982" s="5"/>
      <c r="K982" s="5"/>
    </row>
    <row r="983" spans="2:11">
      <c r="B983" s="277"/>
      <c r="C983" s="277"/>
      <c r="D983" s="1">
        <v>11522</v>
      </c>
      <c r="E983" s="1">
        <v>11585</v>
      </c>
      <c r="F983" s="109"/>
      <c r="G983" s="1"/>
      <c r="H983" s="1">
        <f t="shared" ref="H983:H985" si="115">E983-D983</f>
        <v>63</v>
      </c>
      <c r="I983" s="1"/>
      <c r="J983" s="5"/>
      <c r="K983" s="5"/>
    </row>
    <row r="984" spans="2:11">
      <c r="B984" s="277"/>
      <c r="C984" s="277"/>
      <c r="D984" s="1">
        <v>11505</v>
      </c>
      <c r="E984" s="1">
        <v>11585</v>
      </c>
      <c r="F984" s="109"/>
      <c r="G984" s="1"/>
      <c r="H984" s="1">
        <f t="shared" si="115"/>
        <v>80</v>
      </c>
      <c r="I984" s="1"/>
      <c r="J984" s="5"/>
      <c r="K984" s="5"/>
    </row>
    <row r="985" spans="2:11">
      <c r="B985" s="269"/>
      <c r="C985" s="269"/>
      <c r="D985" s="1">
        <v>11489</v>
      </c>
      <c r="E985" s="1">
        <v>11585</v>
      </c>
      <c r="F985" s="109"/>
      <c r="G985" s="1"/>
      <c r="H985" s="1">
        <f t="shared" si="115"/>
        <v>96</v>
      </c>
      <c r="I985" s="1"/>
      <c r="J985" s="5">
        <f>H982+H983+H984+H985</f>
        <v>284</v>
      </c>
      <c r="K985" s="5">
        <f>J985*75</f>
        <v>21300</v>
      </c>
    </row>
    <row r="986" spans="2:11">
      <c r="B986" s="268" t="s">
        <v>798</v>
      </c>
      <c r="C986" s="268" t="s">
        <v>279</v>
      </c>
      <c r="D986" s="1">
        <v>11405</v>
      </c>
      <c r="E986" s="1">
        <v>11470</v>
      </c>
      <c r="F986" s="109"/>
      <c r="G986" s="1"/>
      <c r="H986" s="1">
        <f>E986-D986</f>
        <v>65</v>
      </c>
      <c r="I986" s="1"/>
      <c r="J986" s="5"/>
      <c r="K986" s="5"/>
    </row>
    <row r="987" spans="2:11">
      <c r="B987" s="277"/>
      <c r="C987" s="277"/>
      <c r="D987" s="1">
        <v>11405</v>
      </c>
      <c r="E987" s="1">
        <v>11470</v>
      </c>
      <c r="F987" s="109"/>
      <c r="G987" s="1"/>
      <c r="H987" s="1">
        <f t="shared" ref="H987:H989" si="116">E987-D987</f>
        <v>65</v>
      </c>
      <c r="I987" s="1"/>
      <c r="J987" s="5"/>
      <c r="K987" s="5"/>
    </row>
    <row r="988" spans="2:11">
      <c r="B988" s="277"/>
      <c r="C988" s="277"/>
      <c r="D988" s="1">
        <v>11379</v>
      </c>
      <c r="E988" s="1">
        <v>11470</v>
      </c>
      <c r="F988" s="109"/>
      <c r="G988" s="1"/>
      <c r="H988" s="1">
        <f t="shared" si="116"/>
        <v>91</v>
      </c>
      <c r="I988" s="1"/>
      <c r="J988" s="5"/>
      <c r="K988" s="5"/>
    </row>
    <row r="989" spans="2:11">
      <c r="B989" s="269"/>
      <c r="C989" s="269"/>
      <c r="D989" s="1">
        <v>11379</v>
      </c>
      <c r="E989" s="1">
        <v>11470</v>
      </c>
      <c r="F989" s="109"/>
      <c r="G989" s="1"/>
      <c r="H989" s="1">
        <f t="shared" si="116"/>
        <v>91</v>
      </c>
      <c r="I989" s="1"/>
      <c r="J989" s="5">
        <f>H986+H987+H988+H989</f>
        <v>312</v>
      </c>
      <c r="K989" s="5">
        <f>J989*75</f>
        <v>23400</v>
      </c>
    </row>
    <row r="990" spans="2:11">
      <c r="B990" s="281" t="s">
        <v>799</v>
      </c>
      <c r="C990" s="281" t="s">
        <v>279</v>
      </c>
      <c r="D990" s="1">
        <v>11366</v>
      </c>
      <c r="E990" s="1"/>
      <c r="F990" s="109">
        <v>11425</v>
      </c>
      <c r="G990" s="1"/>
      <c r="H990" s="1">
        <f>F990-D990</f>
        <v>59</v>
      </c>
      <c r="I990" s="1"/>
      <c r="J990" s="5"/>
      <c r="K990" s="5"/>
    </row>
    <row r="991" spans="2:11">
      <c r="B991" s="282"/>
      <c r="C991" s="282"/>
      <c r="D991" s="1">
        <v>11366</v>
      </c>
      <c r="E991" s="1"/>
      <c r="F991" s="109">
        <v>11425</v>
      </c>
      <c r="G991" s="1"/>
      <c r="H991" s="1">
        <f t="shared" ref="H991:H992" si="117">F991-D991</f>
        <v>59</v>
      </c>
      <c r="I991" s="1"/>
      <c r="J991" s="5"/>
      <c r="K991" s="5"/>
    </row>
    <row r="992" spans="2:11">
      <c r="B992" s="282"/>
      <c r="C992" s="282"/>
      <c r="D992" s="1">
        <v>11366</v>
      </c>
      <c r="E992" s="1"/>
      <c r="F992" s="109">
        <v>11425</v>
      </c>
      <c r="G992" s="1"/>
      <c r="H992" s="1">
        <f t="shared" si="117"/>
        <v>59</v>
      </c>
      <c r="I992" s="1"/>
      <c r="J992" s="5"/>
      <c r="K992" s="5"/>
    </row>
    <row r="993" spans="2:11">
      <c r="B993" s="282"/>
      <c r="C993" s="282"/>
      <c r="D993" s="13">
        <v>11366</v>
      </c>
      <c r="E993" s="5"/>
      <c r="F993" s="153"/>
      <c r="G993" s="5"/>
      <c r="H993" s="5"/>
      <c r="I993" s="13" t="s">
        <v>13</v>
      </c>
      <c r="J993" s="5"/>
      <c r="K993" s="5"/>
    </row>
    <row r="994" spans="2:11">
      <c r="B994" s="283"/>
      <c r="C994" s="283"/>
      <c r="D994" s="13">
        <v>11405</v>
      </c>
      <c r="E994" s="5"/>
      <c r="F994" s="153"/>
      <c r="G994" s="5"/>
      <c r="H994" s="5"/>
      <c r="I994" s="13" t="s">
        <v>13</v>
      </c>
      <c r="J994" s="5">
        <f>H990+H991+H992</f>
        <v>177</v>
      </c>
      <c r="K994" s="5">
        <f>J994*75</f>
        <v>13275</v>
      </c>
    </row>
    <row r="995" spans="2:11">
      <c r="B995" s="281" t="s">
        <v>801</v>
      </c>
      <c r="C995" s="281" t="s">
        <v>279</v>
      </c>
      <c r="D995" s="13"/>
      <c r="E995" s="13"/>
      <c r="F995" s="127">
        <v>11510</v>
      </c>
      <c r="G995" s="5"/>
      <c r="H995" s="13">
        <f>F995-D993</f>
        <v>144</v>
      </c>
      <c r="I995" s="5"/>
      <c r="J995" s="5"/>
      <c r="K995" s="5"/>
    </row>
    <row r="996" spans="2:11">
      <c r="B996" s="282"/>
      <c r="C996" s="282"/>
      <c r="D996" s="13"/>
      <c r="E996" s="13"/>
      <c r="F996" s="127">
        <v>11540</v>
      </c>
      <c r="G996" s="5"/>
      <c r="H996" s="13">
        <f>F996-D994</f>
        <v>135</v>
      </c>
      <c r="I996" s="5"/>
      <c r="J996" s="5"/>
      <c r="K996" s="5"/>
    </row>
    <row r="997" spans="2:11">
      <c r="B997" s="282"/>
      <c r="C997" s="282"/>
      <c r="D997" s="13">
        <v>11478</v>
      </c>
      <c r="E997" s="13"/>
      <c r="F997" s="127">
        <v>11510</v>
      </c>
      <c r="G997" s="5"/>
      <c r="H997" s="13">
        <f>F997-D997</f>
        <v>32</v>
      </c>
      <c r="I997" s="5"/>
      <c r="J997" s="5"/>
      <c r="K997" s="5"/>
    </row>
    <row r="998" spans="2:11">
      <c r="B998" s="283"/>
      <c r="C998" s="283"/>
      <c r="D998" s="13">
        <v>11478</v>
      </c>
      <c r="E998" s="13"/>
      <c r="F998" s="127">
        <v>11540</v>
      </c>
      <c r="G998" s="5"/>
      <c r="H998" s="13">
        <f>F998-D998</f>
        <v>62</v>
      </c>
      <c r="I998" s="5"/>
      <c r="J998" s="5">
        <f>H995+H996+H997+H998</f>
        <v>373</v>
      </c>
      <c r="K998" s="5">
        <f>J998*75</f>
        <v>27975</v>
      </c>
    </row>
    <row r="999" spans="2:11">
      <c r="B999" s="268" t="s">
        <v>804</v>
      </c>
      <c r="C999" s="268" t="s">
        <v>279</v>
      </c>
      <c r="D999" s="13">
        <v>11420</v>
      </c>
      <c r="E999" s="13">
        <v>11460</v>
      </c>
      <c r="F999" s="127"/>
      <c r="G999" s="5"/>
      <c r="H999" s="13">
        <f>E999-D999</f>
        <v>40</v>
      </c>
      <c r="I999" s="5"/>
      <c r="J999" s="5"/>
      <c r="K999" s="5"/>
    </row>
    <row r="1000" spans="2:11">
      <c r="B1000" s="277"/>
      <c r="C1000" s="277"/>
      <c r="D1000" s="13">
        <v>11420</v>
      </c>
      <c r="E1000" s="13">
        <v>11460</v>
      </c>
      <c r="F1000" s="127"/>
      <c r="G1000" s="5"/>
      <c r="H1000" s="13">
        <f t="shared" ref="H1000:H1010" si="118">E1000-D1000</f>
        <v>40</v>
      </c>
      <c r="I1000" s="5"/>
      <c r="J1000" s="5"/>
      <c r="K1000" s="5"/>
    </row>
    <row r="1001" spans="2:11">
      <c r="B1001" s="277"/>
      <c r="C1001" s="277"/>
      <c r="D1001" s="13">
        <v>11400</v>
      </c>
      <c r="E1001" s="13">
        <v>11460</v>
      </c>
      <c r="F1001" s="127"/>
      <c r="G1001" s="5"/>
      <c r="H1001" s="13">
        <f t="shared" si="118"/>
        <v>60</v>
      </c>
      <c r="I1001" s="5"/>
      <c r="J1001" s="5"/>
      <c r="K1001" s="5"/>
    </row>
    <row r="1002" spans="2:11">
      <c r="B1002" s="269"/>
      <c r="C1002" s="269"/>
      <c r="D1002" s="13">
        <v>11400</v>
      </c>
      <c r="E1002" s="13">
        <v>11460</v>
      </c>
      <c r="F1002" s="127"/>
      <c r="G1002" s="5"/>
      <c r="H1002" s="13">
        <f t="shared" si="118"/>
        <v>60</v>
      </c>
      <c r="I1002" s="5"/>
      <c r="J1002" s="5">
        <f>H999+H1000+H1001+H1002</f>
        <v>200</v>
      </c>
      <c r="K1002" s="5">
        <f>J1002*75</f>
        <v>15000</v>
      </c>
    </row>
    <row r="1003" spans="2:11">
      <c r="B1003" s="268" t="s">
        <v>805</v>
      </c>
      <c r="C1003" s="268" t="s">
        <v>279</v>
      </c>
      <c r="D1003" s="13">
        <v>11330</v>
      </c>
      <c r="E1003" s="13">
        <v>11380</v>
      </c>
      <c r="F1003" s="127"/>
      <c r="G1003" s="5"/>
      <c r="H1003" s="13">
        <f t="shared" si="118"/>
        <v>50</v>
      </c>
      <c r="I1003" s="5"/>
      <c r="J1003" s="5"/>
      <c r="K1003" s="5"/>
    </row>
    <row r="1004" spans="2:11">
      <c r="B1004" s="277"/>
      <c r="C1004" s="277"/>
      <c r="D1004" s="13">
        <v>11320</v>
      </c>
      <c r="E1004" s="13">
        <v>11380</v>
      </c>
      <c r="F1004" s="127"/>
      <c r="G1004" s="5"/>
      <c r="H1004" s="13">
        <f t="shared" si="118"/>
        <v>60</v>
      </c>
      <c r="I1004" s="5"/>
      <c r="J1004" s="5"/>
      <c r="K1004" s="5"/>
    </row>
    <row r="1005" spans="2:11">
      <c r="B1005" s="277"/>
      <c r="C1005" s="277"/>
      <c r="D1005" s="13">
        <v>11320</v>
      </c>
      <c r="E1005" s="13">
        <v>11380</v>
      </c>
      <c r="F1005" s="127"/>
      <c r="G1005" s="5"/>
      <c r="H1005" s="13">
        <f t="shared" si="118"/>
        <v>60</v>
      </c>
      <c r="I1005" s="5"/>
      <c r="J1005" s="5"/>
      <c r="K1005" s="5"/>
    </row>
    <row r="1006" spans="2:11">
      <c r="B1006" s="269"/>
      <c r="C1006" s="269"/>
      <c r="D1006" s="13">
        <v>11305</v>
      </c>
      <c r="E1006" s="13">
        <v>11380</v>
      </c>
      <c r="F1006" s="127"/>
      <c r="G1006" s="5"/>
      <c r="H1006" s="13">
        <f t="shared" si="118"/>
        <v>75</v>
      </c>
      <c r="I1006" s="5"/>
      <c r="J1006" s="5">
        <f>H1003+H1004+H1005+H1006</f>
        <v>245</v>
      </c>
      <c r="K1006" s="5">
        <f>J1006*75</f>
        <v>18375</v>
      </c>
    </row>
    <row r="1007" spans="2:11">
      <c r="B1007" s="268" t="s">
        <v>806</v>
      </c>
      <c r="C1007" s="268" t="s">
        <v>279</v>
      </c>
      <c r="D1007" s="13">
        <v>11250</v>
      </c>
      <c r="E1007" s="13">
        <v>11298</v>
      </c>
      <c r="F1007" s="127"/>
      <c r="G1007" s="5"/>
      <c r="H1007" s="13">
        <f t="shared" si="118"/>
        <v>48</v>
      </c>
      <c r="I1007" s="5"/>
      <c r="J1007" s="5"/>
      <c r="K1007" s="5"/>
    </row>
    <row r="1008" spans="2:11">
      <c r="B1008" s="277"/>
      <c r="C1008" s="277"/>
      <c r="D1008" s="13">
        <v>11250</v>
      </c>
      <c r="E1008" s="13">
        <v>11298</v>
      </c>
      <c r="F1008" s="127"/>
      <c r="G1008" s="5"/>
      <c r="H1008" s="13">
        <f t="shared" si="118"/>
        <v>48</v>
      </c>
      <c r="I1008" s="5"/>
      <c r="J1008" s="5"/>
      <c r="K1008" s="5"/>
    </row>
    <row r="1009" spans="2:11">
      <c r="B1009" s="277"/>
      <c r="C1009" s="277"/>
      <c r="D1009" s="13">
        <v>11250</v>
      </c>
      <c r="E1009" s="13">
        <v>11298</v>
      </c>
      <c r="F1009" s="127"/>
      <c r="G1009" s="5"/>
      <c r="H1009" s="13">
        <f t="shared" si="118"/>
        <v>48</v>
      </c>
      <c r="I1009" s="5"/>
      <c r="J1009" s="5"/>
      <c r="K1009" s="5"/>
    </row>
    <row r="1010" spans="2:11">
      <c r="B1010" s="269"/>
      <c r="C1010" s="269"/>
      <c r="D1010" s="13">
        <v>11250</v>
      </c>
      <c r="E1010" s="13">
        <v>11298</v>
      </c>
      <c r="F1010" s="127"/>
      <c r="G1010" s="5"/>
      <c r="H1010" s="13">
        <f t="shared" si="118"/>
        <v>48</v>
      </c>
      <c r="I1010" s="5"/>
      <c r="J1010" s="5">
        <f>H1007+H1008+H1009+H1010</f>
        <v>192</v>
      </c>
      <c r="K1010" s="5">
        <f>J1010*75</f>
        <v>14400</v>
      </c>
    </row>
    <row r="1011" spans="2:11">
      <c r="B1011" s="268" t="s">
        <v>807</v>
      </c>
      <c r="C1011" s="268" t="s">
        <v>279</v>
      </c>
      <c r="D1011" s="13">
        <v>11308</v>
      </c>
      <c r="E1011" s="13"/>
      <c r="F1011" s="127">
        <v>11348</v>
      </c>
      <c r="G1011" s="5"/>
      <c r="H1011" s="13">
        <f>F1011-D1011</f>
        <v>40</v>
      </c>
      <c r="I1011" s="5"/>
      <c r="J1011" s="5"/>
      <c r="K1011" s="5"/>
    </row>
    <row r="1012" spans="2:11">
      <c r="B1012" s="277"/>
      <c r="C1012" s="277"/>
      <c r="D1012" s="13">
        <v>11308</v>
      </c>
      <c r="E1012" s="13"/>
      <c r="F1012" s="127">
        <v>11348</v>
      </c>
      <c r="G1012" s="5"/>
      <c r="H1012" s="13">
        <f t="shared" ref="H1012:H1014" si="119">F1012-D1012</f>
        <v>40</v>
      </c>
      <c r="I1012" s="5"/>
      <c r="J1012" s="5"/>
      <c r="K1012" s="5"/>
    </row>
    <row r="1013" spans="2:11">
      <c r="B1013" s="277"/>
      <c r="C1013" s="277"/>
      <c r="D1013" s="13">
        <v>11308</v>
      </c>
      <c r="E1013" s="13"/>
      <c r="F1013" s="127">
        <v>11378</v>
      </c>
      <c r="G1013" s="5"/>
      <c r="H1013" s="13">
        <f t="shared" si="119"/>
        <v>70</v>
      </c>
      <c r="I1013" s="5"/>
      <c r="J1013" s="5"/>
      <c r="K1013" s="5"/>
    </row>
    <row r="1014" spans="2:11">
      <c r="B1014" s="277"/>
      <c r="C1014" s="277"/>
      <c r="D1014" s="13">
        <v>11308</v>
      </c>
      <c r="E1014" s="13"/>
      <c r="F1014" s="127">
        <v>11378</v>
      </c>
      <c r="G1014" s="5"/>
      <c r="H1014" s="13">
        <f t="shared" si="119"/>
        <v>70</v>
      </c>
      <c r="I1014" s="5"/>
      <c r="J1014" s="5"/>
      <c r="K1014" s="5"/>
    </row>
    <row r="1015" spans="2:11">
      <c r="B1015" s="277"/>
      <c r="C1015" s="277"/>
      <c r="D1015" s="13">
        <v>11250</v>
      </c>
      <c r="E1015" s="13">
        <v>11298</v>
      </c>
      <c r="F1015" s="127"/>
      <c r="G1015" s="5"/>
      <c r="H1015" s="13">
        <f>E1015-D1015</f>
        <v>48</v>
      </c>
      <c r="I1015" s="5"/>
      <c r="J1015" s="5"/>
      <c r="K1015" s="5"/>
    </row>
    <row r="1016" spans="2:11">
      <c r="B1016" s="277"/>
      <c r="C1016" s="277"/>
      <c r="D1016" s="13">
        <v>11211</v>
      </c>
      <c r="E1016" s="13">
        <v>11298</v>
      </c>
      <c r="F1016" s="127"/>
      <c r="G1016" s="5"/>
      <c r="H1016" s="13">
        <f t="shared" ref="H1016:H1024" si="120">E1016-D1016</f>
        <v>87</v>
      </c>
      <c r="I1016" s="5"/>
      <c r="J1016" s="5"/>
      <c r="K1016" s="5"/>
    </row>
    <row r="1017" spans="2:11">
      <c r="B1017" s="277"/>
      <c r="C1017" s="277"/>
      <c r="D1017" s="13">
        <v>11090</v>
      </c>
      <c r="E1017" s="13">
        <v>11200</v>
      </c>
      <c r="F1017" s="127"/>
      <c r="G1017" s="5"/>
      <c r="H1017" s="13">
        <f t="shared" si="120"/>
        <v>110</v>
      </c>
      <c r="I1017" s="5"/>
      <c r="J1017" s="5"/>
      <c r="K1017" s="5"/>
    </row>
    <row r="1018" spans="2:11">
      <c r="B1018" s="277"/>
      <c r="C1018" s="277"/>
      <c r="D1018" s="13">
        <v>11090</v>
      </c>
      <c r="E1018" s="13">
        <v>11200</v>
      </c>
      <c r="F1018" s="127"/>
      <c r="G1018" s="5"/>
      <c r="H1018" s="13">
        <f t="shared" si="120"/>
        <v>110</v>
      </c>
      <c r="I1018" s="5"/>
      <c r="J1018" s="5"/>
      <c r="K1018" s="5"/>
    </row>
    <row r="1019" spans="2:11">
      <c r="B1019" s="277"/>
      <c r="C1019" s="277"/>
      <c r="D1019" s="13">
        <v>11020</v>
      </c>
      <c r="E1019" s="13">
        <v>11060</v>
      </c>
      <c r="F1019" s="127"/>
      <c r="G1019" s="5"/>
      <c r="H1019" s="13">
        <f t="shared" si="120"/>
        <v>40</v>
      </c>
      <c r="I1019" s="5"/>
      <c r="J1019" s="5"/>
      <c r="K1019" s="5"/>
    </row>
    <row r="1020" spans="2:11">
      <c r="B1020" s="269"/>
      <c r="C1020" s="269"/>
      <c r="D1020" s="13">
        <v>11020</v>
      </c>
      <c r="E1020" s="13">
        <v>11060</v>
      </c>
      <c r="F1020" s="127"/>
      <c r="G1020" s="5"/>
      <c r="H1020" s="13">
        <f t="shared" si="120"/>
        <v>40</v>
      </c>
      <c r="I1020" s="5"/>
      <c r="J1020" s="5">
        <f>H1011+H1012+H1013+H1014+H1015+H1016+H1017+H1018+H1019+H1020</f>
        <v>655</v>
      </c>
      <c r="K1020" s="5">
        <f>J1020*75</f>
        <v>49125</v>
      </c>
    </row>
    <row r="1021" spans="2:11">
      <c r="B1021" s="268" t="s">
        <v>809</v>
      </c>
      <c r="C1021" s="268" t="s">
        <v>279</v>
      </c>
      <c r="D1021" s="13">
        <v>11000</v>
      </c>
      <c r="E1021" s="13">
        <v>11060</v>
      </c>
      <c r="F1021" s="127"/>
      <c r="G1021" s="5"/>
      <c r="H1021" s="13">
        <f t="shared" si="120"/>
        <v>60</v>
      </c>
      <c r="I1021" s="5"/>
      <c r="J1021" s="5"/>
      <c r="K1021" s="5"/>
    </row>
    <row r="1022" spans="2:11">
      <c r="B1022" s="277"/>
      <c r="C1022" s="277"/>
      <c r="D1022" s="13">
        <v>11000</v>
      </c>
      <c r="E1022" s="13">
        <v>11060</v>
      </c>
      <c r="F1022" s="127"/>
      <c r="G1022" s="5"/>
      <c r="H1022" s="13">
        <f t="shared" si="120"/>
        <v>60</v>
      </c>
      <c r="I1022" s="5"/>
      <c r="J1022" s="5"/>
      <c r="K1022" s="5"/>
    </row>
    <row r="1023" spans="2:11">
      <c r="B1023" s="277"/>
      <c r="C1023" s="277"/>
      <c r="D1023" s="13">
        <v>10975</v>
      </c>
      <c r="E1023" s="13">
        <v>11060</v>
      </c>
      <c r="F1023" s="127"/>
      <c r="G1023" s="5"/>
      <c r="H1023" s="13">
        <f t="shared" si="120"/>
        <v>85</v>
      </c>
      <c r="I1023" s="5"/>
      <c r="J1023" s="5"/>
      <c r="K1023" s="5"/>
    </row>
    <row r="1024" spans="2:11">
      <c r="B1024" s="269"/>
      <c r="C1024" s="269"/>
      <c r="D1024" s="13">
        <v>10975</v>
      </c>
      <c r="E1024" s="13">
        <v>11060</v>
      </c>
      <c r="F1024" s="127"/>
      <c r="G1024" s="5"/>
      <c r="H1024" s="13">
        <f t="shared" si="120"/>
        <v>85</v>
      </c>
      <c r="I1024" s="5"/>
      <c r="J1024" s="5">
        <f>H1021+H1022+H1023+H1024</f>
        <v>290</v>
      </c>
      <c r="K1024" s="5">
        <f>J1024*75</f>
        <v>21750</v>
      </c>
    </row>
    <row r="1025" spans="2:11">
      <c r="B1025" s="156" t="s">
        <v>810</v>
      </c>
      <c r="C1025" s="156" t="s">
        <v>333</v>
      </c>
      <c r="D1025" s="13"/>
      <c r="E1025" s="13">
        <v>11085</v>
      </c>
      <c r="F1025" s="127"/>
      <c r="G1025" s="5"/>
      <c r="H1025" s="13"/>
      <c r="I1025" s="5"/>
      <c r="J1025" s="5"/>
      <c r="K1025" s="5"/>
    </row>
    <row r="1026" spans="2:11">
      <c r="B1026" s="154"/>
      <c r="C1026" s="154"/>
      <c r="D1026" s="13"/>
      <c r="E1026" s="13">
        <v>11085</v>
      </c>
      <c r="F1026" s="127"/>
      <c r="G1026" s="5"/>
      <c r="H1026" s="13"/>
      <c r="I1026" s="5"/>
      <c r="J1026" s="5"/>
      <c r="K1026" s="5"/>
    </row>
    <row r="1027" spans="2:11">
      <c r="B1027" s="1"/>
      <c r="C1027" s="1"/>
      <c r="D1027" s="1"/>
      <c r="E1027" s="1"/>
      <c r="F1027" s="254" t="s">
        <v>638</v>
      </c>
      <c r="G1027" s="255"/>
      <c r="H1027" s="5">
        <f>SUM(H951:H1026)</f>
        <v>4116</v>
      </c>
      <c r="I1027" s="5">
        <f>H1027*75</f>
        <v>308700</v>
      </c>
      <c r="J1027" s="5"/>
      <c r="K1027" s="5"/>
    </row>
    <row r="1030" spans="2:11">
      <c r="B1030" s="5" t="s">
        <v>334</v>
      </c>
      <c r="C1030" s="5">
        <v>2018</v>
      </c>
      <c r="D1030" s="13"/>
      <c r="E1030" s="13"/>
      <c r="F1030" s="13"/>
      <c r="G1030" s="13"/>
      <c r="H1030" s="13"/>
      <c r="I1030" s="13"/>
      <c r="J1030" s="247" t="s">
        <v>527</v>
      </c>
      <c r="K1030" s="248"/>
    </row>
    <row r="1031" spans="2:11">
      <c r="B1031" s="11"/>
      <c r="C1031" s="11"/>
      <c r="D1031" s="11"/>
      <c r="E1031" s="11"/>
      <c r="F1031" s="11"/>
      <c r="G1031" s="11"/>
      <c r="H1031" s="11" t="s">
        <v>4</v>
      </c>
      <c r="I1031" s="11"/>
      <c r="J1031" s="249"/>
      <c r="K1031" s="250"/>
    </row>
    <row r="1032" spans="2:11">
      <c r="B1032" s="12" t="s">
        <v>0</v>
      </c>
      <c r="C1032" s="12" t="s">
        <v>5</v>
      </c>
      <c r="D1032" s="161" t="s">
        <v>816</v>
      </c>
      <c r="E1032" s="12" t="s">
        <v>6</v>
      </c>
      <c r="F1032" s="12" t="s">
        <v>3</v>
      </c>
      <c r="G1032" s="12" t="s">
        <v>7</v>
      </c>
      <c r="H1032" s="12" t="s">
        <v>8</v>
      </c>
      <c r="I1032" s="12" t="s">
        <v>9</v>
      </c>
      <c r="J1032" s="76" t="s">
        <v>525</v>
      </c>
      <c r="K1032" s="77" t="s">
        <v>526</v>
      </c>
    </row>
    <row r="1033" spans="2:11">
      <c r="B1033" s="268" t="s">
        <v>815</v>
      </c>
      <c r="C1033" s="268" t="s">
        <v>333</v>
      </c>
      <c r="D1033" s="1">
        <v>10300</v>
      </c>
      <c r="E1033" s="1"/>
      <c r="F1033" s="1"/>
      <c r="G1033" s="1"/>
      <c r="H1033" s="1">
        <f>E1025-D1033</f>
        <v>785</v>
      </c>
      <c r="I1033" s="1"/>
      <c r="J1033" s="1"/>
      <c r="K1033" s="1"/>
    </row>
    <row r="1034" spans="2:11">
      <c r="B1034" s="269"/>
      <c r="C1034" s="269"/>
      <c r="D1034" s="1">
        <v>10300</v>
      </c>
      <c r="E1034" s="1"/>
      <c r="F1034" s="1"/>
      <c r="G1034" s="1"/>
      <c r="H1034" s="1">
        <f>E1026-D1034</f>
        <v>785</v>
      </c>
      <c r="I1034" s="1"/>
      <c r="J1034" s="5">
        <v>1570</v>
      </c>
      <c r="K1034" s="5">
        <f>J1034*75</f>
        <v>117750</v>
      </c>
    </row>
    <row r="1035" spans="2:11">
      <c r="B1035" s="268" t="s">
        <v>825</v>
      </c>
      <c r="C1035" s="268" t="s">
        <v>333</v>
      </c>
      <c r="D1035" s="1">
        <v>10385</v>
      </c>
      <c r="E1035" s="1"/>
      <c r="F1035" s="109">
        <v>10410</v>
      </c>
      <c r="G1035" s="1"/>
      <c r="H1035" s="1">
        <v>25</v>
      </c>
      <c r="I1035" s="1"/>
      <c r="J1035" s="5"/>
      <c r="K1035" s="5"/>
    </row>
    <row r="1036" spans="2:11">
      <c r="B1036" s="277"/>
      <c r="C1036" s="277"/>
      <c r="D1036" s="1">
        <v>10385</v>
      </c>
      <c r="E1036" s="1"/>
      <c r="F1036" s="109">
        <v>10410</v>
      </c>
      <c r="G1036" s="1"/>
      <c r="H1036" s="1">
        <f>F1036-D1036</f>
        <v>25</v>
      </c>
      <c r="I1036" s="1"/>
      <c r="J1036" s="5"/>
      <c r="K1036" s="5"/>
    </row>
    <row r="1037" spans="2:11">
      <c r="B1037" s="277"/>
      <c r="C1037" s="277"/>
      <c r="D1037" s="1">
        <v>10385</v>
      </c>
      <c r="E1037" s="1"/>
      <c r="F1037" s="109">
        <v>10410</v>
      </c>
      <c r="G1037" s="1"/>
      <c r="H1037" s="1">
        <f t="shared" ref="H1037:H1038" si="121">F1037-D1037</f>
        <v>25</v>
      </c>
      <c r="I1037" s="1"/>
      <c r="J1037" s="5"/>
      <c r="K1037" s="5"/>
    </row>
    <row r="1038" spans="2:11">
      <c r="B1038" s="277"/>
      <c r="C1038" s="277"/>
      <c r="D1038" s="1">
        <v>10385</v>
      </c>
      <c r="E1038" s="1"/>
      <c r="F1038" s="109">
        <v>10410</v>
      </c>
      <c r="G1038" s="1"/>
      <c r="H1038" s="1">
        <f t="shared" si="121"/>
        <v>25</v>
      </c>
      <c r="I1038" s="1"/>
      <c r="J1038" s="5"/>
      <c r="K1038" s="5"/>
    </row>
    <row r="1039" spans="2:11">
      <c r="B1039" s="277"/>
      <c r="C1039" s="277"/>
      <c r="D1039" s="1">
        <v>10240</v>
      </c>
      <c r="E1039" s="1">
        <v>10300</v>
      </c>
      <c r="F1039" s="109"/>
      <c r="G1039" s="1"/>
      <c r="H1039" s="1">
        <f>E1039-D1039</f>
        <v>60</v>
      </c>
      <c r="I1039" s="1"/>
      <c r="J1039" s="5"/>
      <c r="K1039" s="5"/>
    </row>
    <row r="1040" spans="2:11">
      <c r="B1040" s="277"/>
      <c r="C1040" s="277"/>
      <c r="D1040" s="1">
        <v>10240</v>
      </c>
      <c r="E1040" s="1">
        <v>10300</v>
      </c>
      <c r="F1040" s="109"/>
      <c r="G1040" s="1"/>
      <c r="H1040" s="1">
        <f t="shared" ref="H1040:H1042" si="122">E1040-D1040</f>
        <v>60</v>
      </c>
      <c r="I1040" s="1"/>
      <c r="J1040" s="5"/>
      <c r="K1040" s="5"/>
    </row>
    <row r="1041" spans="2:11">
      <c r="B1041" s="277"/>
      <c r="C1041" s="277"/>
      <c r="D1041" s="1">
        <v>10218</v>
      </c>
      <c r="E1041" s="1">
        <v>10300</v>
      </c>
      <c r="F1041" s="109"/>
      <c r="G1041" s="1"/>
      <c r="H1041" s="1">
        <f t="shared" si="122"/>
        <v>82</v>
      </c>
      <c r="I1041" s="1"/>
      <c r="J1041" s="5"/>
      <c r="K1041" s="5"/>
    </row>
    <row r="1042" spans="2:11">
      <c r="B1042" s="269"/>
      <c r="C1042" s="269"/>
      <c r="D1042" s="1">
        <v>10218</v>
      </c>
      <c r="E1042" s="1">
        <v>10300</v>
      </c>
      <c r="F1042" s="109"/>
      <c r="G1042" s="1"/>
      <c r="H1042" s="1">
        <f t="shared" si="122"/>
        <v>82</v>
      </c>
      <c r="I1042" s="1"/>
      <c r="J1042" s="5">
        <f>H1035+H1036+H1037+H1038+H1039+H1040+H1041+H1042</f>
        <v>384</v>
      </c>
      <c r="K1042" s="5">
        <f>J1042*75</f>
        <v>28800</v>
      </c>
    </row>
    <row r="1043" spans="2:11">
      <c r="B1043" s="268" t="s">
        <v>830</v>
      </c>
      <c r="C1043" s="278" t="s">
        <v>333</v>
      </c>
      <c r="D1043" s="1">
        <v>10360</v>
      </c>
      <c r="E1043" s="1"/>
      <c r="F1043" s="109">
        <v>10450</v>
      </c>
      <c r="G1043" s="1"/>
      <c r="H1043" s="1">
        <f>F1043-D1043</f>
        <v>90</v>
      </c>
      <c r="I1043" s="1"/>
      <c r="J1043" s="5"/>
      <c r="K1043" s="5"/>
    </row>
    <row r="1044" spans="2:11">
      <c r="B1044" s="277"/>
      <c r="C1044" s="279"/>
      <c r="D1044" s="1">
        <v>10360</v>
      </c>
      <c r="E1044" s="1"/>
      <c r="F1044" s="109">
        <v>10450</v>
      </c>
      <c r="G1044" s="1"/>
      <c r="H1044" s="1">
        <f t="shared" ref="H1044:H1045" si="123">F1044-D1044</f>
        <v>90</v>
      </c>
      <c r="I1044" s="1"/>
      <c r="J1044" s="5"/>
      <c r="K1044" s="5"/>
    </row>
    <row r="1045" spans="2:11">
      <c r="B1045" s="269"/>
      <c r="C1045" s="280"/>
      <c r="D1045" s="1">
        <v>10360</v>
      </c>
      <c r="E1045" s="1"/>
      <c r="F1045" s="109">
        <v>10475</v>
      </c>
      <c r="G1045" s="1"/>
      <c r="H1045" s="1">
        <f t="shared" si="123"/>
        <v>115</v>
      </c>
      <c r="I1045" s="1"/>
      <c r="J1045" s="5">
        <f>H1043+H1044+H1045</f>
        <v>295</v>
      </c>
      <c r="K1045" s="5">
        <f>J1045*75</f>
        <v>22125</v>
      </c>
    </row>
    <row r="1046" spans="2:11">
      <c r="B1046" s="278" t="s">
        <v>836</v>
      </c>
      <c r="C1046" s="278" t="s">
        <v>333</v>
      </c>
      <c r="D1046" s="1">
        <v>10165</v>
      </c>
      <c r="E1046" s="1">
        <v>10200</v>
      </c>
      <c r="F1046" s="109"/>
      <c r="G1046" s="1"/>
      <c r="H1046" s="1">
        <f>E1046-D1046</f>
        <v>35</v>
      </c>
      <c r="I1046" s="1"/>
      <c r="J1046" s="5"/>
      <c r="K1046" s="5"/>
    </row>
    <row r="1047" spans="2:11">
      <c r="B1047" s="279"/>
      <c r="C1047" s="279"/>
      <c r="D1047" s="1">
        <v>10165</v>
      </c>
      <c r="E1047" s="1">
        <v>10200</v>
      </c>
      <c r="F1047" s="109"/>
      <c r="G1047" s="1"/>
      <c r="H1047" s="1">
        <f t="shared" ref="H1047:H1049" si="124">E1047-D1047</f>
        <v>35</v>
      </c>
      <c r="I1047" s="1"/>
      <c r="J1047" s="5"/>
      <c r="K1047" s="5"/>
    </row>
    <row r="1048" spans="2:11">
      <c r="B1048" s="279"/>
      <c r="C1048" s="279"/>
      <c r="D1048" s="1">
        <v>10260</v>
      </c>
      <c r="E1048" s="1">
        <v>10350</v>
      </c>
      <c r="F1048" s="109"/>
      <c r="G1048" s="1"/>
      <c r="H1048" s="1">
        <f t="shared" si="124"/>
        <v>90</v>
      </c>
      <c r="I1048" s="1"/>
      <c r="J1048" s="5"/>
      <c r="K1048" s="5"/>
    </row>
    <row r="1049" spans="2:11">
      <c r="B1049" s="280"/>
      <c r="C1049" s="280"/>
      <c r="D1049" s="1">
        <v>10260</v>
      </c>
      <c r="E1049" s="1">
        <v>10350</v>
      </c>
      <c r="F1049" s="109"/>
      <c r="G1049" s="1"/>
      <c r="H1049" s="1">
        <f t="shared" si="124"/>
        <v>90</v>
      </c>
      <c r="I1049" s="1"/>
      <c r="J1049" s="5">
        <f>H1046+H1047+H1048+H1049</f>
        <v>250</v>
      </c>
      <c r="K1049" s="5">
        <f>J1049*75</f>
        <v>18750</v>
      </c>
    </row>
    <row r="1050" spans="2:11">
      <c r="B1050" s="278" t="s">
        <v>838</v>
      </c>
      <c r="C1050" s="278" t="s">
        <v>333</v>
      </c>
      <c r="D1050" s="1">
        <v>10345</v>
      </c>
      <c r="E1050" s="1"/>
      <c r="F1050" s="109">
        <v>10490</v>
      </c>
      <c r="G1050" s="1"/>
      <c r="H1050" s="1">
        <f>F1050-D1050</f>
        <v>145</v>
      </c>
      <c r="I1050" s="1"/>
      <c r="J1050" s="5"/>
      <c r="K1050" s="5"/>
    </row>
    <row r="1051" spans="2:11">
      <c r="B1051" s="279"/>
      <c r="C1051" s="279"/>
      <c r="D1051" s="1">
        <v>10345</v>
      </c>
      <c r="E1051" s="1"/>
      <c r="F1051" s="109">
        <v>10490</v>
      </c>
      <c r="G1051" s="1"/>
      <c r="H1051" s="1">
        <f t="shared" ref="H1051:H1053" si="125">F1051-D1051</f>
        <v>145</v>
      </c>
      <c r="I1051" s="1"/>
      <c r="J1051" s="5"/>
      <c r="K1051" s="5"/>
    </row>
    <row r="1052" spans="2:11">
      <c r="B1052" s="279"/>
      <c r="C1052" s="279"/>
      <c r="D1052" s="1">
        <v>10345</v>
      </c>
      <c r="E1052" s="1"/>
      <c r="F1052" s="109">
        <v>10500</v>
      </c>
      <c r="G1052" s="1"/>
      <c r="H1052" s="1">
        <f t="shared" si="125"/>
        <v>155</v>
      </c>
      <c r="I1052" s="1"/>
      <c r="J1052" s="5"/>
      <c r="K1052" s="5"/>
    </row>
    <row r="1053" spans="2:11">
      <c r="B1053" s="280"/>
      <c r="C1053" s="280"/>
      <c r="D1053" s="1">
        <v>10345</v>
      </c>
      <c r="E1053" s="1"/>
      <c r="F1053" s="109">
        <v>10500</v>
      </c>
      <c r="G1053" s="1"/>
      <c r="H1053" s="1">
        <f t="shared" si="125"/>
        <v>155</v>
      </c>
      <c r="I1053" s="1"/>
      <c r="J1053" s="5">
        <f>H1050+H1051+H1052+H1053</f>
        <v>600</v>
      </c>
      <c r="K1053" s="5">
        <f>J1053*75</f>
        <v>45000</v>
      </c>
    </row>
    <row r="1054" spans="2:11">
      <c r="B1054" s="278" t="s">
        <v>832</v>
      </c>
      <c r="C1054" s="278" t="s">
        <v>333</v>
      </c>
      <c r="D1054" s="1">
        <v>10530</v>
      </c>
      <c r="E1054" s="1"/>
      <c r="F1054" s="109">
        <v>10569</v>
      </c>
      <c r="G1054" s="1"/>
      <c r="H1054" s="1">
        <f>F1054-D1054</f>
        <v>39</v>
      </c>
      <c r="I1054" s="1"/>
      <c r="J1054" s="5"/>
      <c r="K1054" s="5"/>
    </row>
    <row r="1055" spans="2:11">
      <c r="B1055" s="279"/>
      <c r="C1055" s="279"/>
      <c r="D1055" s="1">
        <v>10530</v>
      </c>
      <c r="E1055" s="1"/>
      <c r="F1055" s="109">
        <v>10597</v>
      </c>
      <c r="G1055" s="1"/>
      <c r="H1055" s="1">
        <f t="shared" ref="H1055:H1057" si="126">F1055-D1055</f>
        <v>67</v>
      </c>
      <c r="I1055" s="1"/>
      <c r="J1055" s="5"/>
      <c r="K1055" s="5"/>
    </row>
    <row r="1056" spans="2:11">
      <c r="B1056" s="279"/>
      <c r="C1056" s="279"/>
      <c r="D1056" s="1">
        <v>10530</v>
      </c>
      <c r="E1056" s="1"/>
      <c r="F1056" s="109">
        <v>10597</v>
      </c>
      <c r="G1056" s="1"/>
      <c r="H1056" s="1">
        <f t="shared" si="126"/>
        <v>67</v>
      </c>
      <c r="I1056" s="1"/>
      <c r="J1056" s="5"/>
      <c r="K1056" s="5"/>
    </row>
    <row r="1057" spans="2:11">
      <c r="B1057" s="280"/>
      <c r="C1057" s="280"/>
      <c r="D1057" s="1">
        <v>10530</v>
      </c>
      <c r="E1057" s="1"/>
      <c r="F1057" s="109">
        <v>10590</v>
      </c>
      <c r="G1057" s="1"/>
      <c r="H1057" s="1">
        <f t="shared" si="126"/>
        <v>60</v>
      </c>
      <c r="I1057" s="1"/>
      <c r="J1057" s="5">
        <f>H1054+H1055+H1056+H1057</f>
        <v>233</v>
      </c>
      <c r="K1057" s="5">
        <f>J1057*75</f>
        <v>17475</v>
      </c>
    </row>
    <row r="1058" spans="2:11">
      <c r="B1058" s="278" t="s">
        <v>834</v>
      </c>
      <c r="C1058" s="268" t="s">
        <v>333</v>
      </c>
      <c r="D1058" s="1">
        <v>10500</v>
      </c>
      <c r="E1058" s="1">
        <v>10700</v>
      </c>
      <c r="F1058" s="109"/>
      <c r="G1058" s="1"/>
      <c r="H1058" s="1">
        <f>E1058-D1058</f>
        <v>200</v>
      </c>
      <c r="I1058" s="1"/>
      <c r="J1058" s="5"/>
      <c r="K1058" s="5"/>
    </row>
    <row r="1059" spans="2:11">
      <c r="B1059" s="279"/>
      <c r="C1059" s="277"/>
      <c r="D1059" s="1">
        <v>10460</v>
      </c>
      <c r="E1059" s="1">
        <v>10700</v>
      </c>
      <c r="F1059" s="109"/>
      <c r="G1059" s="1"/>
      <c r="H1059" s="1">
        <f>E1059-D1059</f>
        <v>240</v>
      </c>
      <c r="I1059" s="1"/>
      <c r="J1059" s="5"/>
      <c r="K1059" s="5"/>
    </row>
    <row r="1060" spans="2:11">
      <c r="B1060" s="279"/>
      <c r="C1060" s="277"/>
      <c r="D1060" s="1"/>
      <c r="E1060" s="1">
        <v>10700</v>
      </c>
      <c r="F1060" s="109"/>
      <c r="G1060" s="1"/>
      <c r="H1060" s="1"/>
      <c r="I1060" s="1" t="s">
        <v>13</v>
      </c>
      <c r="J1060" s="5"/>
      <c r="K1060" s="5"/>
    </row>
    <row r="1061" spans="2:11">
      <c r="B1061" s="280"/>
      <c r="C1061" s="277"/>
      <c r="D1061" s="1"/>
      <c r="E1061" s="1">
        <v>10700</v>
      </c>
      <c r="F1061" s="109"/>
      <c r="G1061" s="1"/>
      <c r="H1061" s="1"/>
      <c r="I1061" s="1" t="s">
        <v>13</v>
      </c>
      <c r="J1061" s="5"/>
      <c r="K1061" s="5"/>
    </row>
    <row r="1062" spans="2:11">
      <c r="B1062" s="278" t="s">
        <v>843</v>
      </c>
      <c r="C1062" s="277"/>
      <c r="D1062" s="1">
        <v>10110</v>
      </c>
      <c r="E1062" s="1"/>
      <c r="F1062" s="109"/>
      <c r="G1062" s="1"/>
      <c r="H1062" s="1">
        <f>E1060-D1062</f>
        <v>590</v>
      </c>
      <c r="I1062" s="1"/>
      <c r="J1062" s="5"/>
      <c r="K1062" s="5"/>
    </row>
    <row r="1063" spans="2:11">
      <c r="B1063" s="280"/>
      <c r="C1063" s="269"/>
      <c r="D1063" s="1">
        <v>10110</v>
      </c>
      <c r="E1063" s="1"/>
      <c r="F1063" s="109"/>
      <c r="G1063" s="1"/>
      <c r="H1063" s="1">
        <f>E1061-D1063</f>
        <v>590</v>
      </c>
      <c r="I1063" s="1"/>
      <c r="J1063" s="5">
        <f>H1058+H1059+H1062+H1063</f>
        <v>1620</v>
      </c>
      <c r="K1063" s="5">
        <f>J1063*75</f>
        <v>121500</v>
      </c>
    </row>
    <row r="1064" spans="2:11">
      <c r="B1064" s="278" t="s">
        <v>850</v>
      </c>
      <c r="C1064" s="268" t="s">
        <v>353</v>
      </c>
      <c r="D1064" s="1">
        <v>10050</v>
      </c>
      <c r="E1064" s="1"/>
      <c r="F1064" s="109"/>
      <c r="G1064" s="1"/>
      <c r="H1064" s="1"/>
      <c r="I1064" s="1" t="s">
        <v>13</v>
      </c>
      <c r="J1064" s="5"/>
      <c r="K1064" s="5"/>
    </row>
    <row r="1065" spans="2:11">
      <c r="B1065" s="279"/>
      <c r="C1065" s="277"/>
      <c r="D1065" s="1">
        <v>10050</v>
      </c>
      <c r="E1065" s="1"/>
      <c r="F1065" s="109"/>
      <c r="G1065" s="1"/>
      <c r="H1065" s="1"/>
      <c r="I1065" s="1" t="s">
        <v>13</v>
      </c>
      <c r="J1065" s="5"/>
      <c r="K1065" s="5"/>
    </row>
    <row r="1066" spans="2:11">
      <c r="B1066" s="279"/>
      <c r="C1066" s="277"/>
      <c r="D1066" s="1">
        <v>10050</v>
      </c>
      <c r="E1066" s="1"/>
      <c r="F1066" s="109"/>
      <c r="G1066" s="1"/>
      <c r="H1066" s="1"/>
      <c r="I1066" s="1" t="s">
        <v>13</v>
      </c>
      <c r="J1066" s="5"/>
      <c r="K1066" s="5"/>
    </row>
    <row r="1067" spans="2:11">
      <c r="B1067" s="280"/>
      <c r="C1067" s="277"/>
      <c r="D1067" s="1">
        <v>10050</v>
      </c>
      <c r="E1067" s="1"/>
      <c r="F1067" s="109"/>
      <c r="G1067" s="1"/>
      <c r="H1067" s="1"/>
      <c r="I1067" s="1" t="s">
        <v>13</v>
      </c>
      <c r="J1067" s="5"/>
      <c r="K1067" s="5"/>
    </row>
    <row r="1068" spans="2:11">
      <c r="B1068" s="278" t="s">
        <v>854</v>
      </c>
      <c r="C1068" s="277"/>
      <c r="D1068" s="1"/>
      <c r="E1068" s="1"/>
      <c r="F1068" s="109">
        <v>10300</v>
      </c>
      <c r="G1068" s="1"/>
      <c r="H1068" s="1">
        <f>F1068-D1064</f>
        <v>250</v>
      </c>
      <c r="I1068" s="1"/>
      <c r="J1068" s="5"/>
      <c r="K1068" s="5"/>
    </row>
    <row r="1069" spans="2:11">
      <c r="B1069" s="280"/>
      <c r="C1069" s="277"/>
      <c r="D1069" s="1"/>
      <c r="E1069" s="1"/>
      <c r="F1069" s="109">
        <v>10300</v>
      </c>
      <c r="G1069" s="1"/>
      <c r="H1069" s="1">
        <f>F1069-D1065</f>
        <v>250</v>
      </c>
      <c r="I1069" s="1"/>
      <c r="J1069" s="5"/>
      <c r="K1069" s="5"/>
    </row>
    <row r="1070" spans="2:11">
      <c r="B1070" s="1" t="s">
        <v>853</v>
      </c>
      <c r="C1070" s="277"/>
      <c r="D1070" s="1"/>
      <c r="E1070" s="1"/>
      <c r="F1070" s="109">
        <v>10408</v>
      </c>
      <c r="G1070" s="1"/>
      <c r="H1070" s="1">
        <f>F1070-D1066</f>
        <v>358</v>
      </c>
      <c r="I1070" s="1"/>
      <c r="J1070" s="5"/>
      <c r="K1070" s="5"/>
    </row>
    <row r="1071" spans="2:11">
      <c r="B1071" s="1" t="s">
        <v>853</v>
      </c>
      <c r="C1071" s="269"/>
      <c r="D1071" s="1"/>
      <c r="E1071" s="1"/>
      <c r="F1071" s="109">
        <v>10408</v>
      </c>
      <c r="G1071" s="1"/>
      <c r="H1071" s="1">
        <f>F1071-D1067</f>
        <v>358</v>
      </c>
      <c r="I1071" s="1"/>
      <c r="J1071" s="5">
        <f>H1068+H1069+H1070+H1071</f>
        <v>1216</v>
      </c>
      <c r="K1071" s="5">
        <f>J1071*75</f>
        <v>91200</v>
      </c>
    </row>
    <row r="1072" spans="2:11">
      <c r="B1072" s="1"/>
      <c r="C1072" s="1"/>
      <c r="D1072" s="1"/>
      <c r="E1072" s="1"/>
      <c r="F1072" s="254" t="s">
        <v>638</v>
      </c>
      <c r="G1072" s="255"/>
      <c r="H1072" s="5">
        <f>SUM(H1033:H1071)</f>
        <v>6168</v>
      </c>
      <c r="I1072" s="5">
        <f>H1072*75</f>
        <v>462600</v>
      </c>
      <c r="J1072" s="1"/>
      <c r="K1072" s="1"/>
    </row>
    <row r="1076" spans="2:11">
      <c r="B1076" s="5" t="s">
        <v>369</v>
      </c>
      <c r="C1076" s="5">
        <v>2018</v>
      </c>
      <c r="D1076" s="13"/>
      <c r="E1076" s="13"/>
      <c r="F1076" s="13"/>
      <c r="G1076" s="13"/>
      <c r="H1076" s="13"/>
      <c r="I1076" s="13"/>
      <c r="J1076" s="247" t="s">
        <v>527</v>
      </c>
      <c r="K1076" s="248"/>
    </row>
    <row r="1077" spans="2:11">
      <c r="B1077" s="11"/>
      <c r="C1077" s="11"/>
      <c r="D1077" s="11"/>
      <c r="E1077" s="11"/>
      <c r="F1077" s="11"/>
      <c r="G1077" s="11"/>
      <c r="H1077" s="11" t="s">
        <v>4</v>
      </c>
      <c r="I1077" s="11"/>
      <c r="J1077" s="249"/>
      <c r="K1077" s="250"/>
    </row>
    <row r="1078" spans="2:11">
      <c r="B1078" s="12" t="s">
        <v>0</v>
      </c>
      <c r="C1078" s="12" t="s">
        <v>5</v>
      </c>
      <c r="D1078" s="161" t="s">
        <v>816</v>
      </c>
      <c r="E1078" s="12" t="s">
        <v>6</v>
      </c>
      <c r="F1078" s="12" t="s">
        <v>3</v>
      </c>
      <c r="G1078" s="12" t="s">
        <v>7</v>
      </c>
      <c r="H1078" s="12" t="s">
        <v>8</v>
      </c>
      <c r="I1078" s="12" t="s">
        <v>9</v>
      </c>
      <c r="J1078" s="76" t="s">
        <v>525</v>
      </c>
      <c r="K1078" s="77" t="s">
        <v>526</v>
      </c>
    </row>
    <row r="1079" spans="2:11">
      <c r="B1079" s="268" t="s">
        <v>864</v>
      </c>
      <c r="C1079" s="268" t="s">
        <v>353</v>
      </c>
      <c r="D1079" s="1">
        <v>10508</v>
      </c>
      <c r="E1079" s="1"/>
      <c r="F1079" s="1">
        <v>10577</v>
      </c>
      <c r="G1079" s="1"/>
      <c r="H1079" s="1">
        <f>F1079-D1079</f>
        <v>69</v>
      </c>
      <c r="I1079" s="1"/>
      <c r="J1079" s="1"/>
      <c r="K1079" s="1"/>
    </row>
    <row r="1080" spans="2:11">
      <c r="B1080" s="277"/>
      <c r="C1080" s="277"/>
      <c r="D1080" s="1">
        <v>10508</v>
      </c>
      <c r="E1080" s="1"/>
      <c r="F1080" s="1">
        <v>10577</v>
      </c>
      <c r="G1080" s="1"/>
      <c r="H1080" s="1">
        <f t="shared" ref="H1080:H1084" si="127">F1080-D1080</f>
        <v>69</v>
      </c>
      <c r="I1080" s="1"/>
      <c r="J1080" s="1"/>
      <c r="K1080" s="1"/>
    </row>
    <row r="1081" spans="2:11">
      <c r="B1081" s="277"/>
      <c r="C1081" s="277"/>
      <c r="D1081" s="1">
        <v>10508</v>
      </c>
      <c r="E1081" s="1"/>
      <c r="F1081" s="1">
        <v>10615</v>
      </c>
      <c r="G1081" s="1"/>
      <c r="H1081" s="1">
        <f t="shared" si="127"/>
        <v>107</v>
      </c>
      <c r="I1081" s="1"/>
      <c r="J1081" s="1"/>
      <c r="K1081" s="1"/>
    </row>
    <row r="1082" spans="2:11">
      <c r="B1082" s="269"/>
      <c r="C1082" s="269"/>
      <c r="D1082" s="1">
        <v>10508</v>
      </c>
      <c r="E1082" s="1"/>
      <c r="F1082" s="1">
        <v>10615</v>
      </c>
      <c r="G1082" s="1"/>
      <c r="H1082" s="1">
        <f t="shared" si="127"/>
        <v>107</v>
      </c>
      <c r="I1082" s="1"/>
      <c r="J1082" s="5">
        <f>H1082+H1081+H1080+H1079</f>
        <v>352</v>
      </c>
      <c r="K1082" s="5">
        <f>J1082*75</f>
        <v>26400</v>
      </c>
    </row>
    <row r="1083" spans="2:11">
      <c r="B1083" s="268" t="s">
        <v>867</v>
      </c>
      <c r="C1083" s="268" t="s">
        <v>353</v>
      </c>
      <c r="D1083" s="1">
        <v>10586</v>
      </c>
      <c r="E1083" s="1"/>
      <c r="F1083" s="1">
        <v>10615</v>
      </c>
      <c r="G1083" s="1"/>
      <c r="H1083" s="8">
        <f t="shared" si="127"/>
        <v>29</v>
      </c>
      <c r="I1083" s="1"/>
      <c r="J1083" s="5"/>
      <c r="K1083" s="5"/>
    </row>
    <row r="1084" spans="2:11">
      <c r="B1084" s="277"/>
      <c r="C1084" s="277"/>
      <c r="D1084" s="1">
        <v>10586</v>
      </c>
      <c r="E1084" s="1"/>
      <c r="F1084" s="1">
        <v>10615</v>
      </c>
      <c r="G1084" s="1"/>
      <c r="H1084" s="8">
        <f t="shared" si="127"/>
        <v>29</v>
      </c>
      <c r="I1084" s="1"/>
      <c r="J1084" s="5"/>
      <c r="K1084" s="5"/>
    </row>
    <row r="1085" spans="2:11">
      <c r="B1085" s="277"/>
      <c r="C1085" s="277"/>
      <c r="D1085" s="1">
        <v>10517</v>
      </c>
      <c r="E1085" s="1">
        <v>10550</v>
      </c>
      <c r="F1085" s="1"/>
      <c r="G1085" s="1"/>
      <c r="H1085" s="8">
        <f>E1085-D1085</f>
        <v>33</v>
      </c>
      <c r="I1085" s="1"/>
      <c r="J1085" s="5"/>
      <c r="K1085" s="5"/>
    </row>
    <row r="1086" spans="2:11">
      <c r="B1086" s="269"/>
      <c r="C1086" s="269"/>
      <c r="D1086" s="1">
        <v>10517</v>
      </c>
      <c r="E1086" s="1">
        <v>10550</v>
      </c>
      <c r="F1086" s="1"/>
      <c r="G1086" s="1"/>
      <c r="H1086" s="8">
        <f>E1086-D1086</f>
        <v>33</v>
      </c>
      <c r="I1086" s="1"/>
      <c r="J1086" s="5">
        <f>H1086+H1085+H1084+H1083</f>
        <v>124</v>
      </c>
      <c r="K1086" s="5">
        <f>J1086*75</f>
        <v>9300</v>
      </c>
    </row>
    <row r="1087" spans="2:11">
      <c r="B1087" s="268" t="s">
        <v>870</v>
      </c>
      <c r="C1087" s="268" t="s">
        <v>353</v>
      </c>
      <c r="D1087" s="1">
        <v>10575</v>
      </c>
      <c r="E1087" s="1">
        <v>10592</v>
      </c>
      <c r="F1087" s="1"/>
      <c r="G1087" s="1"/>
      <c r="H1087" s="8">
        <f t="shared" ref="H1087:H1092" si="128">E1087-D1087</f>
        <v>17</v>
      </c>
      <c r="I1087" s="1"/>
      <c r="J1087" s="5"/>
      <c r="K1087" s="5"/>
    </row>
    <row r="1088" spans="2:11">
      <c r="B1088" s="269"/>
      <c r="C1088" s="269"/>
      <c r="D1088" s="1">
        <v>10575</v>
      </c>
      <c r="E1088" s="1">
        <v>10592</v>
      </c>
      <c r="F1088" s="1"/>
      <c r="G1088" s="1"/>
      <c r="H1088" s="8">
        <f t="shared" si="128"/>
        <v>17</v>
      </c>
      <c r="I1088" s="1"/>
      <c r="J1088" s="5">
        <f>H1088+H1087</f>
        <v>34</v>
      </c>
      <c r="K1088" s="5">
        <f>J1088*75</f>
        <v>2550</v>
      </c>
    </row>
    <row r="1089" spans="2:11">
      <c r="B1089" s="268" t="s">
        <v>872</v>
      </c>
      <c r="C1089" s="268" t="s">
        <v>353</v>
      </c>
      <c r="D1089" s="1">
        <v>10550</v>
      </c>
      <c r="E1089" s="1">
        <v>10600</v>
      </c>
      <c r="F1089" s="1"/>
      <c r="G1089" s="1"/>
      <c r="H1089" s="8">
        <f t="shared" si="128"/>
        <v>50</v>
      </c>
      <c r="I1089" s="1"/>
      <c r="J1089" s="5"/>
      <c r="K1089" s="5"/>
    </row>
    <row r="1090" spans="2:11">
      <c r="B1090" s="277"/>
      <c r="C1090" s="277"/>
      <c r="D1090" s="1">
        <v>10525</v>
      </c>
      <c r="E1090" s="1">
        <v>10600</v>
      </c>
      <c r="F1090" s="1"/>
      <c r="G1090" s="1"/>
      <c r="H1090" s="8">
        <f t="shared" si="128"/>
        <v>75</v>
      </c>
      <c r="I1090" s="1"/>
      <c r="J1090" s="5"/>
      <c r="K1090" s="5"/>
    </row>
    <row r="1091" spans="2:11">
      <c r="B1091" s="277"/>
      <c r="C1091" s="277"/>
      <c r="D1091" s="1">
        <v>10495</v>
      </c>
      <c r="E1091" s="1">
        <v>10600</v>
      </c>
      <c r="F1091" s="1"/>
      <c r="G1091" s="1"/>
      <c r="H1091" s="8">
        <f t="shared" si="128"/>
        <v>105</v>
      </c>
      <c r="I1091" s="1"/>
      <c r="J1091" s="5"/>
      <c r="K1091" s="5"/>
    </row>
    <row r="1092" spans="2:11">
      <c r="B1092" s="269"/>
      <c r="C1092" s="269"/>
      <c r="D1092" s="1">
        <v>10495</v>
      </c>
      <c r="E1092" s="1">
        <v>10600</v>
      </c>
      <c r="F1092" s="1"/>
      <c r="G1092" s="1"/>
      <c r="H1092" s="8">
        <f t="shared" si="128"/>
        <v>105</v>
      </c>
      <c r="I1092" s="1"/>
      <c r="J1092" s="5">
        <f>H1092+H1091+H1090+H1089</f>
        <v>335</v>
      </c>
      <c r="K1092" s="5">
        <f>J1092*75</f>
        <v>25125</v>
      </c>
    </row>
    <row r="1093" spans="2:11">
      <c r="B1093" s="268" t="s">
        <v>873</v>
      </c>
      <c r="C1093" s="268" t="s">
        <v>353</v>
      </c>
      <c r="D1093" s="1">
        <v>10550</v>
      </c>
      <c r="E1093" s="1"/>
      <c r="F1093" s="1">
        <v>10625</v>
      </c>
      <c r="G1093" s="1"/>
      <c r="H1093" s="8">
        <f>F1093-D1093</f>
        <v>75</v>
      </c>
      <c r="I1093" s="1"/>
      <c r="J1093" s="5"/>
      <c r="K1093" s="5"/>
    </row>
    <row r="1094" spans="2:11">
      <c r="B1094" s="277"/>
      <c r="C1094" s="277"/>
      <c r="D1094" s="1">
        <v>10550</v>
      </c>
      <c r="E1094" s="1"/>
      <c r="F1094" s="1">
        <v>10625</v>
      </c>
      <c r="G1094" s="1"/>
      <c r="H1094" s="8">
        <f t="shared" ref="H1094:H1096" si="129">F1094-D1094</f>
        <v>75</v>
      </c>
      <c r="I1094" s="1"/>
      <c r="J1094" s="5"/>
      <c r="K1094" s="5"/>
    </row>
    <row r="1095" spans="2:11">
      <c r="B1095" s="277"/>
      <c r="C1095" s="277"/>
      <c r="D1095" s="1">
        <v>10550</v>
      </c>
      <c r="E1095" s="1"/>
      <c r="F1095" s="1">
        <v>10625</v>
      </c>
      <c r="G1095" s="1"/>
      <c r="H1095" s="8">
        <f t="shared" si="129"/>
        <v>75</v>
      </c>
      <c r="I1095" s="1"/>
      <c r="J1095" s="5"/>
      <c r="K1095" s="5"/>
    </row>
    <row r="1096" spans="2:11">
      <c r="B1096" s="269"/>
      <c r="C1096" s="269"/>
      <c r="D1096" s="1">
        <v>10550</v>
      </c>
      <c r="E1096" s="1"/>
      <c r="F1096" s="1">
        <v>10625</v>
      </c>
      <c r="G1096" s="1"/>
      <c r="H1096" s="8">
        <f t="shared" si="129"/>
        <v>75</v>
      </c>
      <c r="I1096" s="1"/>
      <c r="J1096" s="5">
        <f>H1096+H1095+H1094+H1093</f>
        <v>300</v>
      </c>
      <c r="K1096" s="5">
        <f>J1096*75</f>
        <v>22500</v>
      </c>
    </row>
    <row r="1097" spans="2:11">
      <c r="B1097" s="268" t="s">
        <v>901</v>
      </c>
      <c r="C1097" s="268" t="s">
        <v>353</v>
      </c>
      <c r="D1097" s="1">
        <v>10555</v>
      </c>
      <c r="E1097" s="1">
        <v>10580</v>
      </c>
      <c r="F1097" s="1"/>
      <c r="G1097" s="1"/>
      <c r="H1097" s="8">
        <f>E1097-D1097</f>
        <v>25</v>
      </c>
      <c r="I1097" s="1"/>
      <c r="J1097" s="5"/>
      <c r="K1097" s="5"/>
    </row>
    <row r="1098" spans="2:11">
      <c r="B1098" s="277"/>
      <c r="C1098" s="277"/>
      <c r="D1098" s="1">
        <v>10555</v>
      </c>
      <c r="E1098" s="1">
        <v>10580</v>
      </c>
      <c r="F1098" s="1"/>
      <c r="G1098" s="1"/>
      <c r="H1098" s="8">
        <f t="shared" ref="H1098:H1100" si="130">E1098-D1098</f>
        <v>25</v>
      </c>
      <c r="I1098" s="1"/>
      <c r="J1098" s="5"/>
      <c r="K1098" s="5"/>
    </row>
    <row r="1099" spans="2:11">
      <c r="B1099" s="277"/>
      <c r="C1099" s="277"/>
      <c r="D1099" s="1">
        <v>10555</v>
      </c>
      <c r="E1099" s="1">
        <v>10580</v>
      </c>
      <c r="F1099" s="1"/>
      <c r="G1099" s="1"/>
      <c r="H1099" s="8">
        <f t="shared" si="130"/>
        <v>25</v>
      </c>
      <c r="I1099" s="1"/>
      <c r="J1099" s="5"/>
      <c r="K1099" s="5"/>
    </row>
    <row r="1100" spans="2:11">
      <c r="B1100" s="269"/>
      <c r="C1100" s="269"/>
      <c r="D1100" s="1">
        <v>10555</v>
      </c>
      <c r="E1100" s="1">
        <v>10580</v>
      </c>
      <c r="F1100" s="1"/>
      <c r="G1100" s="1"/>
      <c r="H1100" s="8">
        <f t="shared" si="130"/>
        <v>25</v>
      </c>
      <c r="I1100" s="1"/>
      <c r="J1100" s="5">
        <f>H1100+H1099+H1098+H1097</f>
        <v>100</v>
      </c>
      <c r="K1100" s="5">
        <f>J1100*75</f>
        <v>7500</v>
      </c>
    </row>
    <row r="1101" spans="2:11">
      <c r="B1101" s="268" t="s">
        <v>882</v>
      </c>
      <c r="C1101" s="268" t="s">
        <v>353</v>
      </c>
      <c r="D1101" s="1">
        <v>10636</v>
      </c>
      <c r="E1101" s="1"/>
      <c r="F1101" s="1">
        <v>10675</v>
      </c>
      <c r="G1101" s="1"/>
      <c r="H1101" s="8">
        <f>F1101-D1101</f>
        <v>39</v>
      </c>
      <c r="I1101" s="1"/>
      <c r="J1101" s="5"/>
      <c r="K1101" s="5"/>
    </row>
    <row r="1102" spans="2:11">
      <c r="B1102" s="277"/>
      <c r="C1102" s="277"/>
      <c r="D1102" s="1">
        <v>10636</v>
      </c>
      <c r="E1102" s="1"/>
      <c r="F1102" s="1">
        <v>10675</v>
      </c>
      <c r="G1102" s="1"/>
      <c r="H1102" s="8">
        <f t="shared" ref="H1102" si="131">F1102-D1102</f>
        <v>39</v>
      </c>
      <c r="I1102" s="1"/>
      <c r="J1102" s="5"/>
      <c r="K1102" s="5"/>
    </row>
    <row r="1103" spans="2:11">
      <c r="B1103" s="277"/>
      <c r="C1103" s="277"/>
      <c r="D1103" s="1">
        <v>10636</v>
      </c>
      <c r="E1103" s="1"/>
      <c r="F1103" s="1"/>
      <c r="G1103" s="1"/>
      <c r="H1103" s="8"/>
      <c r="I1103" s="1" t="s">
        <v>13</v>
      </c>
      <c r="J1103" s="5"/>
      <c r="K1103" s="5"/>
    </row>
    <row r="1104" spans="2:11">
      <c r="B1104" s="269"/>
      <c r="C1104" s="269"/>
      <c r="D1104" s="1">
        <v>10636</v>
      </c>
      <c r="E1104" s="1"/>
      <c r="F1104" s="1"/>
      <c r="G1104" s="1"/>
      <c r="H1104" s="8"/>
      <c r="I1104" s="1" t="s">
        <v>13</v>
      </c>
      <c r="J1104" s="5">
        <f>H1101+H1102</f>
        <v>78</v>
      </c>
      <c r="K1104" s="5">
        <f>J1104*75</f>
        <v>5850</v>
      </c>
    </row>
    <row r="1105" spans="2:11">
      <c r="B1105" s="268" t="s">
        <v>892</v>
      </c>
      <c r="C1105" s="268" t="s">
        <v>353</v>
      </c>
      <c r="D1105" s="1">
        <v>10665</v>
      </c>
      <c r="E1105" s="1"/>
      <c r="F1105" s="1">
        <v>10700</v>
      </c>
      <c r="G1105" s="1"/>
      <c r="H1105" s="1">
        <f>F1105-D1105</f>
        <v>35</v>
      </c>
      <c r="I1105" s="1"/>
      <c r="J1105" s="5"/>
      <c r="K1105" s="5"/>
    </row>
    <row r="1106" spans="2:11">
      <c r="B1106" s="277"/>
      <c r="C1106" s="277"/>
      <c r="D1106" s="1">
        <v>10665</v>
      </c>
      <c r="E1106" s="1"/>
      <c r="F1106" s="1">
        <v>10700</v>
      </c>
      <c r="G1106" s="1"/>
      <c r="H1106" s="1">
        <f>F1106-D1106</f>
        <v>35</v>
      </c>
      <c r="I1106" s="1"/>
      <c r="J1106" s="5"/>
      <c r="K1106" s="5"/>
    </row>
    <row r="1107" spans="2:11">
      <c r="B1107" s="277"/>
      <c r="C1107" s="277"/>
      <c r="D1107" s="1">
        <v>10665</v>
      </c>
      <c r="E1107" s="1"/>
      <c r="F1107" s="1"/>
      <c r="G1107" s="1"/>
      <c r="H1107" s="1"/>
      <c r="I1107" s="1" t="s">
        <v>13</v>
      </c>
      <c r="J1107" s="5"/>
      <c r="K1107" s="5"/>
    </row>
    <row r="1108" spans="2:11">
      <c r="B1108" s="277"/>
      <c r="C1108" s="277"/>
      <c r="D1108" s="1">
        <v>10665</v>
      </c>
      <c r="E1108" s="1"/>
      <c r="F1108" s="1"/>
      <c r="G1108" s="1"/>
      <c r="H1108" s="1"/>
      <c r="I1108" s="1" t="s">
        <v>13</v>
      </c>
      <c r="J1108" s="5"/>
      <c r="K1108" s="5"/>
    </row>
    <row r="1109" spans="2:11">
      <c r="B1109" s="277"/>
      <c r="C1109" s="277"/>
      <c r="D1109" s="1"/>
      <c r="E1109" s="1"/>
      <c r="F1109" s="1">
        <v>10700</v>
      </c>
      <c r="G1109" s="1"/>
      <c r="H1109" s="1">
        <v>64</v>
      </c>
      <c r="I1109" s="1"/>
      <c r="J1109" s="5"/>
      <c r="K1109" s="5"/>
    </row>
    <row r="1110" spans="2:11">
      <c r="B1110" s="269"/>
      <c r="C1110" s="269"/>
      <c r="D1110" s="1"/>
      <c r="E1110" s="1"/>
      <c r="F1110" s="1">
        <v>10700</v>
      </c>
      <c r="G1110" s="1"/>
      <c r="H1110" s="1">
        <v>64</v>
      </c>
      <c r="I1110" s="1"/>
      <c r="J1110" s="5">
        <f>H1110+H1109+H1106+H1105</f>
        <v>198</v>
      </c>
      <c r="K1110" s="5">
        <f>J1110*75</f>
        <v>14850</v>
      </c>
    </row>
    <row r="1111" spans="2:11">
      <c r="B1111" s="268" t="s">
        <v>893</v>
      </c>
      <c r="C1111" s="268" t="s">
        <v>353</v>
      </c>
      <c r="D1111" s="1"/>
      <c r="E1111" s="1"/>
      <c r="F1111" s="1">
        <v>10770</v>
      </c>
      <c r="G1111" s="1"/>
      <c r="H1111" s="1">
        <f>F1111-D1107</f>
        <v>105</v>
      </c>
      <c r="I1111" s="1"/>
      <c r="J1111" s="5"/>
      <c r="K1111" s="5"/>
    </row>
    <row r="1112" spans="2:11">
      <c r="B1112" s="269"/>
      <c r="C1112" s="269"/>
      <c r="D1112" s="1"/>
      <c r="E1112" s="1"/>
      <c r="F1112" s="1">
        <v>10770</v>
      </c>
      <c r="G1112" s="1"/>
      <c r="H1112" s="1">
        <f>F1112-D1108</f>
        <v>105</v>
      </c>
      <c r="I1112" s="1"/>
      <c r="J1112" s="5">
        <f>H1112+H1111</f>
        <v>210</v>
      </c>
      <c r="K1112" s="5">
        <f>J1112*75</f>
        <v>15750</v>
      </c>
    </row>
    <row r="1113" spans="2:11">
      <c r="B1113" s="268" t="s">
        <v>894</v>
      </c>
      <c r="C1113" s="268" t="s">
        <v>353</v>
      </c>
      <c r="D1113" s="1">
        <v>10688</v>
      </c>
      <c r="E1113" s="1">
        <v>10730</v>
      </c>
      <c r="F1113" s="1"/>
      <c r="G1113" s="1"/>
      <c r="H1113" s="1">
        <f>E1113-D1113</f>
        <v>42</v>
      </c>
      <c r="I1113" s="1"/>
      <c r="J1113" s="5"/>
      <c r="K1113" s="5"/>
    </row>
    <row r="1114" spans="2:11">
      <c r="B1114" s="277"/>
      <c r="C1114" s="277"/>
      <c r="D1114" s="1">
        <v>10657</v>
      </c>
      <c r="E1114" s="1">
        <v>10730</v>
      </c>
      <c r="F1114" s="1"/>
      <c r="G1114" s="1"/>
      <c r="H1114" s="1">
        <f>E1114-D1114</f>
        <v>73</v>
      </c>
      <c r="I1114" s="1"/>
      <c r="J1114" s="5"/>
      <c r="K1114" s="5"/>
    </row>
    <row r="1115" spans="2:11">
      <c r="B1115" s="277"/>
      <c r="C1115" s="277"/>
      <c r="D1115" s="1"/>
      <c r="E1115" s="1">
        <v>10730</v>
      </c>
      <c r="F1115" s="1"/>
      <c r="G1115" s="1"/>
      <c r="H1115" s="1"/>
      <c r="I1115" s="1" t="s">
        <v>13</v>
      </c>
      <c r="J1115" s="5"/>
      <c r="K1115" s="5"/>
    </row>
    <row r="1116" spans="2:11">
      <c r="B1116" s="277"/>
      <c r="C1116" s="277"/>
      <c r="D1116" s="1"/>
      <c r="E1116" s="1">
        <v>10730</v>
      </c>
      <c r="F1116" s="1"/>
      <c r="G1116" s="1"/>
      <c r="H1116" s="1"/>
      <c r="I1116" s="1" t="s">
        <v>13</v>
      </c>
      <c r="J1116" s="5"/>
      <c r="K1116" s="5"/>
    </row>
    <row r="1117" spans="2:11">
      <c r="B1117" s="277"/>
      <c r="C1117" s="277"/>
      <c r="D1117" s="1"/>
      <c r="E1117" s="1">
        <v>10730</v>
      </c>
      <c r="F1117" s="1"/>
      <c r="G1117" s="1"/>
      <c r="H1117" s="1"/>
      <c r="I1117" s="1" t="s">
        <v>13</v>
      </c>
      <c r="J1117" s="5"/>
      <c r="K1117" s="5"/>
    </row>
    <row r="1118" spans="2:11">
      <c r="B1118" s="269"/>
      <c r="C1118" s="269"/>
      <c r="D1118" s="1"/>
      <c r="E1118" s="1">
        <v>10730</v>
      </c>
      <c r="F1118" s="1"/>
      <c r="G1118" s="1"/>
      <c r="H1118" s="1"/>
      <c r="I1118" s="1" t="s">
        <v>13</v>
      </c>
      <c r="J1118" s="5">
        <f>H1114+H1113</f>
        <v>115</v>
      </c>
      <c r="K1118" s="5">
        <f>J1118*75</f>
        <v>8625</v>
      </c>
    </row>
    <row r="1119" spans="2:11">
      <c r="B1119" s="268" t="s">
        <v>883</v>
      </c>
      <c r="C1119" s="268" t="s">
        <v>353</v>
      </c>
      <c r="D1119" s="1">
        <v>10580</v>
      </c>
      <c r="E1119" s="1">
        <v>10640</v>
      </c>
      <c r="F1119" s="1"/>
      <c r="G1119" s="1"/>
      <c r="H1119" s="1">
        <f>E1119-D1119</f>
        <v>60</v>
      </c>
      <c r="I1119" s="1"/>
      <c r="J1119" s="5"/>
      <c r="K1119" s="5"/>
    </row>
    <row r="1120" spans="2:11">
      <c r="B1120" s="277"/>
      <c r="C1120" s="277"/>
      <c r="D1120" s="1">
        <v>10580</v>
      </c>
      <c r="E1120" s="1">
        <v>10640</v>
      </c>
      <c r="F1120" s="1"/>
      <c r="G1120" s="1"/>
      <c r="H1120" s="1">
        <f>E1120-D1120</f>
        <v>60</v>
      </c>
      <c r="I1120" s="1"/>
      <c r="J1120" s="5"/>
      <c r="K1120" s="5"/>
    </row>
    <row r="1121" spans="2:11">
      <c r="B1121" s="277"/>
      <c r="C1121" s="277"/>
      <c r="D1121" s="1"/>
      <c r="E1121" s="1">
        <v>10640</v>
      </c>
      <c r="F1121" s="1"/>
      <c r="G1121" s="1"/>
      <c r="H1121" s="1"/>
      <c r="I1121" s="1" t="s">
        <v>13</v>
      </c>
      <c r="J1121" s="5"/>
      <c r="K1121" s="5"/>
    </row>
    <row r="1122" spans="2:11">
      <c r="B1122" s="269"/>
      <c r="C1122" s="269"/>
      <c r="D1122" s="1"/>
      <c r="E1122" s="1">
        <v>10640</v>
      </c>
      <c r="F1122" s="1"/>
      <c r="G1122" s="1"/>
      <c r="H1122" s="1"/>
      <c r="I1122" s="1" t="s">
        <v>13</v>
      </c>
      <c r="J1122" s="5">
        <v>120</v>
      </c>
      <c r="K1122" s="5">
        <f>J1122*75</f>
        <v>9000</v>
      </c>
    </row>
    <row r="1123" spans="2:11">
      <c r="B1123" s="268" t="s">
        <v>886</v>
      </c>
      <c r="C1123" s="268" t="s">
        <v>353</v>
      </c>
      <c r="D1123" s="1">
        <v>10520</v>
      </c>
      <c r="E1123" s="1"/>
      <c r="F1123" s="1"/>
      <c r="G1123" s="1"/>
      <c r="H1123" s="1">
        <f>E1115-D1123</f>
        <v>210</v>
      </c>
      <c r="I1123" s="1"/>
      <c r="J1123" s="5"/>
      <c r="K1123" s="5"/>
    </row>
    <row r="1124" spans="2:11">
      <c r="B1124" s="277"/>
      <c r="C1124" s="277"/>
      <c r="D1124" s="1">
        <v>10520</v>
      </c>
      <c r="E1124" s="1"/>
      <c r="F1124" s="1"/>
      <c r="G1124" s="1"/>
      <c r="H1124" s="1">
        <f>E1116-D1124</f>
        <v>210</v>
      </c>
      <c r="I1124" s="1"/>
      <c r="J1124" s="5"/>
      <c r="K1124" s="5"/>
    </row>
    <row r="1125" spans="2:11">
      <c r="B1125" s="277"/>
      <c r="C1125" s="277"/>
      <c r="D1125" s="1">
        <v>10520</v>
      </c>
      <c r="E1125" s="1"/>
      <c r="F1125" s="1"/>
      <c r="G1125" s="1"/>
      <c r="H1125" s="1">
        <f>E1117-D1125</f>
        <v>210</v>
      </c>
      <c r="I1125" s="1"/>
      <c r="J1125" s="5"/>
      <c r="K1125" s="5"/>
    </row>
    <row r="1126" spans="2:11">
      <c r="B1126" s="277"/>
      <c r="C1126" s="277"/>
      <c r="D1126" s="1">
        <v>10520</v>
      </c>
      <c r="E1126" s="1"/>
      <c r="F1126" s="1"/>
      <c r="G1126" s="1"/>
      <c r="H1126" s="1">
        <f>E1118-D1126</f>
        <v>210</v>
      </c>
      <c r="I1126" s="1"/>
      <c r="J1126" s="5"/>
      <c r="K1126" s="5"/>
    </row>
    <row r="1127" spans="2:11">
      <c r="B1127" s="277"/>
      <c r="C1127" s="277"/>
      <c r="D1127" s="1">
        <v>10520</v>
      </c>
      <c r="E1127" s="1"/>
      <c r="F1127" s="1"/>
      <c r="G1127" s="1"/>
      <c r="H1127" s="1">
        <f>E1121-D1127</f>
        <v>120</v>
      </c>
      <c r="I1127" s="1"/>
      <c r="J1127" s="5"/>
      <c r="K1127" s="5"/>
    </row>
    <row r="1128" spans="2:11">
      <c r="B1128" s="269"/>
      <c r="C1128" s="269"/>
      <c r="D1128" s="1">
        <v>10520</v>
      </c>
      <c r="E1128" s="1"/>
      <c r="F1128" s="1"/>
      <c r="G1128" s="1"/>
      <c r="H1128" s="1">
        <f>E1122-D1128</f>
        <v>120</v>
      </c>
      <c r="I1128" s="1"/>
      <c r="J1128" s="5">
        <f>H1123+H1124+H1125+H1126+H1127+H1128</f>
        <v>1080</v>
      </c>
      <c r="K1128" s="5">
        <f>J1128*75</f>
        <v>81000</v>
      </c>
    </row>
    <row r="1129" spans="2:11">
      <c r="B1129" s="268" t="s">
        <v>895</v>
      </c>
      <c r="C1129" s="268" t="s">
        <v>353</v>
      </c>
      <c r="D1129" s="1">
        <v>10585</v>
      </c>
      <c r="E1129" s="1"/>
      <c r="F1129" s="1">
        <v>10640</v>
      </c>
      <c r="G1129" s="1"/>
      <c r="H1129" s="1">
        <f>F1129-D1129</f>
        <v>55</v>
      </c>
      <c r="I1129" s="1"/>
      <c r="J1129" s="5"/>
      <c r="K1129" s="5"/>
    </row>
    <row r="1130" spans="2:11">
      <c r="B1130" s="277"/>
      <c r="C1130" s="277"/>
      <c r="D1130" s="1">
        <v>10585</v>
      </c>
      <c r="E1130" s="1"/>
      <c r="F1130" s="1">
        <v>10640</v>
      </c>
      <c r="G1130" s="1"/>
      <c r="H1130" s="1">
        <f>F1130-D1130</f>
        <v>55</v>
      </c>
      <c r="I1130" s="1"/>
      <c r="J1130" s="5"/>
      <c r="K1130" s="5"/>
    </row>
    <row r="1131" spans="2:11">
      <c r="B1131" s="277"/>
      <c r="C1131" s="277"/>
      <c r="D1131" s="1"/>
      <c r="E1131" s="1">
        <v>10510</v>
      </c>
      <c r="F1131" s="1"/>
      <c r="G1131" s="1">
        <v>10550</v>
      </c>
      <c r="H1131" s="1">
        <f>E1131-G1131</f>
        <v>-40</v>
      </c>
      <c r="I1131" s="1"/>
      <c r="J1131" s="5"/>
      <c r="K1131" s="5"/>
    </row>
    <row r="1132" spans="2:11">
      <c r="B1132" s="277"/>
      <c r="C1132" s="277"/>
      <c r="D1132" s="1"/>
      <c r="E1132" s="1">
        <v>10510</v>
      </c>
      <c r="F1132" s="1"/>
      <c r="G1132" s="1">
        <v>10550</v>
      </c>
      <c r="H1132" s="1">
        <f>E1132-G1132</f>
        <v>-40</v>
      </c>
      <c r="I1132" s="1"/>
      <c r="J1132" s="5"/>
      <c r="K1132" s="5"/>
    </row>
    <row r="1133" spans="2:11">
      <c r="B1133" s="277"/>
      <c r="C1133" s="277"/>
      <c r="D1133" s="1">
        <v>10565</v>
      </c>
      <c r="E1133" s="1"/>
      <c r="F1133" s="1">
        <v>10630</v>
      </c>
      <c r="G1133" s="1"/>
      <c r="H1133" s="1">
        <f>F1133-D1133</f>
        <v>65</v>
      </c>
      <c r="I1133" s="1"/>
      <c r="J1133" s="5"/>
      <c r="K1133" s="5"/>
    </row>
    <row r="1134" spans="2:11">
      <c r="B1134" s="277"/>
      <c r="C1134" s="277"/>
      <c r="D1134" s="1">
        <v>10565</v>
      </c>
      <c r="E1134" s="1"/>
      <c r="F1134" s="1">
        <v>10630</v>
      </c>
      <c r="G1134" s="1"/>
      <c r="H1134" s="1">
        <f>F1134-D1134</f>
        <v>65</v>
      </c>
      <c r="I1134" s="1"/>
      <c r="J1134" s="5"/>
      <c r="K1134" s="5"/>
    </row>
    <row r="1135" spans="2:11">
      <c r="B1135" s="277"/>
      <c r="C1135" s="277"/>
      <c r="D1135" s="1">
        <v>10565</v>
      </c>
      <c r="E1135" s="1"/>
      <c r="F1135" s="1"/>
      <c r="G1135" s="1"/>
      <c r="H1135" s="1"/>
      <c r="I1135" s="1" t="s">
        <v>13</v>
      </c>
      <c r="J1135" s="5"/>
      <c r="K1135" s="5"/>
    </row>
    <row r="1136" spans="2:11">
      <c r="B1136" s="277"/>
      <c r="C1136" s="277"/>
      <c r="D1136" s="1">
        <v>10565</v>
      </c>
      <c r="E1136" s="1"/>
      <c r="F1136" s="1"/>
      <c r="G1136" s="1"/>
      <c r="H1136" s="1"/>
      <c r="I1136" s="1" t="s">
        <v>13</v>
      </c>
      <c r="J1136" s="5"/>
      <c r="K1136" s="5"/>
    </row>
    <row r="1137" spans="2:11">
      <c r="B1137" s="277"/>
      <c r="C1137" s="277"/>
      <c r="D1137" s="1">
        <v>10565</v>
      </c>
      <c r="E1137" s="1"/>
      <c r="F1137" s="1"/>
      <c r="G1137" s="1"/>
      <c r="H1137" s="1"/>
      <c r="I1137" s="1" t="s">
        <v>13</v>
      </c>
      <c r="J1137" s="5"/>
      <c r="K1137" s="5"/>
    </row>
    <row r="1138" spans="2:11">
      <c r="B1138" s="269"/>
      <c r="C1138" s="269"/>
      <c r="D1138" s="1">
        <v>10565</v>
      </c>
      <c r="E1138" s="1"/>
      <c r="F1138" s="1"/>
      <c r="G1138" s="1"/>
      <c r="H1138" s="1"/>
      <c r="I1138" s="1" t="s">
        <v>13</v>
      </c>
      <c r="J1138" s="5">
        <f>H1129+H1130+H1131+H1132+H1133+H1134</f>
        <v>160</v>
      </c>
      <c r="K1138" s="5">
        <f>J1138*75</f>
        <v>12000</v>
      </c>
    </row>
    <row r="1139" spans="2:11">
      <c r="B1139" s="268" t="s">
        <v>888</v>
      </c>
      <c r="C1139" s="268" t="s">
        <v>353</v>
      </c>
      <c r="D1139" s="1">
        <v>10680</v>
      </c>
      <c r="E1139" s="1"/>
      <c r="F1139" s="1"/>
      <c r="G1139" s="1"/>
      <c r="H1139" s="1"/>
      <c r="I1139" s="1" t="s">
        <v>13</v>
      </c>
      <c r="J1139" s="5"/>
      <c r="K1139" s="5"/>
    </row>
    <row r="1140" spans="2:11">
      <c r="B1140" s="269"/>
      <c r="C1140" s="269"/>
      <c r="D1140" s="1">
        <v>10680</v>
      </c>
      <c r="E1140" s="1"/>
      <c r="F1140" s="1"/>
      <c r="G1140" s="1"/>
      <c r="H1140" s="1"/>
      <c r="I1140" s="1" t="s">
        <v>13</v>
      </c>
      <c r="J1140" s="5"/>
      <c r="K1140" s="5"/>
    </row>
    <row r="1141" spans="2:11">
      <c r="B1141" s="268" t="s">
        <v>896</v>
      </c>
      <c r="C1141" s="268" t="s">
        <v>353</v>
      </c>
      <c r="D1141" s="1"/>
      <c r="E1141" s="1"/>
      <c r="F1141" s="1">
        <v>10740</v>
      </c>
      <c r="G1141" s="1"/>
      <c r="H1141" s="1">
        <f t="shared" ref="H1141:H1146" si="132">F1141-D1135</f>
        <v>175</v>
      </c>
      <c r="I1141" s="1"/>
      <c r="J1141" s="5"/>
      <c r="K1141" s="5"/>
    </row>
    <row r="1142" spans="2:11">
      <c r="B1142" s="277"/>
      <c r="C1142" s="277"/>
      <c r="D1142" s="1"/>
      <c r="E1142" s="1"/>
      <c r="F1142" s="1">
        <v>10740</v>
      </c>
      <c r="G1142" s="1"/>
      <c r="H1142" s="1">
        <f t="shared" si="132"/>
        <v>175</v>
      </c>
      <c r="I1142" s="1"/>
      <c r="J1142" s="5"/>
      <c r="K1142" s="5"/>
    </row>
    <row r="1143" spans="2:11">
      <c r="B1143" s="277"/>
      <c r="C1143" s="277"/>
      <c r="D1143" s="1"/>
      <c r="E1143" s="1"/>
      <c r="F1143" s="1">
        <v>10740</v>
      </c>
      <c r="G1143" s="1"/>
      <c r="H1143" s="1">
        <f t="shared" si="132"/>
        <v>175</v>
      </c>
      <c r="I1143" s="1"/>
      <c r="J1143" s="5"/>
      <c r="K1143" s="5"/>
    </row>
    <row r="1144" spans="2:11">
      <c r="B1144" s="269"/>
      <c r="C1144" s="269"/>
      <c r="D1144" s="1"/>
      <c r="E1144" s="1"/>
      <c r="F1144" s="1">
        <v>10740</v>
      </c>
      <c r="G1144" s="1"/>
      <c r="H1144" s="1">
        <f t="shared" si="132"/>
        <v>175</v>
      </c>
      <c r="I1144" s="1"/>
      <c r="J1144" s="5">
        <f>H1141+H1142+H1143+H1144</f>
        <v>700</v>
      </c>
      <c r="K1144" s="5">
        <f>J1144*75</f>
        <v>52500</v>
      </c>
    </row>
    <row r="1145" spans="2:11">
      <c r="B1145" s="268" t="s">
        <v>890</v>
      </c>
      <c r="C1145" s="268" t="s">
        <v>353</v>
      </c>
      <c r="D1145" s="1"/>
      <c r="E1145" s="1"/>
      <c r="F1145" s="1">
        <v>10850</v>
      </c>
      <c r="G1145" s="1"/>
      <c r="H1145" s="1">
        <f t="shared" si="132"/>
        <v>170</v>
      </c>
      <c r="I1145" s="1"/>
      <c r="J1145" s="5"/>
      <c r="K1145" s="5"/>
    </row>
    <row r="1146" spans="2:11">
      <c r="B1146" s="277"/>
      <c r="C1146" s="269"/>
      <c r="D1146" s="1"/>
      <c r="E1146" s="1"/>
      <c r="F1146" s="1">
        <v>10850</v>
      </c>
      <c r="G1146" s="1"/>
      <c r="H1146" s="1">
        <f t="shared" si="132"/>
        <v>170</v>
      </c>
      <c r="I1146" s="1"/>
      <c r="J1146" s="5"/>
      <c r="K1146" s="5"/>
    </row>
    <row r="1147" spans="2:11">
      <c r="B1147" s="277"/>
      <c r="C1147" s="268" t="s">
        <v>394</v>
      </c>
      <c r="D1147" s="1">
        <v>10800</v>
      </c>
      <c r="E1147" s="1"/>
      <c r="F1147" s="1">
        <v>10880</v>
      </c>
      <c r="G1147" s="1"/>
      <c r="H1147" s="1">
        <f>F1147-D1147</f>
        <v>80</v>
      </c>
      <c r="I1147" s="1"/>
      <c r="J1147" s="5"/>
      <c r="K1147" s="5"/>
    </row>
    <row r="1148" spans="2:11">
      <c r="B1148" s="277"/>
      <c r="C1148" s="277"/>
      <c r="D1148" s="1">
        <v>10800</v>
      </c>
      <c r="E1148" s="1"/>
      <c r="F1148" s="1">
        <v>10880</v>
      </c>
      <c r="G1148" s="1"/>
      <c r="H1148" s="1">
        <f>F1148-D1148</f>
        <v>80</v>
      </c>
      <c r="I1148" s="1"/>
      <c r="J1148" s="5"/>
      <c r="K1148" s="5"/>
    </row>
    <row r="1149" spans="2:11">
      <c r="B1149" s="277"/>
      <c r="C1149" s="277"/>
      <c r="D1149" s="1">
        <v>10800</v>
      </c>
      <c r="E1149" s="1"/>
      <c r="F1149" s="1"/>
      <c r="G1149" s="1"/>
      <c r="H1149" s="1"/>
      <c r="I1149" s="1" t="s">
        <v>13</v>
      </c>
      <c r="J1149" s="5"/>
      <c r="K1149" s="5"/>
    </row>
    <row r="1150" spans="2:11">
      <c r="B1150" s="277"/>
      <c r="C1150" s="277"/>
      <c r="D1150" s="1">
        <v>10800</v>
      </c>
      <c r="E1150" s="1"/>
      <c r="F1150" s="1"/>
      <c r="G1150" s="1"/>
      <c r="H1150" s="1"/>
      <c r="I1150" s="1" t="s">
        <v>13</v>
      </c>
      <c r="J1150" s="5"/>
      <c r="K1150" s="5"/>
    </row>
    <row r="1151" spans="2:11">
      <c r="B1151" s="277"/>
      <c r="C1151" s="277"/>
      <c r="D1151" s="1">
        <v>10800</v>
      </c>
      <c r="E1151" s="1"/>
      <c r="F1151" s="1"/>
      <c r="G1151" s="1"/>
      <c r="H1151" s="1"/>
      <c r="I1151" s="1" t="s">
        <v>13</v>
      </c>
      <c r="J1151" s="5"/>
      <c r="K1151" s="5"/>
    </row>
    <row r="1152" spans="2:11">
      <c r="B1152" s="269"/>
      <c r="C1152" s="269"/>
      <c r="D1152" s="1">
        <v>10800</v>
      </c>
      <c r="E1152" s="1"/>
      <c r="F1152" s="1"/>
      <c r="G1152" s="1"/>
      <c r="H1152" s="1"/>
      <c r="I1152" s="1" t="s">
        <v>13</v>
      </c>
      <c r="J1152" s="5">
        <f>H1145+H1146+H1147+H1148</f>
        <v>500</v>
      </c>
      <c r="K1152" s="5">
        <f>J1152*75</f>
        <v>37500</v>
      </c>
    </row>
    <row r="1153" spans="2:11">
      <c r="B1153" s="268" t="s">
        <v>898</v>
      </c>
      <c r="C1153" s="268" t="s">
        <v>394</v>
      </c>
      <c r="D1153" s="1"/>
      <c r="E1153" s="1"/>
      <c r="F1153" s="1">
        <v>10940</v>
      </c>
      <c r="G1153" s="1"/>
      <c r="H1153" s="1">
        <f>F1153-D1149</f>
        <v>140</v>
      </c>
      <c r="I1153" s="1"/>
      <c r="J1153" s="5"/>
      <c r="K1153" s="5"/>
    </row>
    <row r="1154" spans="2:11">
      <c r="B1154" s="277"/>
      <c r="C1154" s="277"/>
      <c r="D1154" s="1"/>
      <c r="E1154" s="1"/>
      <c r="F1154" s="1">
        <v>10940</v>
      </c>
      <c r="G1154" s="1"/>
      <c r="H1154" s="1">
        <f>F1154-D1150</f>
        <v>140</v>
      </c>
      <c r="I1154" s="1"/>
      <c r="J1154" s="5"/>
      <c r="K1154" s="5"/>
    </row>
    <row r="1155" spans="2:11">
      <c r="B1155" s="277"/>
      <c r="C1155" s="277"/>
      <c r="D1155" s="1"/>
      <c r="E1155" s="1"/>
      <c r="F1155" s="1">
        <v>10940</v>
      </c>
      <c r="G1155" s="1"/>
      <c r="H1155" s="1">
        <v>140</v>
      </c>
      <c r="I1155" s="1"/>
      <c r="J1155" s="5"/>
      <c r="K1155" s="5"/>
    </row>
    <row r="1156" spans="2:11">
      <c r="B1156" s="269"/>
      <c r="C1156" s="269"/>
      <c r="D1156" s="1"/>
      <c r="E1156" s="1"/>
      <c r="F1156" s="1">
        <v>10940</v>
      </c>
      <c r="G1156" s="1"/>
      <c r="H1156" s="1">
        <v>140</v>
      </c>
      <c r="I1156" s="1"/>
      <c r="J1156" s="5">
        <f>H1153+H1154+H1155+H1156</f>
        <v>560</v>
      </c>
      <c r="K1156" s="5">
        <f>J1156*75</f>
        <v>42000</v>
      </c>
    </row>
    <row r="1157" spans="2:11">
      <c r="B1157" s="1"/>
      <c r="C1157" s="1"/>
      <c r="D1157" s="1"/>
      <c r="E1157" s="1"/>
      <c r="F1157" s="254" t="s">
        <v>638</v>
      </c>
      <c r="G1157" s="255"/>
      <c r="H1157" s="5">
        <f>SUM(H1079:H1156)</f>
        <v>4966</v>
      </c>
      <c r="I1157" s="5">
        <v>372450</v>
      </c>
      <c r="J1157" s="5"/>
      <c r="K1157" s="5"/>
    </row>
    <row r="1160" spans="2:11">
      <c r="B1160" s="5" t="s">
        <v>402</v>
      </c>
      <c r="C1160" s="5">
        <v>2018</v>
      </c>
      <c r="D1160" s="13"/>
      <c r="E1160" s="13"/>
      <c r="F1160" s="13"/>
      <c r="G1160" s="13"/>
      <c r="H1160" s="13"/>
      <c r="I1160" s="13"/>
      <c r="J1160" s="247" t="s">
        <v>527</v>
      </c>
      <c r="K1160" s="248"/>
    </row>
    <row r="1161" spans="2:11">
      <c r="B1161" s="11"/>
      <c r="C1161" s="11"/>
      <c r="D1161" s="11"/>
      <c r="E1161" s="11"/>
      <c r="F1161" s="11"/>
      <c r="G1161" s="11"/>
      <c r="H1161" s="11" t="s">
        <v>4</v>
      </c>
      <c r="I1161" s="11"/>
      <c r="J1161" s="249"/>
      <c r="K1161" s="250"/>
    </row>
    <row r="1162" spans="2:11">
      <c r="B1162" s="12" t="s">
        <v>0</v>
      </c>
      <c r="C1162" s="12" t="s">
        <v>5</v>
      </c>
      <c r="D1162" s="161" t="s">
        <v>816</v>
      </c>
      <c r="E1162" s="12" t="s">
        <v>6</v>
      </c>
      <c r="F1162" s="12" t="s">
        <v>3</v>
      </c>
      <c r="G1162" s="12" t="s">
        <v>7</v>
      </c>
      <c r="H1162" s="12" t="s">
        <v>8</v>
      </c>
      <c r="I1162" s="12" t="s">
        <v>9</v>
      </c>
      <c r="J1162" s="76" t="s">
        <v>525</v>
      </c>
      <c r="K1162" s="77" t="s">
        <v>526</v>
      </c>
    </row>
    <row r="1163" spans="2:11">
      <c r="B1163" s="268" t="s">
        <v>905</v>
      </c>
      <c r="C1163" s="268" t="s">
        <v>394</v>
      </c>
      <c r="D1163" s="1"/>
      <c r="E1163" s="1">
        <v>10890</v>
      </c>
      <c r="F1163" s="1"/>
      <c r="G1163" s="1"/>
      <c r="H1163" s="1"/>
      <c r="I1163" s="1" t="s">
        <v>13</v>
      </c>
      <c r="J1163" s="1"/>
      <c r="K1163" s="1"/>
    </row>
    <row r="1164" spans="2:11">
      <c r="B1164" s="277"/>
      <c r="C1164" s="277"/>
      <c r="D1164" s="1"/>
      <c r="E1164" s="1">
        <v>10890</v>
      </c>
      <c r="F1164" s="1"/>
      <c r="G1164" s="1"/>
      <c r="H1164" s="1"/>
      <c r="I1164" s="1" t="s">
        <v>13</v>
      </c>
      <c r="J1164" s="1"/>
      <c r="K1164" s="1"/>
    </row>
    <row r="1165" spans="2:11">
      <c r="B1165" s="277"/>
      <c r="C1165" s="277"/>
      <c r="D1165" s="1"/>
      <c r="E1165" s="1">
        <v>10890</v>
      </c>
      <c r="F1165" s="1"/>
      <c r="G1165" s="1"/>
      <c r="H1165" s="1"/>
      <c r="I1165" s="1" t="s">
        <v>13</v>
      </c>
      <c r="J1165" s="1"/>
      <c r="K1165" s="1"/>
    </row>
    <row r="1166" spans="2:11">
      <c r="B1166" s="269"/>
      <c r="C1166" s="269"/>
      <c r="D1166" s="1"/>
      <c r="E1166" s="1">
        <v>10890</v>
      </c>
      <c r="F1166" s="1"/>
      <c r="G1166" s="1"/>
      <c r="H1166" s="1"/>
      <c r="I1166" s="1" t="s">
        <v>13</v>
      </c>
      <c r="J1166" s="5"/>
      <c r="K1166" s="5"/>
    </row>
    <row r="1167" spans="2:11">
      <c r="B1167" s="268" t="s">
        <v>907</v>
      </c>
      <c r="C1167" s="268" t="s">
        <v>394</v>
      </c>
      <c r="D1167" s="1">
        <v>10620</v>
      </c>
      <c r="E1167" s="1">
        <v>10750</v>
      </c>
      <c r="F1167" s="1"/>
      <c r="G1167" s="1"/>
      <c r="H1167" s="13">
        <f>E1167-D1167</f>
        <v>130</v>
      </c>
      <c r="I1167" s="13"/>
      <c r="J1167" s="5"/>
      <c r="K1167" s="5"/>
    </row>
    <row r="1168" spans="2:11">
      <c r="B1168" s="277"/>
      <c r="C1168" s="277"/>
      <c r="D1168" s="1">
        <v>10620</v>
      </c>
      <c r="E1168" s="1">
        <v>10750</v>
      </c>
      <c r="F1168" s="1"/>
      <c r="G1168" s="1"/>
      <c r="H1168" s="13">
        <f>E1168-D1168</f>
        <v>130</v>
      </c>
      <c r="I1168" s="13"/>
      <c r="J1168" s="5"/>
      <c r="K1168" s="5"/>
    </row>
    <row r="1169" spans="2:11">
      <c r="B1169" s="277"/>
      <c r="C1169" s="277"/>
      <c r="D1169" s="1">
        <v>10677</v>
      </c>
      <c r="E1169" s="1"/>
      <c r="F1169" s="1"/>
      <c r="G1169" s="1"/>
      <c r="H1169" s="13">
        <f>E1163-D1169</f>
        <v>213</v>
      </c>
      <c r="I1169" s="13"/>
      <c r="J1169" s="5"/>
      <c r="K1169" s="5"/>
    </row>
    <row r="1170" spans="2:11">
      <c r="B1170" s="277"/>
      <c r="C1170" s="277"/>
      <c r="D1170" s="1">
        <v>10677</v>
      </c>
      <c r="E1170" s="1"/>
      <c r="F1170" s="1"/>
      <c r="G1170" s="1"/>
      <c r="H1170" s="13">
        <f>E1164-D1170</f>
        <v>213</v>
      </c>
      <c r="I1170" s="13"/>
      <c r="J1170" s="5"/>
      <c r="K1170" s="5"/>
    </row>
    <row r="1171" spans="2:11">
      <c r="B1171" s="277"/>
      <c r="C1171" s="277"/>
      <c r="D1171" s="1">
        <v>10650</v>
      </c>
      <c r="E1171" s="1"/>
      <c r="F1171" s="1"/>
      <c r="G1171" s="1"/>
      <c r="H1171" s="13">
        <f>E1165-D1171</f>
        <v>240</v>
      </c>
      <c r="I1171" s="13"/>
      <c r="J1171" s="5"/>
      <c r="K1171" s="5"/>
    </row>
    <row r="1172" spans="2:11">
      <c r="B1172" s="269"/>
      <c r="C1172" s="269"/>
      <c r="D1172" s="1">
        <v>10650</v>
      </c>
      <c r="E1172" s="1"/>
      <c r="F1172" s="1"/>
      <c r="G1172" s="1"/>
      <c r="H1172" s="13">
        <f>E1166-D1172</f>
        <v>240</v>
      </c>
      <c r="I1172" s="13"/>
      <c r="J1172" s="5">
        <f>H1167+H1168+H1169+H1170+H1171+H1172</f>
        <v>1166</v>
      </c>
      <c r="K1172" s="5">
        <f>J1172*75</f>
        <v>87450</v>
      </c>
    </row>
    <row r="1173" spans="2:11">
      <c r="B1173" s="268" t="s">
        <v>906</v>
      </c>
      <c r="C1173" s="268" t="s">
        <v>394</v>
      </c>
      <c r="D1173" s="1">
        <v>10665</v>
      </c>
      <c r="E1173" s="1"/>
      <c r="F1173" s="1">
        <v>10740</v>
      </c>
      <c r="G1173" s="1"/>
      <c r="H1173" s="13">
        <f>F1173-D1173</f>
        <v>75</v>
      </c>
      <c r="I1173" s="13"/>
      <c r="J1173" s="5"/>
      <c r="K1173" s="5"/>
    </row>
    <row r="1174" spans="2:11">
      <c r="B1174" s="277"/>
      <c r="C1174" s="277"/>
      <c r="D1174" s="1">
        <v>10665</v>
      </c>
      <c r="E1174" s="1"/>
      <c r="F1174" s="1">
        <v>10740</v>
      </c>
      <c r="G1174" s="1"/>
      <c r="H1174" s="13">
        <f t="shared" ref="H1174:H1176" si="133">F1174-D1174</f>
        <v>75</v>
      </c>
      <c r="I1174" s="13"/>
      <c r="J1174" s="5"/>
      <c r="K1174" s="5"/>
    </row>
    <row r="1175" spans="2:11">
      <c r="B1175" s="277"/>
      <c r="C1175" s="277"/>
      <c r="D1175" s="1">
        <v>10665</v>
      </c>
      <c r="E1175" s="1"/>
      <c r="F1175" s="1">
        <v>10740</v>
      </c>
      <c r="G1175" s="1"/>
      <c r="H1175" s="13">
        <f t="shared" si="133"/>
        <v>75</v>
      </c>
      <c r="I1175" s="13"/>
      <c r="J1175" s="5"/>
      <c r="K1175" s="5"/>
    </row>
    <row r="1176" spans="2:11">
      <c r="B1176" s="269"/>
      <c r="C1176" s="269"/>
      <c r="D1176" s="1">
        <v>10665</v>
      </c>
      <c r="E1176" s="1"/>
      <c r="F1176" s="1">
        <v>10740</v>
      </c>
      <c r="G1176" s="1"/>
      <c r="H1176" s="13">
        <f t="shared" si="133"/>
        <v>75</v>
      </c>
      <c r="I1176" s="13"/>
      <c r="J1176" s="5">
        <f>H1173+H1174+H1175+H1176</f>
        <v>300</v>
      </c>
      <c r="K1176" s="5">
        <f>J1176*75</f>
        <v>22500</v>
      </c>
    </row>
    <row r="1177" spans="2:11">
      <c r="B1177" s="268" t="s">
        <v>908</v>
      </c>
      <c r="C1177" s="268" t="s">
        <v>394</v>
      </c>
      <c r="D1177" s="1">
        <v>10510</v>
      </c>
      <c r="E1177" s="1">
        <v>10575</v>
      </c>
      <c r="F1177" s="1"/>
      <c r="G1177" s="1"/>
      <c r="H1177" s="13">
        <f>E1177-D1177</f>
        <v>65</v>
      </c>
      <c r="I1177" s="13"/>
      <c r="J1177" s="5"/>
      <c r="K1177" s="5"/>
    </row>
    <row r="1178" spans="2:11">
      <c r="B1178" s="277"/>
      <c r="C1178" s="277"/>
      <c r="D1178" s="1">
        <v>10510</v>
      </c>
      <c r="E1178" s="1">
        <v>10575</v>
      </c>
      <c r="F1178" s="1"/>
      <c r="G1178" s="1"/>
      <c r="H1178" s="13">
        <f>E1178-D1178</f>
        <v>65</v>
      </c>
      <c r="I1178" s="13"/>
      <c r="J1178" s="5"/>
      <c r="K1178" s="5"/>
    </row>
    <row r="1179" spans="2:11">
      <c r="B1179" s="277"/>
      <c r="C1179" s="277"/>
      <c r="D1179" s="1"/>
      <c r="E1179" s="1">
        <v>10575</v>
      </c>
      <c r="F1179" s="1"/>
      <c r="G1179" s="1"/>
      <c r="H1179" s="13"/>
      <c r="I1179" s="13" t="s">
        <v>13</v>
      </c>
      <c r="J1179" s="5"/>
      <c r="K1179" s="5"/>
    </row>
    <row r="1180" spans="2:11">
      <c r="B1180" s="277"/>
      <c r="C1180" s="277"/>
      <c r="D1180" s="1"/>
      <c r="E1180" s="1">
        <v>10575</v>
      </c>
      <c r="F1180" s="1"/>
      <c r="G1180" s="1"/>
      <c r="H1180" s="13"/>
      <c r="I1180" s="13" t="s">
        <v>13</v>
      </c>
      <c r="J1180" s="5"/>
      <c r="K1180" s="5"/>
    </row>
    <row r="1181" spans="2:11">
      <c r="B1181" s="277"/>
      <c r="C1181" s="277"/>
      <c r="D1181" s="1"/>
      <c r="E1181" s="1">
        <v>10575</v>
      </c>
      <c r="F1181" s="1"/>
      <c r="G1181" s="1"/>
      <c r="H1181" s="13"/>
      <c r="I1181" s="13" t="s">
        <v>13</v>
      </c>
      <c r="J1181" s="5"/>
      <c r="K1181" s="5"/>
    </row>
    <row r="1182" spans="2:11">
      <c r="B1182" s="269"/>
      <c r="C1182" s="269"/>
      <c r="D1182" s="1"/>
      <c r="E1182" s="1">
        <v>10575</v>
      </c>
      <c r="F1182" s="1"/>
      <c r="G1182" s="1"/>
      <c r="H1182" s="13"/>
      <c r="I1182" s="13" t="s">
        <v>13</v>
      </c>
      <c r="J1182" s="5">
        <f>H1177+H1178</f>
        <v>130</v>
      </c>
      <c r="K1182" s="5">
        <f>J1182*75</f>
        <v>9750</v>
      </c>
    </row>
    <row r="1183" spans="2:11">
      <c r="B1183" s="268" t="s">
        <v>909</v>
      </c>
      <c r="C1183" s="268" t="s">
        <v>394</v>
      </c>
      <c r="D1183" s="1">
        <v>10390</v>
      </c>
      <c r="E1183" s="1"/>
      <c r="F1183" s="1"/>
      <c r="G1183" s="1"/>
      <c r="H1183" s="13">
        <f>E1179-D1183</f>
        <v>185</v>
      </c>
      <c r="I1183" s="13"/>
      <c r="J1183" s="5"/>
      <c r="K1183" s="5"/>
    </row>
    <row r="1184" spans="2:11">
      <c r="B1184" s="277"/>
      <c r="C1184" s="277"/>
      <c r="D1184" s="1">
        <v>10390</v>
      </c>
      <c r="E1184" s="1"/>
      <c r="F1184" s="1"/>
      <c r="G1184" s="1"/>
      <c r="H1184" s="13">
        <f>E1180-D1184</f>
        <v>185</v>
      </c>
      <c r="I1184" s="13"/>
      <c r="J1184" s="5"/>
      <c r="K1184" s="5"/>
    </row>
    <row r="1185" spans="2:11">
      <c r="B1185" s="277"/>
      <c r="C1185" s="277"/>
      <c r="D1185" s="1">
        <v>10390</v>
      </c>
      <c r="E1185" s="1"/>
      <c r="F1185" s="1"/>
      <c r="G1185" s="1"/>
      <c r="H1185" s="13">
        <v>185</v>
      </c>
      <c r="I1185" s="13"/>
      <c r="J1185" s="5"/>
      <c r="K1185" s="5"/>
    </row>
    <row r="1186" spans="2:11">
      <c r="B1186" s="269"/>
      <c r="C1186" s="269"/>
      <c r="D1186" s="1">
        <v>10390</v>
      </c>
      <c r="E1186" s="1"/>
      <c r="F1186" s="1"/>
      <c r="G1186" s="1"/>
      <c r="H1186" s="13">
        <v>185</v>
      </c>
      <c r="I1186" s="13"/>
      <c r="J1186" s="5">
        <f>H1183+H1184+H1185+H1186</f>
        <v>740</v>
      </c>
      <c r="K1186" s="5">
        <f>J1186*75</f>
        <v>55500</v>
      </c>
    </row>
    <row r="1187" spans="2:11">
      <c r="B1187" s="268" t="s">
        <v>910</v>
      </c>
      <c r="C1187" s="268" t="s">
        <v>394</v>
      </c>
      <c r="D1187" s="1">
        <v>10623</v>
      </c>
      <c r="E1187" s="1"/>
      <c r="F1187" s="1">
        <v>10690</v>
      </c>
      <c r="G1187" s="1"/>
      <c r="H1187" s="13">
        <f>F1187-D1187</f>
        <v>67</v>
      </c>
      <c r="I1187" s="13"/>
      <c r="J1187" s="5"/>
      <c r="K1187" s="5"/>
    </row>
    <row r="1188" spans="2:11">
      <c r="B1188" s="277"/>
      <c r="C1188" s="277"/>
      <c r="D1188" s="1">
        <v>10623</v>
      </c>
      <c r="E1188" s="1"/>
      <c r="F1188" s="1">
        <v>10730</v>
      </c>
      <c r="G1188" s="1"/>
      <c r="H1188" s="13">
        <f t="shared" ref="H1188:H1194" si="134">F1188-D1188</f>
        <v>107</v>
      </c>
      <c r="I1188" s="13"/>
      <c r="J1188" s="5"/>
      <c r="K1188" s="5"/>
    </row>
    <row r="1189" spans="2:11">
      <c r="B1189" s="277"/>
      <c r="C1189" s="277"/>
      <c r="D1189" s="1">
        <v>10623</v>
      </c>
      <c r="E1189" s="1"/>
      <c r="F1189" s="1">
        <v>10730</v>
      </c>
      <c r="G1189" s="1"/>
      <c r="H1189" s="13">
        <f t="shared" si="134"/>
        <v>107</v>
      </c>
      <c r="I1189" s="13"/>
      <c r="J1189" s="5"/>
      <c r="K1189" s="5"/>
    </row>
    <row r="1190" spans="2:11">
      <c r="B1190" s="269"/>
      <c r="C1190" s="269"/>
      <c r="D1190" s="1">
        <v>10623</v>
      </c>
      <c r="E1190" s="1"/>
      <c r="F1190" s="1">
        <v>10780</v>
      </c>
      <c r="G1190" s="1"/>
      <c r="H1190" s="13">
        <f t="shared" si="134"/>
        <v>157</v>
      </c>
      <c r="I1190" s="13"/>
      <c r="J1190" s="5">
        <f>H1187+H1188+H1189+H1190</f>
        <v>438</v>
      </c>
      <c r="K1190" s="5">
        <f>J1190*75</f>
        <v>32850</v>
      </c>
    </row>
    <row r="1191" spans="2:11">
      <c r="B1191" s="268" t="s">
        <v>911</v>
      </c>
      <c r="C1191" s="268" t="s">
        <v>394</v>
      </c>
      <c r="D1191" s="1">
        <v>10845</v>
      </c>
      <c r="E1191" s="1"/>
      <c r="F1191" s="1">
        <v>10875</v>
      </c>
      <c r="G1191" s="1"/>
      <c r="H1191" s="13">
        <f t="shared" si="134"/>
        <v>30</v>
      </c>
      <c r="I1191" s="13"/>
      <c r="J1191" s="5"/>
      <c r="K1191" s="5"/>
    </row>
    <row r="1192" spans="2:11">
      <c r="B1192" s="277"/>
      <c r="C1192" s="277"/>
      <c r="D1192" s="1">
        <v>10845</v>
      </c>
      <c r="E1192" s="1"/>
      <c r="F1192" s="1">
        <v>10875</v>
      </c>
      <c r="G1192" s="1"/>
      <c r="H1192" s="13">
        <f t="shared" si="134"/>
        <v>30</v>
      </c>
      <c r="I1192" s="13"/>
      <c r="J1192" s="5"/>
      <c r="K1192" s="5"/>
    </row>
    <row r="1193" spans="2:11">
      <c r="B1193" s="277"/>
      <c r="C1193" s="277"/>
      <c r="D1193" s="1">
        <v>10845</v>
      </c>
      <c r="E1193" s="1"/>
      <c r="F1193" s="1">
        <v>10875</v>
      </c>
      <c r="G1193" s="1"/>
      <c r="H1193" s="13">
        <f t="shared" si="134"/>
        <v>30</v>
      </c>
      <c r="I1193" s="13"/>
      <c r="J1193" s="5"/>
      <c r="K1193" s="5"/>
    </row>
    <row r="1194" spans="2:11">
      <c r="B1194" s="269"/>
      <c r="C1194" s="269"/>
      <c r="D1194" s="1">
        <v>10845</v>
      </c>
      <c r="E1194" s="1"/>
      <c r="F1194" s="1">
        <v>10875</v>
      </c>
      <c r="G1194" s="1"/>
      <c r="H1194" s="13">
        <f t="shared" si="134"/>
        <v>30</v>
      </c>
      <c r="I1194" s="13"/>
      <c r="J1194" s="5">
        <f>H1191+H1192+H1193+H1194</f>
        <v>120</v>
      </c>
      <c r="K1194" s="5">
        <f>J1194*75</f>
        <v>9000</v>
      </c>
    </row>
    <row r="1195" spans="2:11">
      <c r="B1195" s="268" t="s">
        <v>912</v>
      </c>
      <c r="C1195" s="268" t="s">
        <v>394</v>
      </c>
      <c r="D1195" s="1">
        <v>10820</v>
      </c>
      <c r="E1195" s="1"/>
      <c r="F1195" s="1"/>
      <c r="G1195" s="1"/>
      <c r="H1195" s="13"/>
      <c r="I1195" s="281" t="s">
        <v>13</v>
      </c>
      <c r="J1195" s="5"/>
      <c r="K1195" s="5"/>
    </row>
    <row r="1196" spans="2:11">
      <c r="B1196" s="277"/>
      <c r="C1196" s="277"/>
      <c r="D1196" s="1">
        <v>10820</v>
      </c>
      <c r="E1196" s="1"/>
      <c r="F1196" s="1"/>
      <c r="G1196" s="1"/>
      <c r="H1196" s="13"/>
      <c r="I1196" s="282"/>
      <c r="J1196" s="5"/>
      <c r="K1196" s="5"/>
    </row>
    <row r="1197" spans="2:11">
      <c r="B1197" s="277"/>
      <c r="C1197" s="277"/>
      <c r="D1197" s="1">
        <v>10820</v>
      </c>
      <c r="E1197" s="1"/>
      <c r="F1197" s="1"/>
      <c r="G1197" s="1"/>
      <c r="H1197" s="13"/>
      <c r="I1197" s="282"/>
      <c r="J1197" s="5"/>
      <c r="K1197" s="5"/>
    </row>
    <row r="1198" spans="2:11">
      <c r="B1198" s="269"/>
      <c r="C1198" s="269"/>
      <c r="D1198" s="1">
        <v>10820</v>
      </c>
      <c r="E1198" s="1"/>
      <c r="F1198" s="1"/>
      <c r="G1198" s="1"/>
      <c r="H1198" s="13"/>
      <c r="I1198" s="283"/>
      <c r="J1198" s="5"/>
      <c r="K1198" s="5"/>
    </row>
    <row r="1199" spans="2:11">
      <c r="B1199" s="268" t="s">
        <v>915</v>
      </c>
      <c r="C1199" s="268" t="s">
        <v>394</v>
      </c>
      <c r="D1199" s="1"/>
      <c r="E1199" s="1"/>
      <c r="F1199" s="1">
        <v>10990</v>
      </c>
      <c r="G1199" s="1"/>
      <c r="H1199" s="13">
        <f>F1199-D1195</f>
        <v>170</v>
      </c>
      <c r="I1199" s="13"/>
      <c r="J1199" s="5"/>
      <c r="K1199" s="5"/>
    </row>
    <row r="1200" spans="2:11">
      <c r="B1200" s="277"/>
      <c r="C1200" s="277"/>
      <c r="D1200" s="1"/>
      <c r="E1200" s="1"/>
      <c r="F1200" s="1">
        <v>10990</v>
      </c>
      <c r="G1200" s="1"/>
      <c r="H1200" s="13">
        <v>170</v>
      </c>
      <c r="I1200" s="13"/>
      <c r="J1200" s="5"/>
      <c r="K1200" s="5"/>
    </row>
    <row r="1201" spans="2:11">
      <c r="B1201" s="277"/>
      <c r="C1201" s="277"/>
      <c r="D1201" s="1"/>
      <c r="E1201" s="1"/>
      <c r="F1201" s="1">
        <v>10990</v>
      </c>
      <c r="G1201" s="1"/>
      <c r="H1201" s="13">
        <v>170</v>
      </c>
      <c r="I1201" s="13"/>
      <c r="J1201" s="5"/>
      <c r="K1201" s="5"/>
    </row>
    <row r="1202" spans="2:11">
      <c r="B1202" s="269"/>
      <c r="C1202" s="269"/>
      <c r="D1202" s="1"/>
      <c r="E1202" s="1"/>
      <c r="F1202" s="1">
        <v>10990</v>
      </c>
      <c r="G1202" s="1"/>
      <c r="H1202" s="13">
        <v>170</v>
      </c>
      <c r="I1202" s="13"/>
      <c r="J1202" s="5">
        <f>H1199+H1200+H1201+H1202</f>
        <v>680</v>
      </c>
      <c r="K1202" s="5">
        <f>J1202*75</f>
        <v>51000</v>
      </c>
    </row>
    <row r="1203" spans="2:11">
      <c r="B1203" s="268" t="s">
        <v>917</v>
      </c>
      <c r="C1203" s="268" t="s">
        <v>394</v>
      </c>
      <c r="D1203" s="1"/>
      <c r="E1203" s="1">
        <v>10970</v>
      </c>
      <c r="F1203" s="1"/>
      <c r="G1203" s="1"/>
      <c r="H1203" s="13"/>
      <c r="I1203" s="281" t="s">
        <v>13</v>
      </c>
      <c r="J1203" s="5"/>
      <c r="K1203" s="5"/>
    </row>
    <row r="1204" spans="2:11">
      <c r="B1204" s="277"/>
      <c r="C1204" s="277"/>
      <c r="D1204" s="1"/>
      <c r="E1204" s="1">
        <v>10970</v>
      </c>
      <c r="F1204" s="1"/>
      <c r="G1204" s="1"/>
      <c r="H1204" s="13"/>
      <c r="I1204" s="282"/>
      <c r="J1204" s="5"/>
      <c r="K1204" s="5"/>
    </row>
    <row r="1205" spans="2:11">
      <c r="B1205" s="277"/>
      <c r="C1205" s="277"/>
      <c r="D1205" s="1"/>
      <c r="E1205" s="1">
        <v>10970</v>
      </c>
      <c r="F1205" s="1"/>
      <c r="G1205" s="1"/>
      <c r="H1205" s="13"/>
      <c r="I1205" s="282"/>
      <c r="J1205" s="5"/>
      <c r="K1205" s="5"/>
    </row>
    <row r="1206" spans="2:11">
      <c r="B1206" s="269"/>
      <c r="C1206" s="269"/>
      <c r="D1206" s="1"/>
      <c r="E1206" s="1">
        <v>10970</v>
      </c>
      <c r="F1206" s="1"/>
      <c r="G1206" s="1"/>
      <c r="H1206" s="13"/>
      <c r="I1206" s="283"/>
      <c r="J1206" s="5"/>
      <c r="K1206" s="5"/>
    </row>
    <row r="1207" spans="2:11">
      <c r="B1207" s="268" t="s">
        <v>914</v>
      </c>
      <c r="C1207" s="268" t="s">
        <v>394</v>
      </c>
      <c r="D1207" s="1">
        <v>10550</v>
      </c>
      <c r="E1207" s="1"/>
      <c r="F1207" s="1"/>
      <c r="G1207" s="1"/>
      <c r="H1207" s="13">
        <f>E1203-D1207</f>
        <v>420</v>
      </c>
      <c r="I1207" s="13"/>
      <c r="J1207" s="5"/>
      <c r="K1207" s="5"/>
    </row>
    <row r="1208" spans="2:11">
      <c r="B1208" s="277"/>
      <c r="C1208" s="277"/>
      <c r="D1208" s="1">
        <v>10550</v>
      </c>
      <c r="E1208" s="1"/>
      <c r="F1208" s="1"/>
      <c r="G1208" s="1"/>
      <c r="H1208" s="13">
        <v>420</v>
      </c>
      <c r="I1208" s="13"/>
      <c r="J1208" s="5"/>
      <c r="K1208" s="5"/>
    </row>
    <row r="1209" spans="2:11">
      <c r="B1209" s="277"/>
      <c r="C1209" s="277"/>
      <c r="D1209" s="1">
        <v>10550</v>
      </c>
      <c r="E1209" s="1"/>
      <c r="F1209" s="1"/>
      <c r="G1209" s="1"/>
      <c r="H1209" s="13">
        <v>420</v>
      </c>
      <c r="I1209" s="13"/>
      <c r="J1209" s="5"/>
      <c r="K1209" s="5"/>
    </row>
    <row r="1210" spans="2:11">
      <c r="B1210" s="277"/>
      <c r="C1210" s="269"/>
      <c r="D1210" s="1">
        <v>10550</v>
      </c>
      <c r="E1210" s="1"/>
      <c r="F1210" s="1"/>
      <c r="G1210" s="1"/>
      <c r="H1210" s="13">
        <v>420</v>
      </c>
      <c r="I1210" s="13"/>
      <c r="J1210" s="5">
        <f>H1207+H1208+H1209+H1210</f>
        <v>1680</v>
      </c>
      <c r="K1210" s="5">
        <f>J1210*75</f>
        <v>126000</v>
      </c>
    </row>
    <row r="1211" spans="2:11">
      <c r="B1211" s="277"/>
      <c r="C1211" s="268" t="s">
        <v>444</v>
      </c>
      <c r="D1211" s="1">
        <v>10660</v>
      </c>
      <c r="E1211" s="1"/>
      <c r="F1211" s="1"/>
      <c r="G1211" s="1"/>
      <c r="H1211" s="13"/>
      <c r="I1211" s="281" t="s">
        <v>13</v>
      </c>
      <c r="J1211" s="5"/>
      <c r="K1211" s="5"/>
    </row>
    <row r="1212" spans="2:11">
      <c r="B1212" s="277"/>
      <c r="C1212" s="277"/>
      <c r="D1212" s="1">
        <v>10660</v>
      </c>
      <c r="E1212" s="1"/>
      <c r="F1212" s="1"/>
      <c r="G1212" s="1"/>
      <c r="H1212" s="13"/>
      <c r="I1212" s="282"/>
      <c r="J1212" s="5"/>
      <c r="K1212" s="5"/>
    </row>
    <row r="1213" spans="2:11">
      <c r="B1213" s="277"/>
      <c r="C1213" s="277"/>
      <c r="D1213" s="1">
        <v>10660</v>
      </c>
      <c r="E1213" s="1"/>
      <c r="F1213" s="1"/>
      <c r="G1213" s="1"/>
      <c r="H1213" s="13"/>
      <c r="I1213" s="282"/>
      <c r="J1213" s="5"/>
      <c r="K1213" s="5"/>
    </row>
    <row r="1214" spans="2:11">
      <c r="B1214" s="269"/>
      <c r="C1214" s="269"/>
      <c r="D1214" s="1">
        <v>10660</v>
      </c>
      <c r="E1214" s="1"/>
      <c r="F1214" s="1"/>
      <c r="G1214" s="1"/>
      <c r="H1214" s="13"/>
      <c r="I1214" s="283"/>
      <c r="J1214" s="5"/>
      <c r="K1214" s="5"/>
    </row>
    <row r="1215" spans="2:11">
      <c r="B1215" s="268" t="s">
        <v>933</v>
      </c>
      <c r="C1215" s="268" t="s">
        <v>444</v>
      </c>
      <c r="D1215" s="1"/>
      <c r="E1215" s="1"/>
      <c r="F1215" s="1">
        <v>10975</v>
      </c>
      <c r="G1215" s="1"/>
      <c r="H1215" s="13">
        <f>F1215-D1211</f>
        <v>315</v>
      </c>
      <c r="I1215" s="13"/>
      <c r="J1215" s="5"/>
      <c r="K1215" s="5"/>
    </row>
    <row r="1216" spans="2:11">
      <c r="B1216" s="277"/>
      <c r="C1216" s="277"/>
      <c r="D1216" s="1"/>
      <c r="E1216" s="1"/>
      <c r="F1216" s="1">
        <v>10975</v>
      </c>
      <c r="G1216" s="1"/>
      <c r="H1216" s="13">
        <v>315</v>
      </c>
      <c r="I1216" s="13"/>
      <c r="J1216" s="5"/>
      <c r="K1216" s="5"/>
    </row>
    <row r="1217" spans="2:11">
      <c r="B1217" s="277"/>
      <c r="C1217" s="277"/>
      <c r="D1217" s="1"/>
      <c r="E1217" s="1"/>
      <c r="F1217" s="1">
        <v>10975</v>
      </c>
      <c r="G1217" s="1"/>
      <c r="H1217" s="13">
        <v>315</v>
      </c>
      <c r="I1217" s="13"/>
      <c r="J1217" s="5"/>
      <c r="K1217" s="5"/>
    </row>
    <row r="1218" spans="2:11">
      <c r="B1218" s="269"/>
      <c r="C1218" s="269"/>
      <c r="D1218" s="1"/>
      <c r="E1218" s="1"/>
      <c r="F1218" s="1">
        <v>10975</v>
      </c>
      <c r="G1218" s="1"/>
      <c r="H1218" s="13">
        <v>315</v>
      </c>
      <c r="I1218" s="13"/>
      <c r="J1218" s="5">
        <f>H1215+H1216+H1217+H1218</f>
        <v>1260</v>
      </c>
      <c r="K1218" s="5">
        <f>J1218*75</f>
        <v>94500</v>
      </c>
    </row>
    <row r="1219" spans="2:11">
      <c r="B1219" s="1"/>
      <c r="C1219" s="1"/>
      <c r="D1219" s="1"/>
      <c r="E1219" s="1"/>
      <c r="F1219" s="254" t="s">
        <v>638</v>
      </c>
      <c r="G1219" s="255"/>
      <c r="H1219" s="5">
        <f>SUM(H1167:H1218)</f>
        <v>6514</v>
      </c>
      <c r="I1219" s="5">
        <v>488550</v>
      </c>
      <c r="J1219" s="13"/>
      <c r="K1219" s="13"/>
    </row>
  </sheetData>
  <mergeCells count="452">
    <mergeCell ref="F1219:G1219"/>
    <mergeCell ref="B1207:B1214"/>
    <mergeCell ref="C1207:C1210"/>
    <mergeCell ref="C1211:C1214"/>
    <mergeCell ref="C1215:C1218"/>
    <mergeCell ref="B1215:B1218"/>
    <mergeCell ref="I1195:I1198"/>
    <mergeCell ref="I1203:I1206"/>
    <mergeCell ref="I1211:I1214"/>
    <mergeCell ref="B1187:B1190"/>
    <mergeCell ref="C1187:C1190"/>
    <mergeCell ref="B1191:B1194"/>
    <mergeCell ref="C1191:C1194"/>
    <mergeCell ref="B1195:B1198"/>
    <mergeCell ref="C1195:C1198"/>
    <mergeCell ref="B1199:B1202"/>
    <mergeCell ref="C1199:C1202"/>
    <mergeCell ref="B1203:B1206"/>
    <mergeCell ref="C1203:C1206"/>
    <mergeCell ref="B1163:B1166"/>
    <mergeCell ref="C1163:C1166"/>
    <mergeCell ref="B1167:B1172"/>
    <mergeCell ref="C1167:C1172"/>
    <mergeCell ref="B1173:B1176"/>
    <mergeCell ref="C1173:C1176"/>
    <mergeCell ref="B1177:B1182"/>
    <mergeCell ref="C1177:C1182"/>
    <mergeCell ref="B1183:B1186"/>
    <mergeCell ref="C1183:C1186"/>
    <mergeCell ref="J1076:K1077"/>
    <mergeCell ref="J1030:K1031"/>
    <mergeCell ref="F1072:G1072"/>
    <mergeCell ref="B999:B1002"/>
    <mergeCell ref="C999:C1002"/>
    <mergeCell ref="B1003:B1006"/>
    <mergeCell ref="C1003:C1006"/>
    <mergeCell ref="B1007:B1010"/>
    <mergeCell ref="C1007:C1010"/>
    <mergeCell ref="B1011:B1020"/>
    <mergeCell ref="C1011:C1020"/>
    <mergeCell ref="B1021:B1024"/>
    <mergeCell ref="C1021:C1024"/>
    <mergeCell ref="F1027:G1027"/>
    <mergeCell ref="B1035:B1042"/>
    <mergeCell ref="C1035:C1042"/>
    <mergeCell ref="B1033:B1034"/>
    <mergeCell ref="C1033:C1034"/>
    <mergeCell ref="B1043:B1045"/>
    <mergeCell ref="C1058:C1063"/>
    <mergeCell ref="B1046:B1049"/>
    <mergeCell ref="B1050:B1053"/>
    <mergeCell ref="B1054:B1057"/>
    <mergeCell ref="B1058:B1061"/>
    <mergeCell ref="J948:K949"/>
    <mergeCell ref="B925:B927"/>
    <mergeCell ref="C925:C927"/>
    <mergeCell ref="J857:K858"/>
    <mergeCell ref="B860:B863"/>
    <mergeCell ref="C860:C863"/>
    <mergeCell ref="F945:G945"/>
    <mergeCell ref="B897:B900"/>
    <mergeCell ref="C897:C900"/>
    <mergeCell ref="B921:B924"/>
    <mergeCell ref="C921:C924"/>
    <mergeCell ref="B913:B916"/>
    <mergeCell ref="C913:C916"/>
    <mergeCell ref="B901:B904"/>
    <mergeCell ref="C901:C904"/>
    <mergeCell ref="B909:B912"/>
    <mergeCell ref="C909:C912"/>
    <mergeCell ref="B917:B920"/>
    <mergeCell ref="C917:C920"/>
    <mergeCell ref="B928:B930"/>
    <mergeCell ref="C928:C930"/>
    <mergeCell ref="B931:B932"/>
    <mergeCell ref="C931:C932"/>
    <mergeCell ref="B905:B908"/>
    <mergeCell ref="C905:C908"/>
    <mergeCell ref="B995:B998"/>
    <mergeCell ref="C995:C998"/>
    <mergeCell ref="B728:B729"/>
    <mergeCell ref="C728:C729"/>
    <mergeCell ref="B801:B804"/>
    <mergeCell ref="C801:C804"/>
    <mergeCell ref="B788:B791"/>
    <mergeCell ref="C788:C791"/>
    <mergeCell ref="B780:B783"/>
    <mergeCell ref="C780:C783"/>
    <mergeCell ref="B768:B771"/>
    <mergeCell ref="C768:C771"/>
    <mergeCell ref="B772:B775"/>
    <mergeCell ref="C772:C775"/>
    <mergeCell ref="B784:B787"/>
    <mergeCell ref="C784:C787"/>
    <mergeCell ref="B799:B800"/>
    <mergeCell ref="C799:C800"/>
    <mergeCell ref="B738:B740"/>
    <mergeCell ref="B796:B798"/>
    <mergeCell ref="C796:C798"/>
    <mergeCell ref="C813:C816"/>
    <mergeCell ref="B805:B808"/>
    <mergeCell ref="B634:B639"/>
    <mergeCell ref="C634:C639"/>
    <mergeCell ref="C738:C740"/>
    <mergeCell ref="B735:B737"/>
    <mergeCell ref="C735:C737"/>
    <mergeCell ref="C741:C742"/>
    <mergeCell ref="B694:B705"/>
    <mergeCell ref="C694:C705"/>
    <mergeCell ref="C640:C644"/>
    <mergeCell ref="B653:B658"/>
    <mergeCell ref="C653:C658"/>
    <mergeCell ref="B645:B648"/>
    <mergeCell ref="C645:C648"/>
    <mergeCell ref="B659:B662"/>
    <mergeCell ref="C659:C660"/>
    <mergeCell ref="C661:C662"/>
    <mergeCell ref="B726:B727"/>
    <mergeCell ref="C726:C727"/>
    <mergeCell ref="C732:C734"/>
    <mergeCell ref="B741:B742"/>
    <mergeCell ref="C663:C669"/>
    <mergeCell ref="B649:B652"/>
    <mergeCell ref="C649:C652"/>
    <mergeCell ref="B663:B669"/>
    <mergeCell ref="F854:G854"/>
    <mergeCell ref="B844:B847"/>
    <mergeCell ref="C844:C847"/>
    <mergeCell ref="B829:B831"/>
    <mergeCell ref="C829:C831"/>
    <mergeCell ref="B836:B843"/>
    <mergeCell ref="C832:C835"/>
    <mergeCell ref="C836:C843"/>
    <mergeCell ref="B817:B820"/>
    <mergeCell ref="C817:C820"/>
    <mergeCell ref="B848:B853"/>
    <mergeCell ref="C848:C853"/>
    <mergeCell ref="C825:C828"/>
    <mergeCell ref="B821:B824"/>
    <mergeCell ref="C821:C824"/>
    <mergeCell ref="B825:B828"/>
    <mergeCell ref="B748:B751"/>
    <mergeCell ref="C748:C751"/>
    <mergeCell ref="C479:C484"/>
    <mergeCell ref="C621:C628"/>
    <mergeCell ref="B621:B628"/>
    <mergeCell ref="B792:B795"/>
    <mergeCell ref="C792:C795"/>
    <mergeCell ref="B776:B779"/>
    <mergeCell ref="C776:C779"/>
    <mergeCell ref="C752:C755"/>
    <mergeCell ref="B507:B508"/>
    <mergeCell ref="C502:C506"/>
    <mergeCell ref="B485:B492"/>
    <mergeCell ref="C485:C492"/>
    <mergeCell ref="B493:B499"/>
    <mergeCell ref="B706:B711"/>
    <mergeCell ref="C706:C711"/>
    <mergeCell ref="B640:B644"/>
    <mergeCell ref="B615:B620"/>
    <mergeCell ref="C615:C620"/>
    <mergeCell ref="B611:B614"/>
    <mergeCell ref="C611:C614"/>
    <mergeCell ref="B599:B605"/>
    <mergeCell ref="C599:C605"/>
    <mergeCell ref="B606:B610"/>
    <mergeCell ref="C606:C610"/>
    <mergeCell ref="B440:B447"/>
    <mergeCell ref="C440:C447"/>
    <mergeCell ref="C522:C524"/>
    <mergeCell ref="B629:B633"/>
    <mergeCell ref="C629:C633"/>
    <mergeCell ref="B542:B547"/>
    <mergeCell ref="C349:C352"/>
    <mergeCell ref="B349:B352"/>
    <mergeCell ref="B434:B439"/>
    <mergeCell ref="C434:C439"/>
    <mergeCell ref="B421:B427"/>
    <mergeCell ref="C421:C427"/>
    <mergeCell ref="C363:C369"/>
    <mergeCell ref="C357:C362"/>
    <mergeCell ref="C370:C371"/>
    <mergeCell ref="B363:B369"/>
    <mergeCell ref="B469:B478"/>
    <mergeCell ref="C469:C478"/>
    <mergeCell ref="B479:B484"/>
    <mergeCell ref="C542:C547"/>
    <mergeCell ref="C493:C501"/>
    <mergeCell ref="B502:B506"/>
    <mergeCell ref="B516:B521"/>
    <mergeCell ref="C516:C521"/>
    <mergeCell ref="B531:B541"/>
    <mergeCell ref="C42:C45"/>
    <mergeCell ref="B54:B57"/>
    <mergeCell ref="C54:C57"/>
    <mergeCell ref="B58:B60"/>
    <mergeCell ref="C61:C62"/>
    <mergeCell ref="C58:C60"/>
    <mergeCell ref="B105:B110"/>
    <mergeCell ref="B511:B515"/>
    <mergeCell ref="C531:C541"/>
    <mergeCell ref="C509:C510"/>
    <mergeCell ref="C507:C508"/>
    <mergeCell ref="C278:C285"/>
    <mergeCell ref="B342:B344"/>
    <mergeCell ref="C272:C277"/>
    <mergeCell ref="B258:B263"/>
    <mergeCell ref="C258:C263"/>
    <mergeCell ref="B333:B337"/>
    <mergeCell ref="C333:C337"/>
    <mergeCell ref="B345:B348"/>
    <mergeCell ref="B522:B524"/>
    <mergeCell ref="B460:B468"/>
    <mergeCell ref="C460:C468"/>
    <mergeCell ref="B448:B459"/>
    <mergeCell ref="B37:B39"/>
    <mergeCell ref="C511:C515"/>
    <mergeCell ref="B509:B510"/>
    <mergeCell ref="C37:C41"/>
    <mergeCell ref="C46:C49"/>
    <mergeCell ref="C338:C344"/>
    <mergeCell ref="C345:C348"/>
    <mergeCell ref="B219:B226"/>
    <mergeCell ref="B227:B230"/>
    <mergeCell ref="C227:C230"/>
    <mergeCell ref="C243:C250"/>
    <mergeCell ref="B231:B242"/>
    <mergeCell ref="C316:C325"/>
    <mergeCell ref="B310:B311"/>
    <mergeCell ref="B286:B293"/>
    <mergeCell ref="C286:C293"/>
    <mergeCell ref="B278:B285"/>
    <mergeCell ref="B43:B45"/>
    <mergeCell ref="B272:B277"/>
    <mergeCell ref="B294:B309"/>
    <mergeCell ref="C294:C309"/>
    <mergeCell ref="B415:B420"/>
    <mergeCell ref="C415:C420"/>
    <mergeCell ref="B399:B408"/>
    <mergeCell ref="B4:B5"/>
    <mergeCell ref="C4:C5"/>
    <mergeCell ref="B6:B13"/>
    <mergeCell ref="C6:C13"/>
    <mergeCell ref="B34:B36"/>
    <mergeCell ref="C34:C36"/>
    <mergeCell ref="B30:B33"/>
    <mergeCell ref="B17:B19"/>
    <mergeCell ref="C14:C19"/>
    <mergeCell ref="C30:C33"/>
    <mergeCell ref="B20:B23"/>
    <mergeCell ref="C20:C23"/>
    <mergeCell ref="B24:B27"/>
    <mergeCell ref="C24:C27"/>
    <mergeCell ref="J255:K256"/>
    <mergeCell ref="B46:B49"/>
    <mergeCell ref="B50:B53"/>
    <mergeCell ref="C67:C72"/>
    <mergeCell ref="B61:B62"/>
    <mergeCell ref="B73:B78"/>
    <mergeCell ref="C73:C78"/>
    <mergeCell ref="B63:B66"/>
    <mergeCell ref="C63:C66"/>
    <mergeCell ref="C50:C53"/>
    <mergeCell ref="B142:B147"/>
    <mergeCell ref="C142:C147"/>
    <mergeCell ref="B148:B149"/>
    <mergeCell ref="C148:C149"/>
    <mergeCell ref="B164:B183"/>
    <mergeCell ref="B184:B199"/>
    <mergeCell ref="C200:C207"/>
    <mergeCell ref="B208:B214"/>
    <mergeCell ref="B111:B122"/>
    <mergeCell ref="B67:B72"/>
    <mergeCell ref="C208:C214"/>
    <mergeCell ref="B243:B250"/>
    <mergeCell ref="C231:C242"/>
    <mergeCell ref="C215:C218"/>
    <mergeCell ref="J269:K270"/>
    <mergeCell ref="C264:C268"/>
    <mergeCell ref="B264:B268"/>
    <mergeCell ref="C184:C199"/>
    <mergeCell ref="C219:C226"/>
    <mergeCell ref="C79:C86"/>
    <mergeCell ref="B131:B141"/>
    <mergeCell ref="C131:C141"/>
    <mergeCell ref="B101:B104"/>
    <mergeCell ref="C101:C104"/>
    <mergeCell ref="C93:C98"/>
    <mergeCell ref="B99:B100"/>
    <mergeCell ref="C99:C100"/>
    <mergeCell ref="B150:B156"/>
    <mergeCell ref="C150:C156"/>
    <mergeCell ref="C157:C163"/>
    <mergeCell ref="B157:B163"/>
    <mergeCell ref="C111:C122"/>
    <mergeCell ref="B123:B130"/>
    <mergeCell ref="C123:C130"/>
    <mergeCell ref="B215:B218"/>
    <mergeCell ref="C164:C183"/>
    <mergeCell ref="C105:C110"/>
    <mergeCell ref="B200:B207"/>
    <mergeCell ref="J528:K529"/>
    <mergeCell ref="B353:B356"/>
    <mergeCell ref="C353:C356"/>
    <mergeCell ref="B370:B371"/>
    <mergeCell ref="B357:B362"/>
    <mergeCell ref="B326:B332"/>
    <mergeCell ref="C326:C332"/>
    <mergeCell ref="C310:C311"/>
    <mergeCell ref="B314:B315"/>
    <mergeCell ref="C314:C315"/>
    <mergeCell ref="B312:B313"/>
    <mergeCell ref="C312:C313"/>
    <mergeCell ref="B316:B325"/>
    <mergeCell ref="J376:K377"/>
    <mergeCell ref="B379:B386"/>
    <mergeCell ref="C379:C386"/>
    <mergeCell ref="C399:C408"/>
    <mergeCell ref="B428:B433"/>
    <mergeCell ref="C428:C433"/>
    <mergeCell ref="C448:C459"/>
    <mergeCell ref="B409:B414"/>
    <mergeCell ref="C409:C414"/>
    <mergeCell ref="B387:B398"/>
    <mergeCell ref="C387:C398"/>
    <mergeCell ref="B566:B573"/>
    <mergeCell ref="C566:C573"/>
    <mergeCell ref="B556:B559"/>
    <mergeCell ref="C556:C559"/>
    <mergeCell ref="B590:B598"/>
    <mergeCell ref="C574:C579"/>
    <mergeCell ref="C590:C598"/>
    <mergeCell ref="B580:B589"/>
    <mergeCell ref="C580:C589"/>
    <mergeCell ref="B574:B579"/>
    <mergeCell ref="B560:B565"/>
    <mergeCell ref="C560:C565"/>
    <mergeCell ref="B548:B555"/>
    <mergeCell ref="C548:C555"/>
    <mergeCell ref="J673:K674"/>
    <mergeCell ref="B676:B679"/>
    <mergeCell ref="C676:C679"/>
    <mergeCell ref="B680:B685"/>
    <mergeCell ref="C680:C685"/>
    <mergeCell ref="B743:B747"/>
    <mergeCell ref="C743:C747"/>
    <mergeCell ref="B686:B693"/>
    <mergeCell ref="C686:C693"/>
    <mergeCell ref="B716:B719"/>
    <mergeCell ref="C716:C719"/>
    <mergeCell ref="B720:B721"/>
    <mergeCell ref="B722:B723"/>
    <mergeCell ref="C720:C721"/>
    <mergeCell ref="C722:C723"/>
    <mergeCell ref="B724:B725"/>
    <mergeCell ref="B712:B715"/>
    <mergeCell ref="C712:C715"/>
    <mergeCell ref="C724:C725"/>
    <mergeCell ref="B730:B731"/>
    <mergeCell ref="C730:C731"/>
    <mergeCell ref="B732:B734"/>
    <mergeCell ref="J759:K760"/>
    <mergeCell ref="B762:B767"/>
    <mergeCell ref="C762:C767"/>
    <mergeCell ref="F756:G756"/>
    <mergeCell ref="B752:B755"/>
    <mergeCell ref="B887:B896"/>
    <mergeCell ref="C887:C896"/>
    <mergeCell ref="B879:B882"/>
    <mergeCell ref="C879:C882"/>
    <mergeCell ref="B883:B886"/>
    <mergeCell ref="C883:C886"/>
    <mergeCell ref="B873:B875"/>
    <mergeCell ref="C873:C875"/>
    <mergeCell ref="B864:B867"/>
    <mergeCell ref="C864:C867"/>
    <mergeCell ref="B868:B872"/>
    <mergeCell ref="C868:C872"/>
    <mergeCell ref="C876:C878"/>
    <mergeCell ref="B876:B878"/>
    <mergeCell ref="B832:B835"/>
    <mergeCell ref="C805:C808"/>
    <mergeCell ref="B809:B812"/>
    <mergeCell ref="C809:C812"/>
    <mergeCell ref="B813:B816"/>
    <mergeCell ref="B982:B985"/>
    <mergeCell ref="C982:C985"/>
    <mergeCell ref="B986:B989"/>
    <mergeCell ref="C986:C989"/>
    <mergeCell ref="B974:B981"/>
    <mergeCell ref="C974:C981"/>
    <mergeCell ref="C933:C934"/>
    <mergeCell ref="B935:B938"/>
    <mergeCell ref="C935:C938"/>
    <mergeCell ref="B939:B944"/>
    <mergeCell ref="C939:C944"/>
    <mergeCell ref="B951:B958"/>
    <mergeCell ref="C951:C958"/>
    <mergeCell ref="B959:B962"/>
    <mergeCell ref="C959:C962"/>
    <mergeCell ref="B963:B966"/>
    <mergeCell ref="C963:C966"/>
    <mergeCell ref="B967:B973"/>
    <mergeCell ref="C967:C973"/>
    <mergeCell ref="B933:B934"/>
    <mergeCell ref="B1064:B1067"/>
    <mergeCell ref="B1068:B1069"/>
    <mergeCell ref="C1043:C1045"/>
    <mergeCell ref="C1046:C1049"/>
    <mergeCell ref="C1050:C1053"/>
    <mergeCell ref="C1054:C1057"/>
    <mergeCell ref="C1064:C1071"/>
    <mergeCell ref="B990:B994"/>
    <mergeCell ref="C990:C994"/>
    <mergeCell ref="B1062:B1063"/>
    <mergeCell ref="B1079:B1082"/>
    <mergeCell ref="C1079:C1082"/>
    <mergeCell ref="B1083:B1086"/>
    <mergeCell ref="C1083:C1086"/>
    <mergeCell ref="B1087:B1088"/>
    <mergeCell ref="C1087:C1088"/>
    <mergeCell ref="B1089:B1092"/>
    <mergeCell ref="C1089:C1092"/>
    <mergeCell ref="B1093:B1096"/>
    <mergeCell ref="C1093:C1096"/>
    <mergeCell ref="B1097:B1100"/>
    <mergeCell ref="C1097:C1100"/>
    <mergeCell ref="B1101:B1104"/>
    <mergeCell ref="C1101:C1104"/>
    <mergeCell ref="B1105:B1110"/>
    <mergeCell ref="C1105:C1110"/>
    <mergeCell ref="B1111:B1112"/>
    <mergeCell ref="C1111:C1112"/>
    <mergeCell ref="B1113:B1118"/>
    <mergeCell ref="C1113:C1118"/>
    <mergeCell ref="B1145:B1152"/>
    <mergeCell ref="C1145:C1146"/>
    <mergeCell ref="C1147:C1152"/>
    <mergeCell ref="B1153:B1156"/>
    <mergeCell ref="C1153:C1156"/>
    <mergeCell ref="F1157:G1157"/>
    <mergeCell ref="J1160:K1161"/>
    <mergeCell ref="B1119:B1122"/>
    <mergeCell ref="C1119:C1122"/>
    <mergeCell ref="B1123:B1128"/>
    <mergeCell ref="C1123:C1128"/>
    <mergeCell ref="B1129:B1138"/>
    <mergeCell ref="C1129:C1138"/>
    <mergeCell ref="B1139:B1140"/>
    <mergeCell ref="C1139:C1140"/>
    <mergeCell ref="B1141:B1144"/>
    <mergeCell ref="C1141:C114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1221"/>
  <sheetViews>
    <sheetView topLeftCell="A1210" workbookViewId="0">
      <selection activeCell="K1214" sqref="K1214"/>
    </sheetView>
  </sheetViews>
  <sheetFormatPr defaultRowHeight="15"/>
  <cols>
    <col min="2" max="2" width="11.28515625" customWidth="1"/>
    <col min="3" max="3" width="18.42578125" customWidth="1"/>
    <col min="14" max="14" width="10.7109375" customWidth="1"/>
    <col min="15" max="15" width="16.5703125" customWidth="1"/>
    <col min="16" max="16" width="10" customWidth="1"/>
  </cols>
  <sheetData>
    <row r="1" spans="2:9">
      <c r="B1" s="5" t="s">
        <v>15</v>
      </c>
      <c r="C1" s="5">
        <v>2018</v>
      </c>
      <c r="D1" s="1"/>
      <c r="E1" s="1"/>
      <c r="F1" s="1"/>
      <c r="G1" s="1"/>
      <c r="H1" s="1"/>
      <c r="I1" s="1"/>
    </row>
    <row r="2" spans="2:9">
      <c r="B2" s="3"/>
      <c r="C2" s="3"/>
      <c r="D2" s="3"/>
      <c r="E2" s="3"/>
      <c r="F2" s="3"/>
      <c r="G2" s="3"/>
      <c r="H2" s="3" t="s">
        <v>4</v>
      </c>
      <c r="I2" s="3"/>
    </row>
    <row r="3" spans="2:9">
      <c r="B3" s="4" t="s">
        <v>0</v>
      </c>
      <c r="C3" s="4" t="s">
        <v>5</v>
      </c>
      <c r="D3" s="4" t="s">
        <v>2</v>
      </c>
      <c r="E3" s="4" t="s">
        <v>6</v>
      </c>
      <c r="F3" s="4" t="s">
        <v>3</v>
      </c>
      <c r="G3" s="4" t="s">
        <v>7</v>
      </c>
      <c r="H3" s="4" t="s">
        <v>8</v>
      </c>
      <c r="I3" s="4" t="s">
        <v>9</v>
      </c>
    </row>
    <row r="4" spans="2:9">
      <c r="B4" s="1" t="s">
        <v>447</v>
      </c>
      <c r="C4" s="281" t="s">
        <v>448</v>
      </c>
      <c r="D4" s="1"/>
      <c r="E4" s="1">
        <v>25490</v>
      </c>
      <c r="F4" s="1"/>
      <c r="G4" s="1"/>
      <c r="H4" s="1"/>
      <c r="I4" s="1"/>
    </row>
    <row r="5" spans="2:9">
      <c r="B5" s="1" t="s">
        <v>449</v>
      </c>
      <c r="C5" s="282"/>
      <c r="D5" s="1">
        <v>25320</v>
      </c>
      <c r="E5" s="1"/>
      <c r="F5" s="1"/>
      <c r="G5" s="1"/>
      <c r="H5" s="1">
        <f>E4-D5</f>
        <v>170</v>
      </c>
      <c r="I5" s="1"/>
    </row>
    <row r="6" spans="2:9">
      <c r="B6" s="1" t="s">
        <v>447</v>
      </c>
      <c r="C6" s="282"/>
      <c r="D6" s="1"/>
      <c r="E6" s="1">
        <v>25490</v>
      </c>
      <c r="F6" s="1"/>
      <c r="G6" s="1"/>
      <c r="H6" s="1"/>
      <c r="I6" s="1"/>
    </row>
    <row r="7" spans="2:9">
      <c r="B7" s="1" t="s">
        <v>449</v>
      </c>
      <c r="C7" s="282"/>
      <c r="D7" s="1">
        <v>25320</v>
      </c>
      <c r="E7" s="1"/>
      <c r="F7" s="1"/>
      <c r="G7" s="1"/>
      <c r="H7" s="1">
        <f>E6-D7</f>
        <v>170</v>
      </c>
      <c r="I7" s="1"/>
    </row>
    <row r="8" spans="2:9">
      <c r="B8" s="1" t="s">
        <v>449</v>
      </c>
      <c r="C8" s="282"/>
      <c r="D8" s="1">
        <v>25370</v>
      </c>
      <c r="E8" s="1"/>
      <c r="F8" s="1"/>
      <c r="G8" s="1"/>
      <c r="H8" s="1"/>
      <c r="I8" s="1" t="s">
        <v>13</v>
      </c>
    </row>
    <row r="9" spans="2:9">
      <c r="B9" s="1" t="s">
        <v>451</v>
      </c>
      <c r="C9" s="282"/>
      <c r="D9" s="1"/>
      <c r="E9" s="1"/>
      <c r="F9" s="1">
        <v>25470</v>
      </c>
      <c r="G9" s="1"/>
      <c r="H9" s="1">
        <f>F9-D8</f>
        <v>100</v>
      </c>
      <c r="I9" s="1"/>
    </row>
    <row r="10" spans="2:9">
      <c r="B10" s="1" t="s">
        <v>449</v>
      </c>
      <c r="C10" s="282"/>
      <c r="D10" s="1">
        <v>25370</v>
      </c>
      <c r="E10" s="1"/>
      <c r="F10" s="1"/>
      <c r="G10" s="1"/>
      <c r="H10" s="1"/>
      <c r="I10" s="1"/>
    </row>
    <row r="11" spans="2:9">
      <c r="B11" s="1" t="s">
        <v>451</v>
      </c>
      <c r="C11" s="282"/>
      <c r="D11" s="1"/>
      <c r="E11" s="1"/>
      <c r="F11" s="1">
        <v>25470</v>
      </c>
      <c r="G11" s="1"/>
      <c r="H11" s="1">
        <f>F11-D10</f>
        <v>100</v>
      </c>
      <c r="I11" s="1"/>
    </row>
    <row r="12" spans="2:9">
      <c r="B12" s="8" t="s">
        <v>452</v>
      </c>
      <c r="C12" s="282"/>
      <c r="D12" s="8">
        <v>25490</v>
      </c>
      <c r="E12" s="1"/>
      <c r="F12" s="1"/>
      <c r="G12" s="1"/>
      <c r="H12" s="1"/>
      <c r="I12" s="1" t="s">
        <v>13</v>
      </c>
    </row>
    <row r="13" spans="2:9">
      <c r="B13" s="8" t="s">
        <v>454</v>
      </c>
      <c r="C13" s="282"/>
      <c r="D13" s="8"/>
      <c r="E13" s="1"/>
      <c r="F13" s="1">
        <v>25600</v>
      </c>
      <c r="G13" s="1"/>
      <c r="H13" s="1">
        <f>F13-D12</f>
        <v>110</v>
      </c>
      <c r="I13" s="1"/>
    </row>
    <row r="14" spans="2:9">
      <c r="B14" s="8" t="s">
        <v>452</v>
      </c>
      <c r="C14" s="282"/>
      <c r="D14" s="1">
        <v>25490</v>
      </c>
      <c r="E14" s="1"/>
      <c r="F14" s="1"/>
      <c r="G14" s="1"/>
      <c r="H14" s="1"/>
      <c r="I14" s="1"/>
    </row>
    <row r="15" spans="2:9">
      <c r="B15" s="8" t="s">
        <v>454</v>
      </c>
      <c r="C15" s="282"/>
      <c r="D15" s="1"/>
      <c r="E15" s="1"/>
      <c r="F15" s="1">
        <v>25600</v>
      </c>
      <c r="G15" s="1"/>
      <c r="H15" s="1">
        <f>F15-D14</f>
        <v>110</v>
      </c>
      <c r="I15" s="1"/>
    </row>
    <row r="16" spans="2:9">
      <c r="B16" s="14" t="s">
        <v>454</v>
      </c>
      <c r="C16" s="282"/>
      <c r="D16" s="13">
        <v>25550</v>
      </c>
      <c r="E16" s="13"/>
      <c r="F16" s="13"/>
      <c r="G16" s="13"/>
      <c r="H16" s="13"/>
      <c r="I16" s="13" t="s">
        <v>13</v>
      </c>
    </row>
    <row r="17" spans="2:9">
      <c r="B17" s="14" t="s">
        <v>455</v>
      </c>
      <c r="C17" s="283"/>
      <c r="D17" s="13"/>
      <c r="E17" s="13"/>
      <c r="F17" s="13">
        <v>25750</v>
      </c>
      <c r="G17" s="13"/>
      <c r="H17" s="13">
        <f>F17-D16</f>
        <v>200</v>
      </c>
      <c r="I17" s="13"/>
    </row>
    <row r="18" spans="2:9">
      <c r="B18" s="287" t="s">
        <v>456</v>
      </c>
      <c r="C18" s="281" t="s">
        <v>448</v>
      </c>
      <c r="D18" s="13">
        <v>25670</v>
      </c>
      <c r="E18" s="13"/>
      <c r="F18" s="13">
        <v>25720</v>
      </c>
      <c r="G18" s="13"/>
      <c r="H18" s="13">
        <f>F18-D18</f>
        <v>50</v>
      </c>
      <c r="I18" s="13"/>
    </row>
    <row r="19" spans="2:9">
      <c r="B19" s="289"/>
      <c r="C19" s="283"/>
      <c r="D19" s="13">
        <v>25670</v>
      </c>
      <c r="E19" s="13"/>
      <c r="F19" s="13">
        <v>25720</v>
      </c>
      <c r="G19" s="13"/>
      <c r="H19" s="13">
        <f>F19-D19</f>
        <v>50</v>
      </c>
      <c r="I19" s="13"/>
    </row>
    <row r="20" spans="2:9">
      <c r="B20" s="46" t="s">
        <v>457</v>
      </c>
      <c r="C20" s="43" t="s">
        <v>448</v>
      </c>
      <c r="D20" s="13">
        <v>25590</v>
      </c>
      <c r="E20" s="13">
        <v>25650</v>
      </c>
      <c r="F20" s="13"/>
      <c r="G20" s="13"/>
      <c r="H20" s="13">
        <f>E20-D20</f>
        <v>60</v>
      </c>
      <c r="I20" s="13"/>
    </row>
    <row r="21" spans="2:9">
      <c r="B21" s="45"/>
      <c r="C21" s="41"/>
      <c r="D21" s="13">
        <v>25590</v>
      </c>
      <c r="E21" s="13">
        <v>25650</v>
      </c>
      <c r="F21" s="13"/>
      <c r="G21" s="13"/>
      <c r="H21" s="13">
        <f>E21-D21</f>
        <v>60</v>
      </c>
      <c r="I21" s="13"/>
    </row>
    <row r="22" spans="2:9">
      <c r="B22" s="284" t="s">
        <v>458</v>
      </c>
      <c r="C22" s="268" t="s">
        <v>448</v>
      </c>
      <c r="D22" s="13">
        <v>25600</v>
      </c>
      <c r="E22" s="13"/>
      <c r="F22" s="13">
        <v>25660</v>
      </c>
      <c r="G22" s="13"/>
      <c r="H22" s="13">
        <f>F22-D22</f>
        <v>60</v>
      </c>
      <c r="I22" s="13"/>
    </row>
    <row r="23" spans="2:9">
      <c r="B23" s="285"/>
      <c r="C23" s="277"/>
      <c r="D23" s="13">
        <v>25600</v>
      </c>
      <c r="E23" s="13"/>
      <c r="F23" s="13">
        <v>25660</v>
      </c>
      <c r="G23" s="13"/>
      <c r="H23" s="13">
        <f>F23-D23</f>
        <v>60</v>
      </c>
      <c r="I23" s="13"/>
    </row>
    <row r="24" spans="2:9">
      <c r="B24" s="286"/>
      <c r="C24" s="277"/>
      <c r="D24" s="13">
        <v>25600</v>
      </c>
      <c r="E24" s="13"/>
      <c r="F24" s="13"/>
      <c r="G24" s="13"/>
      <c r="H24" s="13"/>
      <c r="I24" s="1" t="s">
        <v>13</v>
      </c>
    </row>
    <row r="25" spans="2:9">
      <c r="B25" s="284" t="s">
        <v>459</v>
      </c>
      <c r="C25" s="277"/>
      <c r="D25" s="13"/>
      <c r="E25" s="13"/>
      <c r="F25" s="13">
        <v>25750</v>
      </c>
      <c r="G25" s="13"/>
      <c r="H25" s="13">
        <f>F25-D24</f>
        <v>150</v>
      </c>
      <c r="I25" s="1"/>
    </row>
    <row r="26" spans="2:9">
      <c r="B26" s="285"/>
      <c r="C26" s="277"/>
      <c r="D26" s="13">
        <v>25600</v>
      </c>
      <c r="E26" s="13"/>
      <c r="F26" s="13"/>
      <c r="G26" s="13"/>
      <c r="H26" s="13"/>
      <c r="I26" s="1" t="s">
        <v>13</v>
      </c>
    </row>
    <row r="27" spans="2:9">
      <c r="B27" s="286"/>
      <c r="C27" s="269"/>
      <c r="D27" s="13"/>
      <c r="E27" s="13"/>
      <c r="F27" s="13">
        <v>25750</v>
      </c>
      <c r="G27" s="13"/>
      <c r="H27" s="13">
        <f>F27-D26</f>
        <v>150</v>
      </c>
      <c r="I27" s="13"/>
    </row>
    <row r="28" spans="2:9">
      <c r="B28" s="46" t="s">
        <v>462</v>
      </c>
      <c r="C28" s="43" t="s">
        <v>448</v>
      </c>
      <c r="D28" s="13">
        <v>25960</v>
      </c>
      <c r="E28" s="13">
        <v>26050</v>
      </c>
      <c r="F28" s="13"/>
      <c r="G28" s="13"/>
      <c r="H28">
        <f>E28-D28</f>
        <v>90</v>
      </c>
      <c r="I28" s="13"/>
    </row>
    <row r="29" spans="2:9">
      <c r="B29" s="46"/>
      <c r="C29" s="43"/>
      <c r="D29" s="13">
        <v>25960</v>
      </c>
      <c r="E29" s="13">
        <v>26050</v>
      </c>
      <c r="F29" s="13"/>
      <c r="G29" s="13"/>
      <c r="H29" s="13">
        <f>E28-D28</f>
        <v>90</v>
      </c>
      <c r="I29" s="13"/>
    </row>
    <row r="30" spans="2:9">
      <c r="B30" s="284" t="s">
        <v>463</v>
      </c>
      <c r="C30" s="268" t="s">
        <v>448</v>
      </c>
      <c r="D30" s="13">
        <v>26050</v>
      </c>
      <c r="E30" s="13"/>
      <c r="F30" s="13">
        <v>26135</v>
      </c>
      <c r="G30" s="13"/>
      <c r="H30" s="13">
        <f>F30-D30</f>
        <v>85</v>
      </c>
      <c r="I30" s="13"/>
    </row>
    <row r="31" spans="2:9">
      <c r="B31" s="285"/>
      <c r="C31" s="277"/>
      <c r="D31" s="13">
        <v>26050</v>
      </c>
      <c r="E31" s="13"/>
      <c r="F31" s="13">
        <v>26135</v>
      </c>
      <c r="G31" s="13"/>
      <c r="H31" s="13">
        <f>F31-D31</f>
        <v>85</v>
      </c>
      <c r="I31" s="13"/>
    </row>
    <row r="32" spans="2:9">
      <c r="B32" s="285"/>
      <c r="C32" s="277"/>
      <c r="D32" s="13">
        <v>26150</v>
      </c>
      <c r="E32" s="13"/>
      <c r="F32" s="13">
        <v>26300</v>
      </c>
      <c r="G32" s="13"/>
      <c r="H32" s="13">
        <f>F32-D32</f>
        <v>150</v>
      </c>
      <c r="I32" s="13"/>
    </row>
    <row r="33" spans="2:9">
      <c r="B33" s="286"/>
      <c r="C33" s="269"/>
      <c r="D33" s="13">
        <v>26150</v>
      </c>
      <c r="E33" s="13"/>
      <c r="F33" s="13">
        <v>26300</v>
      </c>
      <c r="G33" s="13"/>
      <c r="H33" s="13">
        <f>F33-D33</f>
        <v>150</v>
      </c>
      <c r="I33" s="13"/>
    </row>
    <row r="34" spans="2:9">
      <c r="B34" s="50" t="s">
        <v>464</v>
      </c>
      <c r="C34" s="49" t="s">
        <v>448</v>
      </c>
      <c r="D34" s="13">
        <v>26575</v>
      </c>
      <c r="E34" s="13">
        <v>26680</v>
      </c>
      <c r="F34" s="13"/>
      <c r="G34" s="13"/>
      <c r="H34" s="13">
        <f>E34-D34</f>
        <v>105</v>
      </c>
      <c r="I34" s="13"/>
    </row>
    <row r="35" spans="2:9">
      <c r="B35" s="50"/>
      <c r="C35" s="49"/>
      <c r="D35" s="13">
        <v>26500</v>
      </c>
      <c r="E35" s="13">
        <v>26680</v>
      </c>
      <c r="F35" s="13"/>
      <c r="G35" s="13"/>
      <c r="H35" s="13">
        <f>E35-D35</f>
        <v>180</v>
      </c>
      <c r="I35" s="13"/>
    </row>
    <row r="36" spans="2:9">
      <c r="B36" s="284" t="s">
        <v>467</v>
      </c>
      <c r="C36" s="268" t="s">
        <v>448</v>
      </c>
      <c r="D36" s="13">
        <v>26560</v>
      </c>
      <c r="E36" s="13"/>
      <c r="F36" s="13">
        <v>26760</v>
      </c>
      <c r="G36" s="13"/>
      <c r="H36" s="13">
        <f>F36-D36</f>
        <v>200</v>
      </c>
      <c r="I36" s="13"/>
    </row>
    <row r="37" spans="2:9">
      <c r="B37" s="285"/>
      <c r="C37" s="277"/>
      <c r="D37" s="13">
        <v>26560</v>
      </c>
      <c r="E37" s="13"/>
      <c r="F37" s="13">
        <v>26760</v>
      </c>
      <c r="G37" s="13"/>
      <c r="H37" s="13">
        <f t="shared" ref="H37:H45" si="0">F37-D37</f>
        <v>200</v>
      </c>
      <c r="I37" s="13"/>
    </row>
    <row r="38" spans="2:9">
      <c r="B38" s="285"/>
      <c r="C38" s="277"/>
      <c r="D38" s="13">
        <v>26810</v>
      </c>
      <c r="E38" s="13"/>
      <c r="F38" s="13">
        <v>26900</v>
      </c>
      <c r="G38" s="13"/>
      <c r="H38" s="13">
        <f t="shared" si="0"/>
        <v>90</v>
      </c>
      <c r="I38" s="13"/>
    </row>
    <row r="39" spans="2:9">
      <c r="B39" s="286"/>
      <c r="C39" s="269"/>
      <c r="D39" s="13">
        <v>26810</v>
      </c>
      <c r="E39" s="13"/>
      <c r="F39" s="13">
        <v>26900</v>
      </c>
      <c r="G39" s="13"/>
      <c r="H39" s="13">
        <f t="shared" si="0"/>
        <v>90</v>
      </c>
      <c r="I39" s="13"/>
    </row>
    <row r="40" spans="2:9">
      <c r="B40" s="284" t="s">
        <v>468</v>
      </c>
      <c r="C40" s="268" t="s">
        <v>448</v>
      </c>
      <c r="D40" s="13">
        <v>26950</v>
      </c>
      <c r="E40" s="13"/>
      <c r="F40" s="13">
        <v>27010</v>
      </c>
      <c r="G40" s="13"/>
      <c r="H40" s="13">
        <f t="shared" si="0"/>
        <v>60</v>
      </c>
      <c r="I40" s="13"/>
    </row>
    <row r="41" spans="2:9">
      <c r="B41" s="285"/>
      <c r="C41" s="277"/>
      <c r="D41" s="13">
        <v>26950</v>
      </c>
      <c r="E41" s="13"/>
      <c r="F41" s="13">
        <v>27010</v>
      </c>
      <c r="G41" s="13"/>
      <c r="H41" s="13">
        <f t="shared" si="0"/>
        <v>60</v>
      </c>
      <c r="I41" s="13"/>
    </row>
    <row r="42" spans="2:9">
      <c r="B42" s="286"/>
      <c r="C42" s="269"/>
      <c r="D42" s="13">
        <v>26950</v>
      </c>
      <c r="E42" s="13"/>
      <c r="F42" s="13">
        <v>27010</v>
      </c>
      <c r="G42" s="13"/>
      <c r="H42" s="13">
        <f t="shared" si="0"/>
        <v>60</v>
      </c>
      <c r="I42" s="13"/>
    </row>
    <row r="43" spans="2:9">
      <c r="B43" s="284" t="s">
        <v>472</v>
      </c>
      <c r="C43" s="268" t="s">
        <v>448</v>
      </c>
      <c r="D43" s="13">
        <v>27110</v>
      </c>
      <c r="E43" s="13"/>
      <c r="F43" s="13">
        <v>27250</v>
      </c>
      <c r="G43" s="13"/>
      <c r="H43" s="13">
        <f t="shared" si="0"/>
        <v>140</v>
      </c>
      <c r="I43" s="13"/>
    </row>
    <row r="44" spans="2:9">
      <c r="B44" s="285"/>
      <c r="C44" s="277"/>
      <c r="D44" s="13">
        <v>27110</v>
      </c>
      <c r="E44" s="13"/>
      <c r="F44" s="13">
        <v>27350</v>
      </c>
      <c r="G44" s="13"/>
      <c r="H44" s="13">
        <f t="shared" si="0"/>
        <v>240</v>
      </c>
      <c r="I44" s="13"/>
    </row>
    <row r="45" spans="2:9">
      <c r="B45" s="286"/>
      <c r="C45" s="269"/>
      <c r="D45" s="13">
        <v>27110</v>
      </c>
      <c r="E45" s="13"/>
      <c r="F45" s="13">
        <v>27400</v>
      </c>
      <c r="G45" s="13"/>
      <c r="H45" s="13">
        <f t="shared" si="0"/>
        <v>290</v>
      </c>
      <c r="I45" s="13"/>
    </row>
    <row r="46" spans="2:9">
      <c r="B46" s="57" t="s">
        <v>473</v>
      </c>
      <c r="C46" s="268" t="s">
        <v>448</v>
      </c>
      <c r="D46" s="13">
        <v>27250</v>
      </c>
      <c r="E46" s="13">
        <v>27350</v>
      </c>
      <c r="F46" s="13"/>
      <c r="G46" s="13"/>
      <c r="H46" s="13">
        <f>E46-D46</f>
        <v>100</v>
      </c>
      <c r="I46" s="13"/>
    </row>
    <row r="47" spans="2:9">
      <c r="B47" s="57"/>
      <c r="C47" s="269"/>
      <c r="D47" s="13">
        <v>27385</v>
      </c>
      <c r="E47" s="13"/>
      <c r="F47" s="13">
        <v>27425</v>
      </c>
      <c r="G47" s="13"/>
      <c r="H47" s="13">
        <f>F47-D47</f>
        <v>40</v>
      </c>
      <c r="I47" s="13"/>
    </row>
    <row r="48" spans="2:9">
      <c r="B48" s="59" t="s">
        <v>475</v>
      </c>
      <c r="C48" s="58" t="s">
        <v>448</v>
      </c>
      <c r="D48" s="13">
        <v>27190</v>
      </c>
      <c r="E48" s="13"/>
      <c r="F48" s="13">
        <v>27400</v>
      </c>
      <c r="G48" s="13"/>
      <c r="H48" s="13">
        <f>F48-D48</f>
        <v>210</v>
      </c>
      <c r="I48" s="13"/>
    </row>
    <row r="49" spans="2:9">
      <c r="B49" s="284" t="s">
        <v>478</v>
      </c>
      <c r="C49" s="268" t="s">
        <v>484</v>
      </c>
      <c r="D49" s="13">
        <v>27455</v>
      </c>
      <c r="E49" s="13"/>
      <c r="F49" s="13">
        <v>27600</v>
      </c>
      <c r="G49" s="13"/>
      <c r="H49" s="13">
        <f>F49-D49</f>
        <v>145</v>
      </c>
      <c r="I49" s="13"/>
    </row>
    <row r="50" spans="2:9">
      <c r="B50" s="286"/>
      <c r="C50" s="269"/>
      <c r="D50" s="13">
        <v>27455</v>
      </c>
      <c r="E50" s="13"/>
      <c r="F50" s="13">
        <v>27615</v>
      </c>
      <c r="G50" s="13"/>
      <c r="H50" s="13">
        <f>F50-D50</f>
        <v>160</v>
      </c>
      <c r="I50" s="13"/>
    </row>
    <row r="51" spans="2:9">
      <c r="B51" s="284" t="s">
        <v>480</v>
      </c>
      <c r="C51" s="268" t="s">
        <v>484</v>
      </c>
      <c r="D51" s="13">
        <v>27330</v>
      </c>
      <c r="E51" s="13">
        <v>27430</v>
      </c>
      <c r="F51" s="13"/>
      <c r="G51" s="13"/>
      <c r="H51" s="13">
        <f>E51-D51</f>
        <v>100</v>
      </c>
      <c r="I51" s="13"/>
    </row>
    <row r="52" spans="2:9">
      <c r="B52" s="286"/>
      <c r="C52" s="269"/>
      <c r="D52" s="13">
        <v>27330</v>
      </c>
      <c r="E52" s="13">
        <v>27430</v>
      </c>
      <c r="F52" s="13"/>
      <c r="G52" s="13"/>
      <c r="H52" s="13">
        <f>E52-D52</f>
        <v>100</v>
      </c>
      <c r="I52" s="13"/>
    </row>
    <row r="53" spans="2:9">
      <c r="B53" s="284" t="s">
        <v>485</v>
      </c>
      <c r="C53" s="268" t="s">
        <v>484</v>
      </c>
      <c r="D53" s="13"/>
      <c r="E53" s="13">
        <v>27240</v>
      </c>
      <c r="F53" s="13"/>
      <c r="G53" s="13">
        <v>27280</v>
      </c>
      <c r="H53" s="13">
        <f>E53-G53</f>
        <v>-40</v>
      </c>
      <c r="I53" s="13"/>
    </row>
    <row r="54" spans="2:9">
      <c r="B54" s="285"/>
      <c r="C54" s="277"/>
      <c r="D54" s="13"/>
      <c r="E54" s="13">
        <v>27240</v>
      </c>
      <c r="F54" s="13"/>
      <c r="G54" s="13">
        <v>27280</v>
      </c>
      <c r="H54" s="13">
        <f>E54-G54</f>
        <v>-40</v>
      </c>
      <c r="I54" s="13"/>
    </row>
    <row r="55" spans="2:9">
      <c r="B55" s="285"/>
      <c r="C55" s="277"/>
      <c r="D55" s="13">
        <v>27310</v>
      </c>
      <c r="E55" s="13">
        <v>27390</v>
      </c>
      <c r="F55" s="13"/>
      <c r="G55" s="13"/>
      <c r="H55" s="13">
        <f>E55-D55</f>
        <v>80</v>
      </c>
      <c r="I55" s="13"/>
    </row>
    <row r="56" spans="2:9">
      <c r="B56" s="285"/>
      <c r="C56" s="277"/>
      <c r="D56" s="13">
        <v>27310</v>
      </c>
      <c r="E56" s="13">
        <v>27390</v>
      </c>
      <c r="F56" s="13"/>
      <c r="G56" s="13"/>
      <c r="H56" s="13">
        <f>E56-D56</f>
        <v>80</v>
      </c>
      <c r="I56" s="13"/>
    </row>
    <row r="57" spans="2:9">
      <c r="B57" s="285"/>
      <c r="C57" s="277"/>
      <c r="D57" s="13">
        <v>27360</v>
      </c>
      <c r="E57" s="13"/>
      <c r="F57" s="13">
        <v>27540</v>
      </c>
      <c r="G57" s="13"/>
      <c r="H57" s="13">
        <f>F57-D57</f>
        <v>180</v>
      </c>
      <c r="I57" s="13"/>
    </row>
    <row r="58" spans="2:9">
      <c r="B58" s="286"/>
      <c r="C58" s="269"/>
      <c r="D58" s="13">
        <v>27360</v>
      </c>
      <c r="E58" s="13"/>
      <c r="F58" s="13">
        <v>27540</v>
      </c>
      <c r="G58" s="13"/>
      <c r="H58" s="13">
        <f>F58-D58</f>
        <v>180</v>
      </c>
      <c r="I58" s="13"/>
    </row>
    <row r="59" spans="2:9">
      <c r="B59" s="1"/>
      <c r="C59" s="1"/>
      <c r="D59" s="1"/>
      <c r="E59" s="1"/>
      <c r="F59" s="1"/>
      <c r="G59" s="1"/>
      <c r="H59" s="5">
        <f>SUM(H4:H58)</f>
        <v>5260</v>
      </c>
      <c r="I59" s="5">
        <f>H59*40</f>
        <v>210400</v>
      </c>
    </row>
    <row r="62" spans="2:9">
      <c r="B62" s="5" t="s">
        <v>46</v>
      </c>
      <c r="C62" s="5">
        <v>2018</v>
      </c>
      <c r="D62" s="1"/>
      <c r="E62" s="1"/>
      <c r="F62" s="1"/>
      <c r="G62" s="1"/>
      <c r="H62" s="1"/>
      <c r="I62" s="1"/>
    </row>
    <row r="63" spans="2:9">
      <c r="B63" s="3"/>
      <c r="C63" s="3"/>
      <c r="D63" s="3"/>
      <c r="E63" s="3"/>
      <c r="F63" s="3"/>
      <c r="G63" s="3"/>
      <c r="H63" s="3" t="s">
        <v>4</v>
      </c>
      <c r="I63" s="3"/>
    </row>
    <row r="64" spans="2:9">
      <c r="B64" s="4" t="s">
        <v>0</v>
      </c>
      <c r="C64" s="4" t="s">
        <v>5</v>
      </c>
      <c r="D64" s="4" t="s">
        <v>2</v>
      </c>
      <c r="E64" s="4" t="s">
        <v>6</v>
      </c>
      <c r="F64" s="4" t="s">
        <v>3</v>
      </c>
      <c r="G64" s="4" t="s">
        <v>7</v>
      </c>
      <c r="H64" s="4" t="s">
        <v>8</v>
      </c>
      <c r="I64" s="4" t="s">
        <v>9</v>
      </c>
    </row>
    <row r="65" spans="2:9">
      <c r="B65" s="1" t="s">
        <v>485</v>
      </c>
      <c r="C65" s="268" t="s">
        <v>484</v>
      </c>
      <c r="D65" s="1">
        <v>27400</v>
      </c>
      <c r="E65" s="1"/>
      <c r="F65" s="1"/>
      <c r="G65" s="1"/>
      <c r="H65" s="1"/>
      <c r="I65" s="1"/>
    </row>
    <row r="66" spans="2:9">
      <c r="B66" s="1" t="s">
        <v>487</v>
      </c>
      <c r="C66" s="277"/>
      <c r="D66" s="1"/>
      <c r="E66" s="1"/>
      <c r="F66" s="1">
        <v>27575</v>
      </c>
      <c r="G66" s="1"/>
      <c r="H66" s="1">
        <f>F66-D65</f>
        <v>175</v>
      </c>
      <c r="I66" s="1"/>
    </row>
    <row r="67" spans="2:9">
      <c r="B67" s="1" t="s">
        <v>485</v>
      </c>
      <c r="C67" s="277"/>
      <c r="D67" s="1">
        <v>27400</v>
      </c>
      <c r="E67" s="1"/>
      <c r="F67" s="1"/>
      <c r="G67" s="1"/>
      <c r="H67" s="1"/>
      <c r="I67" s="1"/>
    </row>
    <row r="68" spans="2:9">
      <c r="B68" s="267" t="s">
        <v>487</v>
      </c>
      <c r="C68" s="277"/>
      <c r="D68" s="1"/>
      <c r="E68" s="1"/>
      <c r="F68" s="1">
        <v>27575</v>
      </c>
      <c r="G68" s="1"/>
      <c r="H68" s="1">
        <f>F68-D67</f>
        <v>175</v>
      </c>
      <c r="I68" s="1"/>
    </row>
    <row r="69" spans="2:9">
      <c r="B69" s="267"/>
      <c r="C69" s="277"/>
      <c r="D69" s="1">
        <v>27055</v>
      </c>
      <c r="E69" s="1">
        <v>27350</v>
      </c>
      <c r="F69" s="1"/>
      <c r="G69" s="1"/>
      <c r="H69" s="1">
        <f>E69-D69</f>
        <v>295</v>
      </c>
      <c r="I69" s="1"/>
    </row>
    <row r="70" spans="2:9">
      <c r="B70" s="267"/>
      <c r="C70" s="269"/>
      <c r="D70" s="1">
        <v>27055</v>
      </c>
      <c r="E70" s="1">
        <v>27350</v>
      </c>
      <c r="F70" s="1"/>
      <c r="G70" s="1"/>
      <c r="H70" s="1">
        <f>E70-D70</f>
        <v>295</v>
      </c>
      <c r="I70" s="1"/>
    </row>
    <row r="71" spans="2:9">
      <c r="B71" s="268" t="s">
        <v>489</v>
      </c>
      <c r="C71" s="268" t="s">
        <v>484</v>
      </c>
      <c r="D71" s="1">
        <v>26690</v>
      </c>
      <c r="E71" s="1">
        <v>26910</v>
      </c>
      <c r="F71" s="1"/>
      <c r="G71" s="1"/>
      <c r="H71" s="1">
        <f>E71-D71</f>
        <v>220</v>
      </c>
      <c r="I71" s="1"/>
    </row>
    <row r="72" spans="2:9">
      <c r="B72" s="277"/>
      <c r="C72" s="277"/>
      <c r="D72" s="1">
        <v>26630</v>
      </c>
      <c r="E72" s="1">
        <v>26910</v>
      </c>
      <c r="F72" s="1"/>
      <c r="G72" s="1"/>
      <c r="H72" s="1">
        <f t="shared" ref="H72:H74" si="1">E72-D72</f>
        <v>280</v>
      </c>
      <c r="I72" s="1"/>
    </row>
    <row r="73" spans="2:9">
      <c r="B73" s="277"/>
      <c r="C73" s="277"/>
      <c r="D73" s="1">
        <v>26500</v>
      </c>
      <c r="E73" s="1">
        <v>26910</v>
      </c>
      <c r="F73" s="1"/>
      <c r="G73" s="1"/>
      <c r="H73" s="1">
        <f t="shared" si="1"/>
        <v>410</v>
      </c>
      <c r="I73" s="1"/>
    </row>
    <row r="74" spans="2:9">
      <c r="B74" s="269"/>
      <c r="C74" s="269"/>
      <c r="D74" s="1">
        <v>26485</v>
      </c>
      <c r="E74" s="1">
        <v>26910</v>
      </c>
      <c r="F74" s="1"/>
      <c r="G74" s="1"/>
      <c r="H74" s="1">
        <f t="shared" si="1"/>
        <v>425</v>
      </c>
      <c r="I74" s="1"/>
    </row>
    <row r="75" spans="2:9">
      <c r="B75" s="64" t="s">
        <v>490</v>
      </c>
      <c r="C75" s="64" t="s">
        <v>484</v>
      </c>
      <c r="D75" s="1">
        <v>26020</v>
      </c>
      <c r="E75" s="1"/>
      <c r="F75" s="1">
        <v>26290</v>
      </c>
      <c r="G75" s="1"/>
      <c r="H75" s="1">
        <f>F75-D75</f>
        <v>270</v>
      </c>
      <c r="I75" s="1"/>
    </row>
    <row r="76" spans="2:9">
      <c r="B76" s="64"/>
      <c r="C76" s="64"/>
      <c r="D76" s="1">
        <v>26020</v>
      </c>
      <c r="E76" s="1"/>
      <c r="F76" s="1">
        <v>26290</v>
      </c>
      <c r="G76" s="1"/>
      <c r="H76" s="1">
        <f>F76-D76</f>
        <v>270</v>
      </c>
      <c r="I76" s="1"/>
    </row>
    <row r="77" spans="2:9">
      <c r="B77" s="268" t="s">
        <v>492</v>
      </c>
      <c r="C77" s="268" t="s">
        <v>484</v>
      </c>
      <c r="D77" s="1">
        <v>25050</v>
      </c>
      <c r="E77" s="1">
        <v>25300</v>
      </c>
      <c r="F77" s="1"/>
      <c r="G77" s="1"/>
      <c r="H77" s="1">
        <f>E77-D77</f>
        <v>250</v>
      </c>
      <c r="I77" s="1"/>
    </row>
    <row r="78" spans="2:9">
      <c r="B78" s="277"/>
      <c r="C78" s="277"/>
      <c r="D78" s="1">
        <v>25050</v>
      </c>
      <c r="E78" s="1">
        <v>25300</v>
      </c>
      <c r="F78" s="1"/>
      <c r="G78" s="1"/>
      <c r="H78" s="1">
        <f>E78-D78</f>
        <v>250</v>
      </c>
      <c r="I78" s="1"/>
    </row>
    <row r="79" spans="2:9">
      <c r="B79" s="277"/>
      <c r="C79" s="277"/>
      <c r="D79" s="1"/>
      <c r="E79" s="1">
        <v>25350</v>
      </c>
      <c r="F79" s="1"/>
      <c r="G79" s="1">
        <v>25400</v>
      </c>
      <c r="H79" s="1">
        <f>E79-G79</f>
        <v>-50</v>
      </c>
      <c r="I79" s="1"/>
    </row>
    <row r="80" spans="2:9">
      <c r="B80" s="277"/>
      <c r="C80" s="277"/>
      <c r="D80" s="1"/>
      <c r="E80" s="1">
        <v>25350</v>
      </c>
      <c r="F80" s="1"/>
      <c r="G80" s="1">
        <v>25400</v>
      </c>
      <c r="H80" s="1">
        <f>E80-G80</f>
        <v>-50</v>
      </c>
      <c r="I80" s="1"/>
    </row>
    <row r="81" spans="2:9">
      <c r="B81" s="277"/>
      <c r="C81" s="277"/>
      <c r="D81" s="1">
        <v>25410</v>
      </c>
      <c r="E81" s="1"/>
      <c r="F81" s="1">
        <v>25900</v>
      </c>
      <c r="G81" s="1"/>
      <c r="H81" s="1">
        <f>F81-D81</f>
        <v>490</v>
      </c>
      <c r="I81" s="1"/>
    </row>
    <row r="82" spans="2:9">
      <c r="B82" s="277"/>
      <c r="C82" s="277"/>
      <c r="D82" s="1">
        <v>25410</v>
      </c>
      <c r="E82" s="1"/>
      <c r="F82" s="1">
        <v>25900</v>
      </c>
      <c r="G82" s="1"/>
      <c r="H82" s="1">
        <f>F82-D82</f>
        <v>490</v>
      </c>
      <c r="I82" s="1"/>
    </row>
    <row r="83" spans="2:9">
      <c r="B83" s="277"/>
      <c r="C83" s="277"/>
      <c r="D83" s="1"/>
      <c r="E83" s="1">
        <v>26000</v>
      </c>
      <c r="F83" s="1"/>
      <c r="G83" s="1">
        <v>26040</v>
      </c>
      <c r="H83" s="1"/>
      <c r="I83" s="1"/>
    </row>
    <row r="84" spans="2:9">
      <c r="B84" s="277"/>
      <c r="C84" s="277"/>
      <c r="D84" s="1"/>
      <c r="E84" s="1">
        <v>26000</v>
      </c>
      <c r="F84" s="1"/>
      <c r="G84" s="1">
        <v>26040</v>
      </c>
      <c r="H84" s="1"/>
      <c r="I84" s="1"/>
    </row>
    <row r="85" spans="2:9">
      <c r="B85" s="277"/>
      <c r="C85" s="277"/>
      <c r="D85" s="1">
        <v>26060</v>
      </c>
      <c r="E85" s="1"/>
      <c r="F85" s="1">
        <v>26200</v>
      </c>
      <c r="G85" s="1"/>
      <c r="H85" s="1">
        <f>F85-D85</f>
        <v>140</v>
      </c>
      <c r="I85" s="1"/>
    </row>
    <row r="86" spans="2:9">
      <c r="B86" s="269"/>
      <c r="C86" s="269"/>
      <c r="D86" s="1">
        <v>26060</v>
      </c>
      <c r="E86" s="1"/>
      <c r="F86" s="1">
        <v>26200</v>
      </c>
      <c r="G86" s="1"/>
      <c r="H86" s="1">
        <f>F86-D86</f>
        <v>140</v>
      </c>
      <c r="I86" s="1"/>
    </row>
    <row r="87" spans="2:9">
      <c r="B87" s="268" t="s">
        <v>493</v>
      </c>
      <c r="C87" s="268" t="s">
        <v>484</v>
      </c>
      <c r="D87" s="1">
        <v>25730</v>
      </c>
      <c r="E87" s="1">
        <v>26000</v>
      </c>
      <c r="F87" s="1"/>
      <c r="G87" s="1"/>
      <c r="H87" s="1">
        <f>E87-D87</f>
        <v>270</v>
      </c>
      <c r="I87" s="1"/>
    </row>
    <row r="88" spans="2:9">
      <c r="B88" s="269"/>
      <c r="C88" s="269"/>
      <c r="D88" s="1">
        <v>25680</v>
      </c>
      <c r="E88" s="1">
        <v>26000</v>
      </c>
      <c r="F88" s="1"/>
      <c r="G88" s="1"/>
      <c r="H88" s="1">
        <f>E88-D88</f>
        <v>320</v>
      </c>
      <c r="I88" s="1"/>
    </row>
    <row r="89" spans="2:9">
      <c r="B89" s="268" t="s">
        <v>496</v>
      </c>
      <c r="C89" s="268" t="s">
        <v>484</v>
      </c>
      <c r="D89" s="1">
        <v>25765</v>
      </c>
      <c r="E89" s="1"/>
      <c r="F89" s="1">
        <v>25865</v>
      </c>
      <c r="G89" s="1"/>
      <c r="H89" s="1">
        <f>F89-D89</f>
        <v>100</v>
      </c>
      <c r="I89" s="1"/>
    </row>
    <row r="90" spans="2:9">
      <c r="B90" s="277"/>
      <c r="C90" s="277"/>
      <c r="D90" s="1">
        <v>25765</v>
      </c>
      <c r="E90" s="1"/>
      <c r="F90" s="1">
        <v>26000</v>
      </c>
      <c r="G90" s="1"/>
      <c r="H90" s="1">
        <f>F90-D90</f>
        <v>235</v>
      </c>
      <c r="I90" s="1"/>
    </row>
    <row r="91" spans="2:9">
      <c r="B91" s="277"/>
      <c r="C91" s="277"/>
      <c r="D91" s="1">
        <v>25890</v>
      </c>
      <c r="E91" s="1">
        <v>26100</v>
      </c>
      <c r="F91" s="1"/>
      <c r="G91" s="1"/>
      <c r="H91" s="1">
        <f>E91-D91</f>
        <v>210</v>
      </c>
      <c r="I91" s="1"/>
    </row>
    <row r="92" spans="2:9">
      <c r="B92" s="269"/>
      <c r="C92" s="269"/>
      <c r="D92" s="1">
        <v>25875</v>
      </c>
      <c r="E92" s="1">
        <v>26100</v>
      </c>
      <c r="F92" s="1"/>
      <c r="G92" s="1"/>
      <c r="H92" s="1">
        <f>E92-D92</f>
        <v>225</v>
      </c>
      <c r="I92" s="1"/>
    </row>
    <row r="93" spans="2:9">
      <c r="B93" s="268" t="s">
        <v>497</v>
      </c>
      <c r="C93" s="268" t="s">
        <v>484</v>
      </c>
      <c r="D93" s="1">
        <v>25400</v>
      </c>
      <c r="E93" s="1">
        <v>25600</v>
      </c>
      <c r="F93" s="1"/>
      <c r="G93" s="1"/>
      <c r="H93" s="1">
        <f>E93-D93</f>
        <v>200</v>
      </c>
      <c r="I93" s="1"/>
    </row>
    <row r="94" spans="2:9">
      <c r="B94" s="277"/>
      <c r="C94" s="277"/>
      <c r="D94" s="1">
        <v>25400</v>
      </c>
      <c r="E94" s="1">
        <v>25600</v>
      </c>
      <c r="F94" s="1"/>
      <c r="G94" s="1"/>
      <c r="H94" s="1">
        <f t="shared" ref="H94:H97" si="2">E94-D94</f>
        <v>200</v>
      </c>
      <c r="I94" s="1"/>
    </row>
    <row r="95" spans="2:9">
      <c r="B95" s="277"/>
      <c r="C95" s="277"/>
      <c r="D95" s="1">
        <v>25450</v>
      </c>
      <c r="E95" s="1">
        <v>25570</v>
      </c>
      <c r="F95" s="1"/>
      <c r="G95" s="1"/>
      <c r="H95" s="1">
        <f t="shared" si="2"/>
        <v>120</v>
      </c>
      <c r="I95" s="1"/>
    </row>
    <row r="96" spans="2:9">
      <c r="B96" s="277"/>
      <c r="C96" s="277"/>
      <c r="D96" s="1">
        <v>25450</v>
      </c>
      <c r="E96" s="1">
        <v>25570</v>
      </c>
      <c r="F96" s="1"/>
      <c r="G96" s="1"/>
      <c r="H96" s="1">
        <f t="shared" si="2"/>
        <v>120</v>
      </c>
      <c r="I96" s="1"/>
    </row>
    <row r="97" spans="2:9">
      <c r="B97" s="269"/>
      <c r="C97" s="269"/>
      <c r="D97" s="1">
        <v>25500</v>
      </c>
      <c r="E97" s="1">
        <v>25570</v>
      </c>
      <c r="F97" s="1"/>
      <c r="G97" s="1"/>
      <c r="H97" s="1">
        <f t="shared" si="2"/>
        <v>70</v>
      </c>
      <c r="I97" s="1"/>
    </row>
    <row r="98" spans="2:9">
      <c r="B98" s="268" t="s">
        <v>498</v>
      </c>
      <c r="C98" s="268" t="s">
        <v>484</v>
      </c>
      <c r="D98" s="1">
        <v>25610</v>
      </c>
      <c r="E98" s="1"/>
      <c r="F98" s="1"/>
      <c r="G98" s="1">
        <v>25580</v>
      </c>
      <c r="H98" s="1">
        <f>G98-D98</f>
        <v>-30</v>
      </c>
      <c r="I98" s="1"/>
    </row>
    <row r="99" spans="2:9">
      <c r="B99" s="269"/>
      <c r="C99" s="269"/>
      <c r="D99" s="1"/>
      <c r="E99" s="1">
        <v>25565</v>
      </c>
      <c r="F99" s="1"/>
      <c r="G99" s="1">
        <v>25600</v>
      </c>
      <c r="H99" s="1">
        <f>E99-G99</f>
        <v>-35</v>
      </c>
      <c r="I99" s="1"/>
    </row>
    <row r="100" spans="2:9">
      <c r="B100" s="268" t="s">
        <v>499</v>
      </c>
      <c r="C100" s="268" t="s">
        <v>484</v>
      </c>
      <c r="D100" s="1">
        <v>25510</v>
      </c>
      <c r="E100" s="1">
        <v>25700</v>
      </c>
      <c r="F100" s="1"/>
      <c r="G100" s="1"/>
      <c r="H100" s="1">
        <f>E100-D100</f>
        <v>190</v>
      </c>
      <c r="I100" s="1"/>
    </row>
    <row r="101" spans="2:9">
      <c r="B101" s="277"/>
      <c r="C101" s="277"/>
      <c r="D101" s="1">
        <v>25510</v>
      </c>
      <c r="E101" s="1">
        <v>25700</v>
      </c>
      <c r="F101" s="1"/>
      <c r="G101" s="1"/>
      <c r="H101" s="1">
        <f t="shared" ref="H101:H103" si="3">E101-D101</f>
        <v>190</v>
      </c>
      <c r="I101" s="1"/>
    </row>
    <row r="102" spans="2:9">
      <c r="B102" s="277"/>
      <c r="C102" s="277"/>
      <c r="D102" s="1">
        <v>25430</v>
      </c>
      <c r="E102" s="1">
        <v>25600</v>
      </c>
      <c r="F102" s="1"/>
      <c r="G102" s="1"/>
      <c r="H102" s="1">
        <f t="shared" si="3"/>
        <v>170</v>
      </c>
      <c r="I102" s="1"/>
    </row>
    <row r="103" spans="2:9">
      <c r="B103" s="269"/>
      <c r="C103" s="269"/>
      <c r="D103" s="1">
        <v>25390</v>
      </c>
      <c r="E103" s="1">
        <v>25600</v>
      </c>
      <c r="F103" s="1"/>
      <c r="G103" s="1"/>
      <c r="H103" s="1">
        <f t="shared" si="3"/>
        <v>210</v>
      </c>
      <c r="I103" s="1"/>
    </row>
    <row r="104" spans="2:9">
      <c r="B104" s="268" t="s">
        <v>501</v>
      </c>
      <c r="C104" s="268" t="s">
        <v>484</v>
      </c>
      <c r="D104" s="1">
        <v>25425</v>
      </c>
      <c r="E104" s="1"/>
      <c r="F104" s="1">
        <v>25540</v>
      </c>
      <c r="G104" s="1"/>
      <c r="H104" s="1">
        <f>F104-D104</f>
        <v>115</v>
      </c>
      <c r="I104" s="1"/>
    </row>
    <row r="105" spans="2:9">
      <c r="B105" s="277"/>
      <c r="C105" s="277"/>
      <c r="D105" s="1">
        <v>25425</v>
      </c>
      <c r="E105" s="1"/>
      <c r="F105" s="1">
        <v>25560</v>
      </c>
      <c r="G105" s="1"/>
      <c r="H105" s="1">
        <f>F105-D105</f>
        <v>135</v>
      </c>
      <c r="I105" s="1"/>
    </row>
    <row r="106" spans="2:9">
      <c r="B106" s="277"/>
      <c r="C106" s="277"/>
      <c r="D106" s="1">
        <v>25410</v>
      </c>
      <c r="E106" s="1">
        <v>25600</v>
      </c>
      <c r="F106" s="1"/>
      <c r="G106" s="1"/>
      <c r="H106" s="1">
        <f>E106-D106</f>
        <v>190</v>
      </c>
      <c r="I106" s="1"/>
    </row>
    <row r="107" spans="2:9">
      <c r="B107" s="277"/>
      <c r="C107" s="277"/>
      <c r="D107" s="1">
        <v>25380</v>
      </c>
      <c r="E107" s="1">
        <v>25600</v>
      </c>
      <c r="F107" s="1"/>
      <c r="G107" s="1"/>
      <c r="H107" s="1">
        <f>E107-D107</f>
        <v>220</v>
      </c>
      <c r="I107" s="1"/>
    </row>
    <row r="108" spans="2:9">
      <c r="B108" s="277"/>
      <c r="C108" s="277"/>
      <c r="D108" s="1">
        <v>25350</v>
      </c>
      <c r="E108" s="1">
        <v>25600</v>
      </c>
      <c r="F108" s="1"/>
      <c r="G108" s="1"/>
      <c r="H108" s="1">
        <f>E108-D108</f>
        <v>250</v>
      </c>
      <c r="I108" s="1"/>
    </row>
    <row r="109" spans="2:9">
      <c r="B109" s="269"/>
      <c r="C109" s="269"/>
      <c r="D109" s="1">
        <v>25310</v>
      </c>
      <c r="E109" s="1">
        <v>25600</v>
      </c>
      <c r="F109" s="1"/>
      <c r="G109" s="1"/>
      <c r="H109" s="1">
        <f>E109-D109</f>
        <v>290</v>
      </c>
      <c r="I109" s="1"/>
    </row>
    <row r="110" spans="2:9">
      <c r="B110" s="268" t="s">
        <v>503</v>
      </c>
      <c r="C110" s="268" t="s">
        <v>484</v>
      </c>
      <c r="D110" s="1">
        <v>25570</v>
      </c>
      <c r="E110" s="1"/>
      <c r="F110" s="1"/>
      <c r="G110" s="1">
        <v>25530</v>
      </c>
      <c r="H110" s="1">
        <f>G110-D110</f>
        <v>-40</v>
      </c>
      <c r="I110" s="1"/>
    </row>
    <row r="111" spans="2:9">
      <c r="B111" s="277"/>
      <c r="C111" s="277"/>
      <c r="D111" s="1">
        <v>25570</v>
      </c>
      <c r="E111" s="1"/>
      <c r="F111" s="1"/>
      <c r="G111" s="1">
        <v>25530</v>
      </c>
      <c r="H111" s="1">
        <f>G111-D111</f>
        <v>-40</v>
      </c>
      <c r="I111" s="1"/>
    </row>
    <row r="112" spans="2:9">
      <c r="B112" s="277"/>
      <c r="C112" s="277"/>
      <c r="D112" s="1">
        <v>25400</v>
      </c>
      <c r="E112" s="1">
        <v>25510</v>
      </c>
      <c r="F112" s="1"/>
      <c r="G112" s="1"/>
      <c r="H112" s="1">
        <f>E112-D112</f>
        <v>110</v>
      </c>
      <c r="I112" s="1"/>
    </row>
    <row r="113" spans="2:9">
      <c r="B113" s="277"/>
      <c r="C113" s="277"/>
      <c r="D113" s="1">
        <v>25400</v>
      </c>
      <c r="E113" s="1">
        <v>25510</v>
      </c>
      <c r="F113" s="1"/>
      <c r="G113" s="1"/>
      <c r="H113" s="1">
        <f t="shared" ref="H113:H131" si="4">E113-D113</f>
        <v>110</v>
      </c>
      <c r="I113" s="1"/>
    </row>
    <row r="114" spans="2:9">
      <c r="B114" s="277"/>
      <c r="C114" s="277"/>
      <c r="D114" s="1">
        <v>25290</v>
      </c>
      <c r="E114" s="1">
        <v>25370</v>
      </c>
      <c r="F114" s="1"/>
      <c r="G114" s="1"/>
      <c r="H114" s="1">
        <f t="shared" si="4"/>
        <v>80</v>
      </c>
      <c r="I114" s="1"/>
    </row>
    <row r="115" spans="2:9">
      <c r="B115" s="277"/>
      <c r="C115" s="277"/>
      <c r="D115" s="1">
        <v>25290</v>
      </c>
      <c r="E115" s="1">
        <v>25370</v>
      </c>
      <c r="F115" s="1"/>
      <c r="G115" s="1"/>
      <c r="H115" s="1">
        <f t="shared" si="4"/>
        <v>80</v>
      </c>
      <c r="I115" s="1"/>
    </row>
    <row r="116" spans="2:9">
      <c r="B116" s="277"/>
      <c r="C116" s="277"/>
      <c r="D116" s="1">
        <v>25290</v>
      </c>
      <c r="E116" s="1">
        <v>25370</v>
      </c>
      <c r="F116" s="1"/>
      <c r="G116" s="1"/>
      <c r="H116" s="1">
        <f t="shared" si="4"/>
        <v>80</v>
      </c>
      <c r="I116" s="1"/>
    </row>
    <row r="117" spans="2:9">
      <c r="B117" s="277"/>
      <c r="C117" s="277"/>
      <c r="D117" s="1">
        <v>25200</v>
      </c>
      <c r="E117" s="1">
        <v>25340</v>
      </c>
      <c r="F117" s="1"/>
      <c r="G117" s="1"/>
      <c r="H117" s="1">
        <f t="shared" si="4"/>
        <v>140</v>
      </c>
      <c r="I117" s="1"/>
    </row>
    <row r="118" spans="2:9">
      <c r="B118" s="277"/>
      <c r="C118" s="277"/>
      <c r="D118" s="1">
        <v>25200</v>
      </c>
      <c r="E118" s="1">
        <v>25340</v>
      </c>
      <c r="F118" s="1"/>
      <c r="G118" s="1"/>
      <c r="H118" s="1">
        <f t="shared" si="4"/>
        <v>140</v>
      </c>
      <c r="I118" s="1"/>
    </row>
    <row r="119" spans="2:9">
      <c r="B119" s="277"/>
      <c r="C119" s="277"/>
      <c r="D119" s="1">
        <v>25150</v>
      </c>
      <c r="E119" s="1">
        <v>25340</v>
      </c>
      <c r="F119" s="1"/>
      <c r="G119" s="1"/>
      <c r="H119" s="1">
        <f t="shared" si="4"/>
        <v>190</v>
      </c>
      <c r="I119" s="1"/>
    </row>
    <row r="120" spans="2:9">
      <c r="B120" s="269"/>
      <c r="C120" s="269"/>
      <c r="D120" s="1">
        <v>25130</v>
      </c>
      <c r="E120" s="1">
        <v>25340</v>
      </c>
      <c r="F120" s="1"/>
      <c r="G120" s="1"/>
      <c r="H120" s="1">
        <f t="shared" si="4"/>
        <v>210</v>
      </c>
      <c r="I120" s="1"/>
    </row>
    <row r="121" spans="2:9">
      <c r="B121" s="268" t="s">
        <v>506</v>
      </c>
      <c r="C121" s="268" t="s">
        <v>484</v>
      </c>
      <c r="D121" s="1">
        <v>25000</v>
      </c>
      <c r="E121" s="1">
        <v>25280</v>
      </c>
      <c r="F121" s="1"/>
      <c r="G121" s="1"/>
      <c r="H121" s="1">
        <f t="shared" si="4"/>
        <v>280</v>
      </c>
      <c r="I121" s="1"/>
    </row>
    <row r="122" spans="2:9">
      <c r="B122" s="277"/>
      <c r="C122" s="277"/>
      <c r="D122" s="1">
        <v>25000</v>
      </c>
      <c r="E122" s="1">
        <v>25280</v>
      </c>
      <c r="F122" s="1"/>
      <c r="G122" s="1"/>
      <c r="H122" s="1">
        <f t="shared" si="4"/>
        <v>280</v>
      </c>
      <c r="I122" s="1"/>
    </row>
    <row r="123" spans="2:9">
      <c r="B123" s="277"/>
      <c r="C123" s="277"/>
      <c r="D123" s="1">
        <v>24900</v>
      </c>
      <c r="E123" s="1">
        <v>25280</v>
      </c>
      <c r="F123" s="1"/>
      <c r="G123" s="1"/>
      <c r="H123" s="1">
        <f t="shared" si="4"/>
        <v>380</v>
      </c>
      <c r="I123" s="1"/>
    </row>
    <row r="124" spans="2:9">
      <c r="B124" s="277"/>
      <c r="C124" s="277"/>
      <c r="D124" s="1">
        <v>24880</v>
      </c>
      <c r="E124" s="1">
        <v>24980</v>
      </c>
      <c r="F124" s="1"/>
      <c r="G124" s="1"/>
      <c r="H124" s="1">
        <f t="shared" si="4"/>
        <v>100</v>
      </c>
      <c r="I124" s="1"/>
    </row>
    <row r="125" spans="2:9">
      <c r="B125" s="269"/>
      <c r="C125" s="269"/>
      <c r="D125" s="1">
        <v>24880</v>
      </c>
      <c r="E125" s="1">
        <v>24980</v>
      </c>
      <c r="F125" s="1"/>
      <c r="G125" s="1"/>
      <c r="H125" s="1">
        <f t="shared" si="4"/>
        <v>100</v>
      </c>
      <c r="I125" s="1"/>
    </row>
    <row r="126" spans="2:9">
      <c r="B126" s="268" t="s">
        <v>507</v>
      </c>
      <c r="C126" s="268" t="s">
        <v>484</v>
      </c>
      <c r="D126" s="1">
        <v>24910</v>
      </c>
      <c r="E126" s="1">
        <v>25030</v>
      </c>
      <c r="F126" s="1"/>
      <c r="G126" s="1"/>
      <c r="H126" s="1">
        <f t="shared" si="4"/>
        <v>120</v>
      </c>
      <c r="I126" s="1"/>
    </row>
    <row r="127" spans="2:9">
      <c r="B127" s="269"/>
      <c r="C127" s="269"/>
      <c r="D127" s="1">
        <v>24910</v>
      </c>
      <c r="E127" s="1">
        <v>25030</v>
      </c>
      <c r="F127" s="1"/>
      <c r="G127" s="1"/>
      <c r="H127" s="1">
        <f t="shared" si="4"/>
        <v>120</v>
      </c>
      <c r="I127" s="1"/>
    </row>
    <row r="128" spans="2:9">
      <c r="B128" s="268" t="s">
        <v>509</v>
      </c>
      <c r="C128" s="268" t="s">
        <v>484</v>
      </c>
      <c r="D128" s="1">
        <v>24800</v>
      </c>
      <c r="E128" s="1">
        <v>24950</v>
      </c>
      <c r="F128" s="1"/>
      <c r="G128" s="1"/>
      <c r="H128" s="1">
        <f t="shared" si="4"/>
        <v>150</v>
      </c>
      <c r="I128" s="1"/>
    </row>
    <row r="129" spans="2:9">
      <c r="B129" s="269"/>
      <c r="C129" s="269"/>
      <c r="D129" s="1">
        <v>24800</v>
      </c>
      <c r="E129" s="1">
        <v>24950</v>
      </c>
      <c r="F129" s="1"/>
      <c r="G129" s="1"/>
      <c r="H129" s="1">
        <f t="shared" si="4"/>
        <v>150</v>
      </c>
      <c r="I129" s="1"/>
    </row>
    <row r="130" spans="2:9">
      <c r="B130" s="268" t="s">
        <v>510</v>
      </c>
      <c r="C130" s="268" t="s">
        <v>511</v>
      </c>
      <c r="D130" s="1">
        <v>24950</v>
      </c>
      <c r="E130" s="1">
        <v>25000</v>
      </c>
      <c r="F130" s="1"/>
      <c r="G130" s="1"/>
      <c r="H130" s="1">
        <f t="shared" si="4"/>
        <v>50</v>
      </c>
      <c r="I130" s="1"/>
    </row>
    <row r="131" spans="2:9">
      <c r="B131" s="269"/>
      <c r="C131" s="269"/>
      <c r="D131" s="1">
        <v>24950</v>
      </c>
      <c r="E131" s="1">
        <v>25000</v>
      </c>
      <c r="F131" s="1"/>
      <c r="G131" s="1"/>
      <c r="H131" s="1">
        <f t="shared" si="4"/>
        <v>50</v>
      </c>
      <c r="I131" s="1"/>
    </row>
    <row r="132" spans="2:9">
      <c r="B132" s="268" t="s">
        <v>512</v>
      </c>
      <c r="C132" s="268" t="s">
        <v>511</v>
      </c>
      <c r="D132" s="1">
        <v>25050</v>
      </c>
      <c r="E132" s="1"/>
      <c r="F132" s="1">
        <v>25220</v>
      </c>
      <c r="G132" s="1"/>
      <c r="H132" s="1">
        <f>F132-D132</f>
        <v>170</v>
      </c>
      <c r="I132" s="1"/>
    </row>
    <row r="133" spans="2:9">
      <c r="B133" s="277"/>
      <c r="C133" s="277"/>
      <c r="D133" s="1">
        <v>25050</v>
      </c>
      <c r="E133" s="1"/>
      <c r="F133" s="1">
        <v>25300</v>
      </c>
      <c r="G133" s="1"/>
      <c r="H133" s="1">
        <f t="shared" ref="H133:H134" si="5">F133-D133</f>
        <v>250</v>
      </c>
      <c r="I133" s="1"/>
    </row>
    <row r="134" spans="2:9">
      <c r="B134" s="277"/>
      <c r="C134" s="277"/>
      <c r="D134" s="1">
        <v>25050</v>
      </c>
      <c r="E134" s="1"/>
      <c r="F134" s="1">
        <v>25350</v>
      </c>
      <c r="G134" s="1"/>
      <c r="H134" s="1">
        <f t="shared" si="5"/>
        <v>300</v>
      </c>
      <c r="I134" s="1"/>
    </row>
    <row r="135" spans="2:9">
      <c r="B135" s="277"/>
      <c r="C135" s="277"/>
      <c r="D135" s="1">
        <v>25350</v>
      </c>
      <c r="E135" s="1">
        <v>25380</v>
      </c>
      <c r="F135" s="1"/>
      <c r="G135" s="1"/>
      <c r="H135" s="1">
        <f>E135-D135</f>
        <v>30</v>
      </c>
      <c r="I135" s="1"/>
    </row>
    <row r="136" spans="2:9">
      <c r="B136" s="269"/>
      <c r="C136" s="269"/>
      <c r="D136" s="1"/>
      <c r="E136" s="1">
        <v>25380</v>
      </c>
      <c r="F136" s="1"/>
      <c r="G136" s="1">
        <v>25400</v>
      </c>
      <c r="H136" s="1">
        <f>E136-G136</f>
        <v>-20</v>
      </c>
      <c r="I136" s="1"/>
    </row>
    <row r="137" spans="2:9">
      <c r="B137" s="268" t="s">
        <v>516</v>
      </c>
      <c r="C137" s="268" t="s">
        <v>511</v>
      </c>
      <c r="D137" s="1">
        <v>25500</v>
      </c>
      <c r="E137" s="1"/>
      <c r="F137" s="1">
        <v>25650</v>
      </c>
      <c r="G137" s="1"/>
      <c r="H137" s="1">
        <f>F137-D137</f>
        <v>150</v>
      </c>
      <c r="I137" s="1"/>
    </row>
    <row r="138" spans="2:9">
      <c r="B138" s="277"/>
      <c r="C138" s="277"/>
      <c r="D138" s="1">
        <v>25500</v>
      </c>
      <c r="E138" s="1"/>
      <c r="F138" s="1">
        <v>25750</v>
      </c>
      <c r="G138" s="1"/>
      <c r="H138" s="1">
        <f>F138-D138</f>
        <v>250</v>
      </c>
      <c r="I138" s="1"/>
    </row>
    <row r="139" spans="2:9">
      <c r="B139" s="269"/>
      <c r="C139" s="269"/>
      <c r="D139" s="1">
        <v>25755</v>
      </c>
      <c r="E139" s="1"/>
      <c r="F139" s="1"/>
      <c r="G139" s="1">
        <v>25735</v>
      </c>
      <c r="H139" s="1">
        <f>G139-D139</f>
        <v>-20</v>
      </c>
      <c r="I139" s="1"/>
    </row>
    <row r="140" spans="2:9">
      <c r="B140" s="268" t="s">
        <v>517</v>
      </c>
      <c r="C140" s="268" t="s">
        <v>511</v>
      </c>
      <c r="D140" s="1">
        <v>25750</v>
      </c>
      <c r="E140" s="1"/>
      <c r="F140" s="1"/>
      <c r="G140" s="1">
        <v>25725</v>
      </c>
      <c r="H140" s="1">
        <f>G140-D140</f>
        <v>-25</v>
      </c>
      <c r="I140" s="1"/>
    </row>
    <row r="141" spans="2:9">
      <c r="B141" s="277"/>
      <c r="C141" s="277"/>
      <c r="D141" s="1">
        <v>25750</v>
      </c>
      <c r="E141" s="1"/>
      <c r="F141" s="1"/>
      <c r="G141" s="1">
        <v>25725</v>
      </c>
      <c r="H141" s="1">
        <f>G141-D141</f>
        <v>-25</v>
      </c>
      <c r="I141" s="1"/>
    </row>
    <row r="142" spans="2:9">
      <c r="B142" s="277"/>
      <c r="C142" s="277"/>
      <c r="D142" s="1">
        <v>25570</v>
      </c>
      <c r="E142" s="1">
        <v>25650</v>
      </c>
      <c r="F142" s="1"/>
      <c r="G142" s="1"/>
      <c r="H142" s="1">
        <f>E142-D142</f>
        <v>80</v>
      </c>
      <c r="I142" s="1"/>
    </row>
    <row r="143" spans="2:9">
      <c r="B143" s="277"/>
      <c r="C143" s="277"/>
      <c r="D143" s="1">
        <v>25535</v>
      </c>
      <c r="E143" s="1">
        <v>25650</v>
      </c>
      <c r="F143" s="1"/>
      <c r="G143" s="1"/>
      <c r="H143" s="1">
        <f>E143-D143</f>
        <v>115</v>
      </c>
      <c r="I143" s="1"/>
    </row>
    <row r="144" spans="2:9">
      <c r="B144" s="277"/>
      <c r="C144" s="277"/>
      <c r="D144" s="1">
        <v>25515</v>
      </c>
      <c r="E144" s="1">
        <v>25545</v>
      </c>
      <c r="F144" s="1"/>
      <c r="G144" s="1"/>
      <c r="H144" s="1">
        <f>E144-D144</f>
        <v>30</v>
      </c>
      <c r="I144" s="1"/>
    </row>
    <row r="145" spans="2:9">
      <c r="B145" s="277"/>
      <c r="C145" s="277"/>
      <c r="D145" s="1">
        <v>25520</v>
      </c>
      <c r="E145" s="1">
        <v>25570</v>
      </c>
      <c r="F145" s="1"/>
      <c r="G145" s="1"/>
      <c r="H145" s="1">
        <f>E145-D145</f>
        <v>50</v>
      </c>
      <c r="I145" s="1"/>
    </row>
    <row r="146" spans="2:9">
      <c r="B146" s="277"/>
      <c r="C146" s="277"/>
      <c r="D146" s="1">
        <v>25416</v>
      </c>
      <c r="E146" s="1"/>
      <c r="F146" s="1">
        <v>25470</v>
      </c>
      <c r="G146" s="1"/>
      <c r="H146" s="1">
        <f>F146-D146</f>
        <v>54</v>
      </c>
      <c r="I146" s="1"/>
    </row>
    <row r="147" spans="2:9">
      <c r="B147" s="269"/>
      <c r="C147" s="269"/>
      <c r="D147" s="1">
        <v>25425</v>
      </c>
      <c r="E147" s="1"/>
      <c r="F147" s="1">
        <v>25470</v>
      </c>
      <c r="G147" s="1"/>
      <c r="H147" s="1">
        <f>F147-D147</f>
        <v>45</v>
      </c>
      <c r="I147" s="1"/>
    </row>
    <row r="148" spans="2:9">
      <c r="B148" s="268" t="s">
        <v>518</v>
      </c>
      <c r="C148" s="268" t="s">
        <v>511</v>
      </c>
      <c r="D148" s="1">
        <v>25085</v>
      </c>
      <c r="E148" s="1"/>
      <c r="F148" s="1">
        <v>25130</v>
      </c>
      <c r="G148" s="1"/>
      <c r="H148" s="1">
        <f>F148-D148</f>
        <v>45</v>
      </c>
      <c r="I148" s="1"/>
    </row>
    <row r="149" spans="2:9">
      <c r="B149" s="277"/>
      <c r="C149" s="277"/>
      <c r="D149" s="1">
        <v>25085</v>
      </c>
      <c r="E149" s="1"/>
      <c r="F149" s="1">
        <v>25149</v>
      </c>
      <c r="G149" s="1"/>
      <c r="H149" s="1">
        <f>F149-D149</f>
        <v>64</v>
      </c>
      <c r="I149" s="1"/>
    </row>
    <row r="150" spans="2:9">
      <c r="B150" s="277"/>
      <c r="C150" s="277"/>
      <c r="D150" s="1">
        <v>25085</v>
      </c>
      <c r="E150" s="1"/>
      <c r="F150" s="1"/>
      <c r="G150" s="1">
        <v>25080</v>
      </c>
      <c r="H150" s="1">
        <f>G150-D150</f>
        <v>-5</v>
      </c>
      <c r="I150" s="1"/>
    </row>
    <row r="151" spans="2:9">
      <c r="B151" s="277"/>
      <c r="C151" s="277"/>
      <c r="D151" s="1">
        <v>25015</v>
      </c>
      <c r="E151" s="1">
        <v>25077</v>
      </c>
      <c r="F151" s="1"/>
      <c r="G151" s="1"/>
      <c r="H151" s="1">
        <f>E151-D151</f>
        <v>62</v>
      </c>
      <c r="I151" s="1"/>
    </row>
    <row r="152" spans="2:9">
      <c r="B152" s="277"/>
      <c r="C152" s="277"/>
      <c r="D152" s="1">
        <v>25019</v>
      </c>
      <c r="E152" s="1">
        <v>25077</v>
      </c>
      <c r="F152" s="1"/>
      <c r="G152" s="1"/>
      <c r="H152" s="1">
        <f t="shared" ref="H152:H153" si="6">E152-D152</f>
        <v>58</v>
      </c>
      <c r="I152" s="1"/>
    </row>
    <row r="153" spans="2:9">
      <c r="B153" s="277"/>
      <c r="C153" s="277"/>
      <c r="D153" s="1">
        <v>25025</v>
      </c>
      <c r="E153" s="1">
        <v>25077</v>
      </c>
      <c r="F153" s="1"/>
      <c r="G153" s="1"/>
      <c r="H153" s="1">
        <f t="shared" si="6"/>
        <v>52</v>
      </c>
      <c r="I153" s="1"/>
    </row>
    <row r="154" spans="2:9">
      <c r="B154" s="277"/>
      <c r="C154" s="277"/>
      <c r="D154" s="1"/>
      <c r="E154" s="1">
        <v>25055</v>
      </c>
      <c r="F154" s="1"/>
      <c r="G154" s="1">
        <v>25080</v>
      </c>
      <c r="H154" s="1">
        <f>E154-G154</f>
        <v>-25</v>
      </c>
      <c r="I154" s="1"/>
    </row>
    <row r="155" spans="2:9">
      <c r="B155" s="277"/>
      <c r="C155" s="277"/>
      <c r="D155" s="1"/>
      <c r="E155" s="1">
        <v>25055</v>
      </c>
      <c r="F155" s="1"/>
      <c r="G155" s="1">
        <v>25080</v>
      </c>
      <c r="H155" s="1">
        <f>E155-G155</f>
        <v>-25</v>
      </c>
      <c r="I155" s="1"/>
    </row>
    <row r="156" spans="2:9">
      <c r="B156" s="277"/>
      <c r="C156" s="277"/>
      <c r="D156" s="1">
        <v>25115</v>
      </c>
      <c r="E156" s="1"/>
      <c r="F156" s="1">
        <v>25165</v>
      </c>
      <c r="G156" s="1"/>
      <c r="H156" s="1">
        <f>F156-D156</f>
        <v>50</v>
      </c>
      <c r="I156" s="1"/>
    </row>
    <row r="157" spans="2:9">
      <c r="B157" s="277"/>
      <c r="C157" s="277"/>
      <c r="D157" s="1">
        <v>25115</v>
      </c>
      <c r="E157" s="1"/>
      <c r="F157" s="1">
        <v>25170</v>
      </c>
      <c r="G157" s="1"/>
      <c r="H157" s="1">
        <f t="shared" ref="H157:H160" si="7">F157-D157</f>
        <v>55</v>
      </c>
      <c r="I157" s="1"/>
    </row>
    <row r="158" spans="2:9">
      <c r="B158" s="277"/>
      <c r="C158" s="277"/>
      <c r="D158" s="1">
        <v>25115</v>
      </c>
      <c r="E158" s="1"/>
      <c r="F158" s="1">
        <v>25200</v>
      </c>
      <c r="G158" s="1"/>
      <c r="H158" s="1">
        <f t="shared" si="7"/>
        <v>85</v>
      </c>
      <c r="I158" s="1"/>
    </row>
    <row r="159" spans="2:9">
      <c r="B159" s="277"/>
      <c r="C159" s="277"/>
      <c r="D159" s="1">
        <v>25220</v>
      </c>
      <c r="E159" s="1"/>
      <c r="F159" s="1">
        <v>25251</v>
      </c>
      <c r="G159" s="1"/>
      <c r="H159" s="1">
        <f t="shared" si="7"/>
        <v>31</v>
      </c>
      <c r="I159" s="1"/>
    </row>
    <row r="160" spans="2:9">
      <c r="B160" s="269"/>
      <c r="C160" s="269"/>
      <c r="D160" s="1">
        <v>25220</v>
      </c>
      <c r="E160" s="1"/>
      <c r="F160" s="1">
        <v>25251</v>
      </c>
      <c r="G160" s="1"/>
      <c r="H160" s="1">
        <f t="shared" si="7"/>
        <v>31</v>
      </c>
      <c r="I160" s="1"/>
    </row>
    <row r="161" spans="2:11">
      <c r="B161" s="1"/>
      <c r="C161" s="1"/>
      <c r="D161" s="1"/>
      <c r="E161" s="1"/>
      <c r="F161" s="1"/>
      <c r="G161" s="1"/>
      <c r="H161" s="5">
        <f>SUM(H65:H160)</f>
        <v>13192</v>
      </c>
      <c r="I161" s="5">
        <f>H161*40</f>
        <v>527680</v>
      </c>
    </row>
    <row r="164" spans="2:11">
      <c r="B164" s="5" t="s">
        <v>61</v>
      </c>
      <c r="C164" s="5">
        <v>2018</v>
      </c>
      <c r="D164" s="1"/>
      <c r="E164" s="1"/>
      <c r="F164" s="1"/>
      <c r="G164" s="1"/>
      <c r="H164" s="1"/>
      <c r="I164" s="1"/>
      <c r="J164" s="247" t="s">
        <v>527</v>
      </c>
      <c r="K164" s="248"/>
    </row>
    <row r="165" spans="2:11">
      <c r="B165" s="3"/>
      <c r="C165" s="3"/>
      <c r="D165" s="3"/>
      <c r="E165" s="3"/>
      <c r="F165" s="3"/>
      <c r="G165" s="3"/>
      <c r="H165" s="3" t="s">
        <v>4</v>
      </c>
      <c r="I165" s="3"/>
      <c r="J165" s="249"/>
      <c r="K165" s="250"/>
    </row>
    <row r="166" spans="2:11">
      <c r="B166" s="4" t="s">
        <v>0</v>
      </c>
      <c r="C166" s="4" t="s">
        <v>5</v>
      </c>
      <c r="D166" s="4" t="s">
        <v>2</v>
      </c>
      <c r="E166" s="4" t="s">
        <v>6</v>
      </c>
      <c r="F166" s="4" t="s">
        <v>3</v>
      </c>
      <c r="G166" s="4" t="s">
        <v>7</v>
      </c>
      <c r="H166" s="4" t="s">
        <v>8</v>
      </c>
      <c r="I166" s="4" t="s">
        <v>9</v>
      </c>
      <c r="J166" s="76" t="s">
        <v>525</v>
      </c>
      <c r="K166" s="77" t="s">
        <v>526</v>
      </c>
    </row>
    <row r="167" spans="2:11">
      <c r="B167" s="268" t="s">
        <v>519</v>
      </c>
      <c r="C167" s="268" t="s">
        <v>521</v>
      </c>
      <c r="D167" s="1">
        <v>25180</v>
      </c>
      <c r="E167" s="1"/>
      <c r="F167" s="1">
        <v>25265</v>
      </c>
      <c r="G167" s="1"/>
      <c r="H167" s="1">
        <f>F167-D167</f>
        <v>85</v>
      </c>
      <c r="I167" s="1"/>
      <c r="J167" s="1"/>
      <c r="K167" s="1"/>
    </row>
    <row r="168" spans="2:11">
      <c r="B168" s="277"/>
      <c r="C168" s="277"/>
      <c r="D168" s="1">
        <v>25180</v>
      </c>
      <c r="E168" s="1"/>
      <c r="F168" s="1">
        <v>25240</v>
      </c>
      <c r="G168" s="1"/>
      <c r="H168" s="1">
        <f>F168-D168</f>
        <v>60</v>
      </c>
      <c r="I168" s="1"/>
      <c r="J168" s="1"/>
      <c r="K168" s="1"/>
    </row>
    <row r="169" spans="2:11">
      <c r="B169" s="277"/>
      <c r="C169" s="277"/>
      <c r="D169" s="1">
        <v>25098</v>
      </c>
      <c r="E169" s="1">
        <v>25130</v>
      </c>
      <c r="F169" s="1"/>
      <c r="G169" s="1"/>
      <c r="H169" s="1">
        <f>E169-D169</f>
        <v>32</v>
      </c>
      <c r="I169" s="1"/>
      <c r="J169" s="1"/>
      <c r="K169" s="1"/>
    </row>
    <row r="170" spans="2:11">
      <c r="B170" s="277"/>
      <c r="C170" s="277"/>
      <c r="D170" s="1">
        <v>25100</v>
      </c>
      <c r="E170" s="1">
        <v>25130</v>
      </c>
      <c r="F170" s="1"/>
      <c r="G170" s="1"/>
      <c r="H170" s="1">
        <f>E170-D170</f>
        <v>30</v>
      </c>
      <c r="I170" s="1"/>
      <c r="J170" s="1"/>
      <c r="K170" s="1"/>
    </row>
    <row r="171" spans="2:11">
      <c r="B171" s="277"/>
      <c r="C171" s="277"/>
      <c r="D171" s="1">
        <v>25139</v>
      </c>
      <c r="E171" s="1"/>
      <c r="F171" s="1">
        <v>25187</v>
      </c>
      <c r="G171" s="1"/>
      <c r="H171" s="1">
        <f>F171-D171</f>
        <v>48</v>
      </c>
      <c r="I171" s="1"/>
      <c r="J171" s="1"/>
      <c r="K171" s="1"/>
    </row>
    <row r="172" spans="2:11">
      <c r="B172" s="277"/>
      <c r="C172" s="277"/>
      <c r="D172" s="1">
        <v>25139</v>
      </c>
      <c r="E172" s="1"/>
      <c r="F172" s="1">
        <v>25196</v>
      </c>
      <c r="G172" s="1"/>
      <c r="H172" s="1">
        <f>F172-D172</f>
        <v>57</v>
      </c>
      <c r="I172" s="1"/>
      <c r="J172" s="1"/>
      <c r="K172" s="1"/>
    </row>
    <row r="173" spans="2:11">
      <c r="B173" s="277"/>
      <c r="C173" s="277"/>
      <c r="D173" s="1">
        <v>24965</v>
      </c>
      <c r="E173" s="1">
        <v>25045</v>
      </c>
      <c r="F173" s="1"/>
      <c r="G173" s="1"/>
      <c r="H173" s="1">
        <f>E173-D173</f>
        <v>80</v>
      </c>
      <c r="I173" s="1"/>
      <c r="J173" s="1"/>
      <c r="K173" s="1"/>
    </row>
    <row r="174" spans="2:11">
      <c r="B174" s="269"/>
      <c r="C174" s="269"/>
      <c r="D174" s="1">
        <v>24935</v>
      </c>
      <c r="E174" s="1">
        <v>25045</v>
      </c>
      <c r="F174" s="1"/>
      <c r="G174" s="1"/>
      <c r="H174" s="1">
        <f>E174-D174</f>
        <v>110</v>
      </c>
      <c r="I174" s="1"/>
      <c r="J174" s="5">
        <f>H167+H168+H169+H170+H171+H172+H173+H174</f>
        <v>502</v>
      </c>
      <c r="K174" s="5">
        <f>J174*40</f>
        <v>20080</v>
      </c>
    </row>
    <row r="175" spans="2:11">
      <c r="B175" s="268" t="s">
        <v>522</v>
      </c>
      <c r="C175" s="268" t="s">
        <v>521</v>
      </c>
      <c r="D175" s="1">
        <v>24728</v>
      </c>
      <c r="E175" s="1">
        <v>24743</v>
      </c>
      <c r="F175" s="1"/>
      <c r="G175" s="1"/>
      <c r="H175" s="1">
        <f>E175-D175</f>
        <v>15</v>
      </c>
      <c r="I175" s="1"/>
      <c r="J175" s="5"/>
      <c r="K175" s="5"/>
    </row>
    <row r="176" spans="2:11">
      <c r="B176" s="277"/>
      <c r="C176" s="277"/>
      <c r="D176" s="1">
        <v>24728</v>
      </c>
      <c r="E176" s="1">
        <v>24810</v>
      </c>
      <c r="F176" s="1"/>
      <c r="G176" s="1"/>
      <c r="H176" s="1">
        <f t="shared" ref="H176:H180" si="8">E176-D176</f>
        <v>82</v>
      </c>
      <c r="I176" s="1"/>
      <c r="J176" s="5"/>
      <c r="K176" s="5"/>
    </row>
    <row r="177" spans="2:11">
      <c r="B177" s="277"/>
      <c r="C177" s="277"/>
      <c r="D177" s="1">
        <v>24750</v>
      </c>
      <c r="E177" s="1">
        <v>24870</v>
      </c>
      <c r="F177" s="1"/>
      <c r="G177" s="1"/>
      <c r="H177" s="1">
        <f t="shared" si="8"/>
        <v>120</v>
      </c>
      <c r="I177" s="1"/>
      <c r="J177" s="5"/>
      <c r="K177" s="5"/>
    </row>
    <row r="178" spans="2:11">
      <c r="B178" s="277"/>
      <c r="C178" s="277"/>
      <c r="D178" s="1">
        <v>24796</v>
      </c>
      <c r="E178" s="1">
        <v>24870</v>
      </c>
      <c r="F178" s="1"/>
      <c r="G178" s="1"/>
      <c r="H178" s="1">
        <f t="shared" si="8"/>
        <v>74</v>
      </c>
      <c r="I178" s="1"/>
      <c r="J178" s="5"/>
      <c r="K178" s="5"/>
    </row>
    <row r="179" spans="2:11">
      <c r="B179" s="277"/>
      <c r="C179" s="277"/>
      <c r="D179" s="1">
        <v>24790</v>
      </c>
      <c r="E179" s="1">
        <v>24854</v>
      </c>
      <c r="F179" s="1"/>
      <c r="G179" s="1"/>
      <c r="H179" s="1">
        <f t="shared" si="8"/>
        <v>64</v>
      </c>
      <c r="I179" s="1"/>
      <c r="J179" s="5"/>
      <c r="K179" s="5"/>
    </row>
    <row r="180" spans="2:11">
      <c r="B180" s="269"/>
      <c r="C180" s="269"/>
      <c r="D180" s="1">
        <v>24840</v>
      </c>
      <c r="E180" s="1">
        <v>24854</v>
      </c>
      <c r="F180" s="1"/>
      <c r="G180" s="1"/>
      <c r="H180" s="1">
        <f t="shared" si="8"/>
        <v>14</v>
      </c>
      <c r="I180" s="1"/>
      <c r="J180" s="5">
        <f>H175+H176+H177+H178+H179+H180</f>
        <v>369</v>
      </c>
      <c r="K180" s="5">
        <f>J180*40</f>
        <v>14760</v>
      </c>
    </row>
    <row r="181" spans="2:11">
      <c r="B181" s="268" t="s">
        <v>523</v>
      </c>
      <c r="C181" s="268" t="s">
        <v>521</v>
      </c>
      <c r="D181" s="1">
        <v>25043</v>
      </c>
      <c r="E181" s="1"/>
      <c r="F181" s="1">
        <v>25081</v>
      </c>
      <c r="G181" s="1"/>
      <c r="H181" s="1">
        <f>F181-D181</f>
        <v>38</v>
      </c>
      <c r="I181" s="1"/>
      <c r="J181" s="1"/>
      <c r="K181" s="1"/>
    </row>
    <row r="182" spans="2:11">
      <c r="B182" s="277"/>
      <c r="C182" s="277"/>
      <c r="D182" s="1">
        <v>25043</v>
      </c>
      <c r="E182" s="1"/>
      <c r="F182" s="1">
        <v>25081</v>
      </c>
      <c r="G182" s="1"/>
      <c r="H182" s="1">
        <f t="shared" ref="H182:H183" si="9">F182-D182</f>
        <v>38</v>
      </c>
      <c r="I182" s="1"/>
      <c r="J182" s="1"/>
      <c r="K182" s="1"/>
    </row>
    <row r="183" spans="2:11">
      <c r="B183" s="277"/>
      <c r="C183" s="277"/>
      <c r="D183" s="1">
        <v>25043</v>
      </c>
      <c r="E183" s="1"/>
      <c r="F183" s="1">
        <v>25081</v>
      </c>
      <c r="G183" s="1"/>
      <c r="H183" s="1">
        <f t="shared" si="9"/>
        <v>38</v>
      </c>
      <c r="I183" s="1"/>
      <c r="J183" s="1"/>
      <c r="K183" s="1"/>
    </row>
    <row r="184" spans="2:11">
      <c r="B184" s="277"/>
      <c r="C184" s="277"/>
      <c r="D184" s="1">
        <v>24940</v>
      </c>
      <c r="E184" s="1">
        <v>24995</v>
      </c>
      <c r="F184" s="1"/>
      <c r="G184" s="1"/>
      <c r="H184" s="1">
        <f>E184-D184</f>
        <v>55</v>
      </c>
      <c r="I184" s="1"/>
      <c r="J184" s="1"/>
      <c r="K184" s="1"/>
    </row>
    <row r="185" spans="2:11">
      <c r="B185" s="277"/>
      <c r="C185" s="277"/>
      <c r="D185" s="1">
        <v>24926</v>
      </c>
      <c r="E185" s="1">
        <v>24995</v>
      </c>
      <c r="F185" s="1"/>
      <c r="G185" s="1"/>
      <c r="H185" s="1">
        <f t="shared" ref="H185:H199" si="10">E185-D185</f>
        <v>69</v>
      </c>
      <c r="I185" s="1"/>
      <c r="J185" s="1"/>
      <c r="K185" s="1"/>
    </row>
    <row r="186" spans="2:11">
      <c r="B186" s="277"/>
      <c r="C186" s="277"/>
      <c r="D186" s="1">
        <v>24907</v>
      </c>
      <c r="E186" s="1">
        <v>24995</v>
      </c>
      <c r="F186" s="1"/>
      <c r="G186" s="1"/>
      <c r="H186" s="1">
        <f t="shared" si="10"/>
        <v>88</v>
      </c>
      <c r="I186" s="1"/>
      <c r="J186" s="1"/>
      <c r="K186" s="1"/>
    </row>
    <row r="187" spans="2:11">
      <c r="B187" s="277"/>
      <c r="C187" s="277"/>
      <c r="D187" s="1">
        <v>24878</v>
      </c>
      <c r="E187" s="1">
        <v>24910</v>
      </c>
      <c r="F187" s="1"/>
      <c r="G187" s="1"/>
      <c r="H187" s="1">
        <f t="shared" si="10"/>
        <v>32</v>
      </c>
      <c r="I187" s="1"/>
      <c r="J187" s="1"/>
      <c r="K187" s="1"/>
    </row>
    <row r="188" spans="2:11">
      <c r="B188" s="277"/>
      <c r="C188" s="277"/>
      <c r="D188" s="1">
        <v>24820</v>
      </c>
      <c r="E188" s="1">
        <v>24910</v>
      </c>
      <c r="F188" s="1"/>
      <c r="G188" s="1"/>
      <c r="H188" s="1">
        <f t="shared" si="10"/>
        <v>90</v>
      </c>
      <c r="I188" s="1"/>
      <c r="J188" s="1"/>
      <c r="K188" s="1"/>
    </row>
    <row r="189" spans="2:11">
      <c r="B189" s="269"/>
      <c r="C189" s="269"/>
      <c r="D189" s="1">
        <v>24720</v>
      </c>
      <c r="E189" s="1">
        <v>24910</v>
      </c>
      <c r="F189" s="1"/>
      <c r="G189" s="1"/>
      <c r="H189" s="1">
        <f t="shared" si="10"/>
        <v>190</v>
      </c>
      <c r="I189" s="1"/>
      <c r="J189" s="5">
        <f>H181+H182+H183+H184+H185+H186+H187+H188+H189</f>
        <v>638</v>
      </c>
      <c r="K189" s="5">
        <f>J189*40</f>
        <v>25520</v>
      </c>
    </row>
    <row r="190" spans="2:11">
      <c r="B190" s="268" t="s">
        <v>524</v>
      </c>
      <c r="C190" s="268" t="s">
        <v>521</v>
      </c>
      <c r="D190" s="1">
        <v>24288</v>
      </c>
      <c r="E190" s="1">
        <v>24350</v>
      </c>
      <c r="F190" s="1"/>
      <c r="G190" s="1"/>
      <c r="H190" s="1">
        <f t="shared" si="10"/>
        <v>62</v>
      </c>
      <c r="I190" s="1"/>
      <c r="J190" s="1"/>
      <c r="K190" s="1"/>
    </row>
    <row r="191" spans="2:11">
      <c r="B191" s="277"/>
      <c r="C191" s="277"/>
      <c r="D191" s="1">
        <v>24288</v>
      </c>
      <c r="E191" s="1">
        <v>24370</v>
      </c>
      <c r="F191" s="1"/>
      <c r="G191" s="1"/>
      <c r="H191" s="1">
        <f t="shared" si="10"/>
        <v>82</v>
      </c>
      <c r="I191" s="1"/>
      <c r="J191" s="1"/>
      <c r="K191" s="1"/>
    </row>
    <row r="192" spans="2:11">
      <c r="B192" s="277"/>
      <c r="C192" s="277"/>
      <c r="D192" s="1">
        <v>24307</v>
      </c>
      <c r="E192" s="1">
        <v>24400</v>
      </c>
      <c r="F192" s="1"/>
      <c r="G192" s="1"/>
      <c r="H192" s="1">
        <f t="shared" si="10"/>
        <v>93</v>
      </c>
      <c r="I192" s="1"/>
      <c r="J192" s="1"/>
      <c r="K192" s="1"/>
    </row>
    <row r="193" spans="2:11">
      <c r="B193" s="277"/>
      <c r="C193" s="277"/>
      <c r="D193" s="1">
        <v>24335</v>
      </c>
      <c r="E193" s="1">
        <v>24400</v>
      </c>
      <c r="F193" s="1"/>
      <c r="G193" s="1"/>
      <c r="H193" s="1">
        <f t="shared" si="10"/>
        <v>65</v>
      </c>
      <c r="I193" s="1"/>
      <c r="J193" s="1"/>
      <c r="K193" s="1"/>
    </row>
    <row r="194" spans="2:11">
      <c r="B194" s="277"/>
      <c r="C194" s="277"/>
      <c r="D194" s="1">
        <v>24233</v>
      </c>
      <c r="E194" s="1">
        <v>24300</v>
      </c>
      <c r="F194" s="1"/>
      <c r="G194" s="1"/>
      <c r="H194" s="1">
        <f t="shared" si="10"/>
        <v>67</v>
      </c>
      <c r="I194" s="1"/>
      <c r="J194" s="1"/>
      <c r="K194" s="1"/>
    </row>
    <row r="195" spans="2:11">
      <c r="B195" s="277"/>
      <c r="C195" s="277"/>
      <c r="D195" s="1">
        <v>24215</v>
      </c>
      <c r="E195" s="1">
        <v>24300</v>
      </c>
      <c r="F195" s="1"/>
      <c r="G195" s="1"/>
      <c r="H195" s="1">
        <f t="shared" si="10"/>
        <v>85</v>
      </c>
      <c r="I195" s="1"/>
      <c r="J195" s="1"/>
      <c r="K195" s="1"/>
    </row>
    <row r="196" spans="2:11">
      <c r="B196" s="277"/>
      <c r="C196" s="277"/>
      <c r="D196" s="1">
        <v>24267</v>
      </c>
      <c r="E196" s="1">
        <v>24309</v>
      </c>
      <c r="F196" s="1"/>
      <c r="G196" s="1"/>
      <c r="H196" s="1">
        <f t="shared" si="10"/>
        <v>42</v>
      </c>
      <c r="I196" s="1"/>
      <c r="J196" s="1"/>
      <c r="K196" s="1"/>
    </row>
    <row r="197" spans="2:11">
      <c r="B197" s="277"/>
      <c r="C197" s="277"/>
      <c r="D197" s="1">
        <v>24222</v>
      </c>
      <c r="E197" s="1">
        <v>24309</v>
      </c>
      <c r="F197" s="1"/>
      <c r="G197" s="1"/>
      <c r="H197" s="1">
        <f t="shared" si="10"/>
        <v>87</v>
      </c>
      <c r="I197" s="1"/>
      <c r="J197" s="1"/>
      <c r="K197" s="1"/>
    </row>
    <row r="198" spans="2:11">
      <c r="B198" s="277"/>
      <c r="C198" s="277"/>
      <c r="D198" s="1">
        <v>24185</v>
      </c>
      <c r="E198" s="1">
        <v>24343</v>
      </c>
      <c r="F198" s="1"/>
      <c r="G198" s="1"/>
      <c r="H198" s="1">
        <f t="shared" si="10"/>
        <v>158</v>
      </c>
      <c r="I198" s="1"/>
      <c r="J198" s="1"/>
      <c r="K198" s="1"/>
    </row>
    <row r="199" spans="2:11">
      <c r="B199" s="269"/>
      <c r="C199" s="269"/>
      <c r="D199" s="1">
        <v>24185</v>
      </c>
      <c r="E199" s="1">
        <v>24343</v>
      </c>
      <c r="F199" s="1"/>
      <c r="G199" s="1"/>
      <c r="H199" s="1">
        <f t="shared" si="10"/>
        <v>158</v>
      </c>
      <c r="I199" s="1"/>
      <c r="J199" s="5">
        <f>H190+H191+H192+H193+H194+H195+H196+H197+H198+H199</f>
        <v>899</v>
      </c>
      <c r="K199" s="5">
        <f>J199*40</f>
        <v>35960</v>
      </c>
    </row>
    <row r="200" spans="2:11">
      <c r="B200" s="268" t="s">
        <v>528</v>
      </c>
      <c r="C200" s="268" t="s">
        <v>521</v>
      </c>
      <c r="D200" s="1">
        <v>24312</v>
      </c>
      <c r="E200" s="1"/>
      <c r="F200" s="1"/>
      <c r="G200" s="1">
        <v>24300</v>
      </c>
      <c r="H200" s="1">
        <f>G200-D200</f>
        <v>-12</v>
      </c>
      <c r="I200" s="1"/>
      <c r="J200" s="1"/>
      <c r="K200" s="1"/>
    </row>
    <row r="201" spans="2:11">
      <c r="B201" s="277"/>
      <c r="C201" s="277"/>
      <c r="D201" s="1">
        <v>24312</v>
      </c>
      <c r="E201" s="1"/>
      <c r="F201" s="1"/>
      <c r="G201" s="1">
        <v>24300</v>
      </c>
      <c r="H201" s="1">
        <f>G201-D201</f>
        <v>-12</v>
      </c>
      <c r="I201" s="1"/>
      <c r="J201" s="1"/>
      <c r="K201" s="1"/>
    </row>
    <row r="202" spans="2:11">
      <c r="B202" s="277"/>
      <c r="C202" s="277"/>
      <c r="D202" s="1">
        <v>24175</v>
      </c>
      <c r="E202" s="1">
        <v>24280</v>
      </c>
      <c r="F202" s="1"/>
      <c r="G202" s="1"/>
      <c r="H202" s="1">
        <f>E202-D202</f>
        <v>105</v>
      </c>
      <c r="I202" s="1"/>
      <c r="J202" s="1"/>
      <c r="K202" s="1"/>
    </row>
    <row r="203" spans="2:11">
      <c r="B203" s="277"/>
      <c r="C203" s="277"/>
      <c r="D203" s="1">
        <v>24160</v>
      </c>
      <c r="E203" s="1">
        <v>24280</v>
      </c>
      <c r="F203" s="1"/>
      <c r="G203" s="1"/>
      <c r="H203" s="1">
        <f t="shared" ref="H203:H204" si="11">E203-D203</f>
        <v>120</v>
      </c>
      <c r="I203" s="1"/>
      <c r="J203" s="1"/>
      <c r="K203" s="1"/>
    </row>
    <row r="204" spans="2:11">
      <c r="B204" s="277"/>
      <c r="C204" s="277"/>
      <c r="D204" s="1">
        <v>24115</v>
      </c>
      <c r="E204" s="1">
        <v>24280</v>
      </c>
      <c r="F204" s="1"/>
      <c r="G204" s="1"/>
      <c r="H204" s="1">
        <f t="shared" si="11"/>
        <v>165</v>
      </c>
      <c r="I204" s="1"/>
      <c r="J204" s="1"/>
      <c r="K204" s="1"/>
    </row>
    <row r="205" spans="2:11">
      <c r="B205" s="277"/>
      <c r="C205" s="277"/>
      <c r="D205" s="1"/>
      <c r="E205" s="1">
        <v>24200</v>
      </c>
      <c r="F205" s="1"/>
      <c r="G205" s="1">
        <v>24320</v>
      </c>
      <c r="H205" s="1">
        <f>E205-G205</f>
        <v>-120</v>
      </c>
      <c r="I205" s="1"/>
      <c r="J205" s="1"/>
      <c r="K205" s="1"/>
    </row>
    <row r="206" spans="2:11">
      <c r="B206" s="277"/>
      <c r="C206" s="277"/>
      <c r="D206" s="1"/>
      <c r="E206" s="1">
        <v>24300</v>
      </c>
      <c r="F206" s="1"/>
      <c r="G206" s="1">
        <v>24320</v>
      </c>
      <c r="H206" s="1">
        <f>E206-G206</f>
        <v>-20</v>
      </c>
      <c r="I206" s="1"/>
      <c r="J206" s="1"/>
      <c r="K206" s="1"/>
    </row>
    <row r="207" spans="2:11">
      <c r="B207" s="277"/>
      <c r="C207" s="277"/>
      <c r="D207" s="1">
        <v>24245</v>
      </c>
      <c r="E207" s="1">
        <v>24320</v>
      </c>
      <c r="F207" s="1"/>
      <c r="G207" s="1"/>
      <c r="H207" s="1">
        <f>E207-D207</f>
        <v>75</v>
      </c>
      <c r="I207" s="1"/>
      <c r="J207" s="1"/>
      <c r="K207" s="1"/>
    </row>
    <row r="208" spans="2:11">
      <c r="B208" s="269"/>
      <c r="C208" s="269"/>
      <c r="D208" s="1">
        <v>24245</v>
      </c>
      <c r="E208" s="1">
        <v>24320</v>
      </c>
      <c r="F208" s="1"/>
      <c r="G208" s="1"/>
      <c r="H208" s="1">
        <f>E208-D208</f>
        <v>75</v>
      </c>
      <c r="I208" s="1"/>
      <c r="J208" s="5">
        <f>H200+H201+H202+H203+H204+H205+H206+H208</f>
        <v>301</v>
      </c>
      <c r="K208" s="5">
        <f>J208*40</f>
        <v>12040</v>
      </c>
    </row>
    <row r="209" spans="2:11">
      <c r="B209" s="268" t="s">
        <v>529</v>
      </c>
      <c r="C209" s="268" t="s">
        <v>521</v>
      </c>
      <c r="D209" s="1">
        <v>24540</v>
      </c>
      <c r="E209" s="1"/>
      <c r="F209" s="1"/>
      <c r="G209" s="1">
        <v>24408</v>
      </c>
      <c r="H209" s="1">
        <f>G209-D209</f>
        <v>-132</v>
      </c>
      <c r="I209" s="1"/>
      <c r="J209" s="5"/>
      <c r="K209" s="5"/>
    </row>
    <row r="210" spans="2:11">
      <c r="B210" s="277"/>
      <c r="C210" s="277"/>
      <c r="D210" s="1">
        <v>24470</v>
      </c>
      <c r="E210" s="1"/>
      <c r="F210" s="1"/>
      <c r="G210" s="1">
        <v>24408</v>
      </c>
      <c r="H210" s="1">
        <f>G210-D210</f>
        <v>-62</v>
      </c>
      <c r="I210" s="1"/>
      <c r="J210" s="5"/>
      <c r="K210" s="5"/>
    </row>
    <row r="211" spans="2:11">
      <c r="B211" s="277"/>
      <c r="C211" s="277"/>
      <c r="D211" s="1">
        <v>24510</v>
      </c>
      <c r="E211" s="1"/>
      <c r="F211" s="1"/>
      <c r="G211" s="1">
        <v>24460</v>
      </c>
      <c r="H211" s="1">
        <f t="shared" ref="H211:H212" si="12">G211-D211</f>
        <v>-50</v>
      </c>
      <c r="I211" s="1"/>
      <c r="J211" s="5"/>
      <c r="K211" s="5"/>
    </row>
    <row r="212" spans="2:11">
      <c r="B212" s="277"/>
      <c r="C212" s="277"/>
      <c r="D212" s="1">
        <v>24510</v>
      </c>
      <c r="E212" s="1"/>
      <c r="F212" s="1"/>
      <c r="G212" s="1">
        <v>24460</v>
      </c>
      <c r="H212" s="1">
        <f t="shared" si="12"/>
        <v>-50</v>
      </c>
      <c r="I212" s="1"/>
      <c r="J212" s="5"/>
      <c r="K212" s="5"/>
    </row>
    <row r="213" spans="2:11">
      <c r="B213" s="277"/>
      <c r="C213" s="277"/>
      <c r="D213" s="1">
        <v>24457</v>
      </c>
      <c r="E213" s="1">
        <v>24516</v>
      </c>
      <c r="F213" s="1"/>
      <c r="G213" s="1"/>
      <c r="H213" s="1">
        <f>E213-D213</f>
        <v>59</v>
      </c>
      <c r="I213" s="1"/>
      <c r="J213" s="5"/>
      <c r="K213" s="5"/>
    </row>
    <row r="214" spans="2:11">
      <c r="B214" s="277"/>
      <c r="C214" s="277"/>
      <c r="D214" s="1">
        <v>24398</v>
      </c>
      <c r="E214" s="1">
        <v>24516</v>
      </c>
      <c r="F214" s="1"/>
      <c r="G214" s="1"/>
      <c r="H214" s="1">
        <f t="shared" ref="H214:H218" si="13">E214-D214</f>
        <v>118</v>
      </c>
      <c r="I214" s="1"/>
      <c r="J214" s="5"/>
      <c r="K214" s="5"/>
    </row>
    <row r="215" spans="2:11">
      <c r="B215" s="277"/>
      <c r="C215" s="277"/>
      <c r="D215" s="1">
        <v>24365</v>
      </c>
      <c r="E215" s="1">
        <v>24516</v>
      </c>
      <c r="F215" s="1"/>
      <c r="G215" s="1"/>
      <c r="H215" s="1">
        <f t="shared" si="13"/>
        <v>151</v>
      </c>
      <c r="I215" s="1"/>
      <c r="J215" s="5"/>
      <c r="K215" s="5"/>
    </row>
    <row r="216" spans="2:11">
      <c r="B216" s="277"/>
      <c r="C216" s="277"/>
      <c r="D216" s="1">
        <v>24405</v>
      </c>
      <c r="E216" s="1">
        <v>24516</v>
      </c>
      <c r="F216" s="1"/>
      <c r="G216" s="1"/>
      <c r="H216" s="1">
        <f t="shared" si="13"/>
        <v>111</v>
      </c>
      <c r="I216" s="1"/>
      <c r="J216" s="5"/>
      <c r="K216" s="5"/>
    </row>
    <row r="217" spans="2:11">
      <c r="B217" s="277"/>
      <c r="C217" s="277"/>
      <c r="D217" s="1">
        <v>24405</v>
      </c>
      <c r="E217" s="1">
        <v>24480</v>
      </c>
      <c r="F217" s="1"/>
      <c r="G217" s="1"/>
      <c r="H217" s="1">
        <f t="shared" si="13"/>
        <v>75</v>
      </c>
      <c r="I217" s="1"/>
      <c r="J217" s="5"/>
      <c r="K217" s="5"/>
    </row>
    <row r="218" spans="2:11">
      <c r="B218" s="269"/>
      <c r="C218" s="269"/>
      <c r="D218" s="1">
        <v>24340</v>
      </c>
      <c r="E218" s="1">
        <v>24480</v>
      </c>
      <c r="F218" s="1"/>
      <c r="G218" s="1"/>
      <c r="H218" s="1">
        <f t="shared" si="13"/>
        <v>140</v>
      </c>
      <c r="I218" s="1"/>
      <c r="J218" s="5">
        <f>H209+H210+H211+H212+H213+H214+H215+H216+H217+H218</f>
        <v>360</v>
      </c>
      <c r="K218" s="5">
        <f>J218*40</f>
        <v>14400</v>
      </c>
    </row>
    <row r="219" spans="2:11">
      <c r="B219" s="268" t="s">
        <v>531</v>
      </c>
      <c r="C219" s="268" t="s">
        <v>521</v>
      </c>
      <c r="D219" s="1">
        <v>24410</v>
      </c>
      <c r="E219" s="1"/>
      <c r="F219" s="1">
        <v>24710</v>
      </c>
      <c r="G219" s="1"/>
      <c r="H219" s="1">
        <f>F219-D219</f>
        <v>300</v>
      </c>
      <c r="I219" s="1"/>
      <c r="J219" s="5"/>
      <c r="K219" s="5"/>
    </row>
    <row r="220" spans="2:11">
      <c r="B220" s="269"/>
      <c r="C220" s="269"/>
      <c r="D220" s="1">
        <v>24410</v>
      </c>
      <c r="E220" s="1"/>
      <c r="F220" s="1">
        <v>24710</v>
      </c>
      <c r="G220" s="1"/>
      <c r="H220" s="1">
        <v>300</v>
      </c>
      <c r="I220" s="1"/>
      <c r="J220" s="5">
        <v>600</v>
      </c>
      <c r="K220" s="5">
        <f>J220*40</f>
        <v>24000</v>
      </c>
    </row>
    <row r="221" spans="2:11">
      <c r="B221" s="268" t="s">
        <v>532</v>
      </c>
      <c r="C221" s="268" t="s">
        <v>521</v>
      </c>
      <c r="D221" s="1">
        <v>24830</v>
      </c>
      <c r="E221" s="1"/>
      <c r="F221" s="1">
        <v>25070</v>
      </c>
      <c r="G221" s="1"/>
      <c r="H221" s="1">
        <f>F221-D221</f>
        <v>240</v>
      </c>
      <c r="I221" s="1"/>
      <c r="J221" s="5"/>
      <c r="K221" s="5"/>
    </row>
    <row r="222" spans="2:11">
      <c r="B222" s="269"/>
      <c r="C222" s="269"/>
      <c r="D222" s="1">
        <v>24830</v>
      </c>
      <c r="E222" s="1"/>
      <c r="F222" s="1">
        <v>25070</v>
      </c>
      <c r="G222" s="1"/>
      <c r="H222" s="1">
        <f>F222-D222</f>
        <v>240</v>
      </c>
      <c r="I222" s="1"/>
      <c r="J222" s="5">
        <v>480</v>
      </c>
      <c r="K222" s="5">
        <f>J222*40</f>
        <v>19200</v>
      </c>
    </row>
    <row r="223" spans="2:11">
      <c r="B223" s="268" t="s">
        <v>534</v>
      </c>
      <c r="C223" s="268" t="s">
        <v>521</v>
      </c>
      <c r="D223" s="1">
        <v>24560</v>
      </c>
      <c r="E223" s="1">
        <v>24710</v>
      </c>
      <c r="F223" s="1"/>
      <c r="G223" s="1"/>
      <c r="H223" s="1">
        <f>E223-D223</f>
        <v>150</v>
      </c>
      <c r="I223" s="1"/>
      <c r="J223" s="5"/>
      <c r="K223" s="5"/>
    </row>
    <row r="224" spans="2:11">
      <c r="B224" s="269"/>
      <c r="C224" s="269"/>
      <c r="D224" s="1">
        <v>24560</v>
      </c>
      <c r="E224" s="1">
        <v>24710</v>
      </c>
      <c r="F224" s="1"/>
      <c r="G224" s="1"/>
      <c r="H224" s="1">
        <f>E224-D224</f>
        <v>150</v>
      </c>
      <c r="I224" s="1"/>
      <c r="J224" s="5">
        <v>300</v>
      </c>
      <c r="K224" s="5">
        <f>J224*40</f>
        <v>12000</v>
      </c>
    </row>
    <row r="225" spans="2:11">
      <c r="B225" s="268" t="s">
        <v>535</v>
      </c>
      <c r="C225" s="268" t="s">
        <v>521</v>
      </c>
      <c r="D225" s="1">
        <v>24816</v>
      </c>
      <c r="E225" s="1">
        <v>24885</v>
      </c>
      <c r="F225" s="1"/>
      <c r="G225" s="1"/>
      <c r="H225" s="1">
        <f>E225-D225</f>
        <v>69</v>
      </c>
      <c r="I225" s="1"/>
      <c r="J225" s="5"/>
      <c r="K225" s="5"/>
    </row>
    <row r="226" spans="2:11">
      <c r="B226" s="277"/>
      <c r="C226" s="277"/>
      <c r="D226" s="1">
        <v>24840</v>
      </c>
      <c r="E226" s="1">
        <v>24885</v>
      </c>
      <c r="F226" s="1"/>
      <c r="G226" s="1"/>
      <c r="H226" s="1">
        <f t="shared" ref="H226:H244" si="14">E226-D226</f>
        <v>45</v>
      </c>
      <c r="I226" s="1"/>
      <c r="J226" s="5"/>
      <c r="K226" s="5"/>
    </row>
    <row r="227" spans="2:11">
      <c r="B227" s="277"/>
      <c r="C227" s="277"/>
      <c r="D227" s="1">
        <v>24955</v>
      </c>
      <c r="E227" s="1">
        <v>24990</v>
      </c>
      <c r="F227" s="1"/>
      <c r="G227" s="1"/>
      <c r="H227" s="1">
        <f t="shared" si="14"/>
        <v>35</v>
      </c>
      <c r="I227" s="1"/>
      <c r="J227" s="5"/>
      <c r="K227" s="5"/>
    </row>
    <row r="228" spans="2:11">
      <c r="B228" s="277"/>
      <c r="C228" s="277"/>
      <c r="D228" s="1">
        <v>24845</v>
      </c>
      <c r="E228" s="1">
        <v>24990</v>
      </c>
      <c r="F228" s="1"/>
      <c r="G228" s="1"/>
      <c r="H228" s="1">
        <f t="shared" si="14"/>
        <v>145</v>
      </c>
      <c r="I228" s="1"/>
      <c r="J228" s="5"/>
      <c r="K228" s="5"/>
    </row>
    <row r="229" spans="2:11">
      <c r="B229" s="277"/>
      <c r="C229" s="277"/>
      <c r="D229" s="1">
        <v>24810</v>
      </c>
      <c r="E229" s="1">
        <v>24865</v>
      </c>
      <c r="F229" s="1"/>
      <c r="G229" s="1"/>
      <c r="H229" s="1">
        <f t="shared" si="14"/>
        <v>55</v>
      </c>
      <c r="I229" s="1"/>
      <c r="J229" s="5"/>
      <c r="K229" s="5"/>
    </row>
    <row r="230" spans="2:11">
      <c r="B230" s="269"/>
      <c r="C230" s="269"/>
      <c r="D230" s="1">
        <v>24810</v>
      </c>
      <c r="E230" s="1">
        <v>24865</v>
      </c>
      <c r="F230" s="1"/>
      <c r="G230" s="1"/>
      <c r="H230" s="1">
        <f t="shared" si="14"/>
        <v>55</v>
      </c>
      <c r="I230" s="1"/>
      <c r="J230" s="5">
        <f>H225+H226+H227+H228+H229+H230</f>
        <v>404</v>
      </c>
      <c r="K230" s="5">
        <f>J230*40</f>
        <v>16160</v>
      </c>
    </row>
    <row r="231" spans="2:11">
      <c r="B231" s="268" t="s">
        <v>537</v>
      </c>
      <c r="C231" s="268" t="s">
        <v>521</v>
      </c>
      <c r="D231" s="1">
        <v>24715</v>
      </c>
      <c r="E231" s="1">
        <v>24780</v>
      </c>
      <c r="F231" s="1"/>
      <c r="G231" s="1"/>
      <c r="H231" s="1">
        <f t="shared" si="14"/>
        <v>65</v>
      </c>
      <c r="I231" s="1"/>
      <c r="J231" s="5"/>
      <c r="K231" s="5"/>
    </row>
    <row r="232" spans="2:11">
      <c r="B232" s="277"/>
      <c r="C232" s="277"/>
      <c r="D232" s="1">
        <v>24700</v>
      </c>
      <c r="E232" s="1">
        <v>24800</v>
      </c>
      <c r="F232" s="1"/>
      <c r="G232" s="1"/>
      <c r="H232" s="1">
        <f t="shared" si="14"/>
        <v>100</v>
      </c>
      <c r="I232" s="1"/>
      <c r="J232" s="5"/>
      <c r="K232" s="5"/>
    </row>
    <row r="233" spans="2:11">
      <c r="B233" s="277"/>
      <c r="C233" s="277"/>
      <c r="D233" s="1">
        <v>24710</v>
      </c>
      <c r="E233" s="1">
        <v>24835</v>
      </c>
      <c r="F233" s="1"/>
      <c r="G233" s="1"/>
      <c r="H233" s="1">
        <f t="shared" si="14"/>
        <v>125</v>
      </c>
      <c r="I233" s="1"/>
      <c r="J233" s="5"/>
      <c r="K233" s="5"/>
    </row>
    <row r="234" spans="2:11">
      <c r="B234" s="277"/>
      <c r="C234" s="277"/>
      <c r="D234" s="1">
        <v>24686</v>
      </c>
      <c r="E234" s="1">
        <v>24815</v>
      </c>
      <c r="F234" s="1"/>
      <c r="G234" s="1"/>
      <c r="H234" s="1">
        <f t="shared" si="14"/>
        <v>129</v>
      </c>
      <c r="I234" s="1"/>
      <c r="J234" s="5"/>
      <c r="K234" s="5"/>
    </row>
    <row r="235" spans="2:11">
      <c r="B235" s="269"/>
      <c r="C235" s="269"/>
      <c r="D235" s="1">
        <v>24580</v>
      </c>
      <c r="E235" s="1">
        <v>24825</v>
      </c>
      <c r="F235" s="1"/>
      <c r="G235" s="1"/>
      <c r="H235" s="1">
        <f t="shared" si="14"/>
        <v>245</v>
      </c>
      <c r="I235" s="1"/>
      <c r="J235" s="5">
        <f>H231+H232+H233+H234+H235</f>
        <v>664</v>
      </c>
      <c r="K235" s="5">
        <f>J235*40</f>
        <v>26560</v>
      </c>
    </row>
    <row r="236" spans="2:11">
      <c r="B236" s="268" t="s">
        <v>538</v>
      </c>
      <c r="C236" s="268" t="s">
        <v>521</v>
      </c>
      <c r="D236" s="1">
        <v>24480</v>
      </c>
      <c r="E236" s="1">
        <v>24630</v>
      </c>
      <c r="F236" s="1"/>
      <c r="G236" s="1"/>
      <c r="H236" s="1">
        <f t="shared" si="14"/>
        <v>150</v>
      </c>
      <c r="I236" s="1"/>
      <c r="J236" s="5"/>
      <c r="K236" s="5"/>
    </row>
    <row r="237" spans="2:11">
      <c r="B237" s="277"/>
      <c r="C237" s="277"/>
      <c r="D237" s="1">
        <v>24418</v>
      </c>
      <c r="E237" s="1">
        <v>24630</v>
      </c>
      <c r="F237" s="1"/>
      <c r="G237" s="1"/>
      <c r="H237" s="1">
        <f t="shared" si="14"/>
        <v>212</v>
      </c>
      <c r="I237" s="1"/>
      <c r="J237" s="5"/>
      <c r="K237" s="5"/>
    </row>
    <row r="238" spans="2:11">
      <c r="B238" s="277"/>
      <c r="C238" s="277"/>
      <c r="D238" s="1">
        <v>24350</v>
      </c>
      <c r="E238" s="1">
        <v>24630</v>
      </c>
      <c r="F238" s="1"/>
      <c r="G238" s="1"/>
      <c r="H238" s="1">
        <f t="shared" si="14"/>
        <v>280</v>
      </c>
      <c r="I238" s="1"/>
      <c r="J238" s="5"/>
      <c r="K238" s="5"/>
    </row>
    <row r="239" spans="2:11">
      <c r="B239" s="269"/>
      <c r="C239" s="269"/>
      <c r="D239" s="1">
        <v>24286</v>
      </c>
      <c r="E239" s="1">
        <v>24400</v>
      </c>
      <c r="F239" s="1"/>
      <c r="G239" s="1"/>
      <c r="H239" s="1">
        <f t="shared" si="14"/>
        <v>114</v>
      </c>
      <c r="I239" s="1"/>
      <c r="J239" s="5">
        <f>H236+H237+H238+H239</f>
        <v>756</v>
      </c>
      <c r="K239" s="5">
        <f>J239*40</f>
        <v>30240</v>
      </c>
    </row>
    <row r="240" spans="2:11">
      <c r="B240" s="268" t="s">
        <v>539</v>
      </c>
      <c r="C240" s="268" t="s">
        <v>521</v>
      </c>
      <c r="D240" s="1">
        <v>24185</v>
      </c>
      <c r="E240" s="1">
        <v>24250</v>
      </c>
      <c r="F240" s="1"/>
      <c r="G240" s="1"/>
      <c r="H240" s="1">
        <f t="shared" si="14"/>
        <v>65</v>
      </c>
      <c r="I240" s="1"/>
      <c r="J240" s="5"/>
      <c r="K240" s="5"/>
    </row>
    <row r="241" spans="2:11">
      <c r="B241" s="277"/>
      <c r="C241" s="277"/>
      <c r="D241" s="1">
        <v>24185</v>
      </c>
      <c r="E241" s="1">
        <v>24250</v>
      </c>
      <c r="F241" s="1"/>
      <c r="G241" s="1"/>
      <c r="H241" s="1">
        <f t="shared" si="14"/>
        <v>65</v>
      </c>
      <c r="I241" s="1"/>
      <c r="J241" s="5"/>
      <c r="K241" s="5"/>
    </row>
    <row r="242" spans="2:11">
      <c r="B242" s="277"/>
      <c r="C242" s="277"/>
      <c r="D242" s="1">
        <v>24275</v>
      </c>
      <c r="E242" s="1">
        <v>24330</v>
      </c>
      <c r="F242" s="1"/>
      <c r="G242" s="1"/>
      <c r="H242" s="1">
        <f t="shared" si="14"/>
        <v>55</v>
      </c>
      <c r="I242" s="1"/>
      <c r="J242" s="5"/>
      <c r="K242" s="5"/>
    </row>
    <row r="243" spans="2:11">
      <c r="B243" s="277"/>
      <c r="C243" s="277"/>
      <c r="D243" s="1">
        <v>24296</v>
      </c>
      <c r="E243" s="1">
        <v>24410</v>
      </c>
      <c r="F243" s="1"/>
      <c r="G243" s="1"/>
      <c r="H243" s="1">
        <f t="shared" si="14"/>
        <v>114</v>
      </c>
      <c r="I243" s="1"/>
      <c r="J243" s="5"/>
      <c r="K243" s="5"/>
    </row>
    <row r="244" spans="2:11">
      <c r="B244" s="269"/>
      <c r="C244" s="269"/>
      <c r="D244" s="1">
        <v>24185</v>
      </c>
      <c r="E244" s="1">
        <v>24410</v>
      </c>
      <c r="F244" s="1"/>
      <c r="G244" s="1"/>
      <c r="H244" s="1">
        <f t="shared" si="14"/>
        <v>225</v>
      </c>
      <c r="I244" s="1"/>
      <c r="J244" s="5">
        <f>H240+H241+H243+H244</f>
        <v>469</v>
      </c>
      <c r="K244" s="5">
        <f>J244*40</f>
        <v>18760</v>
      </c>
    </row>
    <row r="245" spans="2:11">
      <c r="B245" s="268" t="s">
        <v>540</v>
      </c>
      <c r="C245" s="268" t="s">
        <v>521</v>
      </c>
      <c r="D245" s="1">
        <v>24395</v>
      </c>
      <c r="E245" s="1"/>
      <c r="F245" s="1">
        <v>24468</v>
      </c>
      <c r="G245" s="1"/>
      <c r="H245" s="1">
        <f>F245-D245</f>
        <v>73</v>
      </c>
      <c r="I245" s="1"/>
      <c r="J245" s="5"/>
      <c r="K245" s="5"/>
    </row>
    <row r="246" spans="2:11">
      <c r="B246" s="277"/>
      <c r="C246" s="277"/>
      <c r="D246" s="1">
        <v>24395</v>
      </c>
      <c r="E246" s="1"/>
      <c r="F246" s="1">
        <v>24498</v>
      </c>
      <c r="G246" s="1"/>
      <c r="H246" s="1">
        <f>F246-D246</f>
        <v>103</v>
      </c>
      <c r="I246" s="1"/>
      <c r="J246" s="5"/>
      <c r="K246" s="5"/>
    </row>
    <row r="247" spans="2:11">
      <c r="B247" s="277"/>
      <c r="C247" s="277"/>
      <c r="D247" s="1">
        <v>24455</v>
      </c>
      <c r="E247" s="1">
        <v>24498</v>
      </c>
      <c r="F247" s="1"/>
      <c r="G247" s="1"/>
      <c r="H247" s="1">
        <f>E247-D247</f>
        <v>43</v>
      </c>
      <c r="I247" s="1"/>
      <c r="J247" s="5"/>
      <c r="K247" s="5"/>
    </row>
    <row r="248" spans="2:11">
      <c r="B248" s="277"/>
      <c r="C248" s="277"/>
      <c r="D248" s="1">
        <v>24398</v>
      </c>
      <c r="E248" s="1">
        <v>24498</v>
      </c>
      <c r="F248" s="1"/>
      <c r="G248" s="1"/>
      <c r="H248" s="1">
        <f t="shared" ref="H248:H264" si="15">E248-D248</f>
        <v>100</v>
      </c>
      <c r="I248" s="1"/>
      <c r="J248" s="5"/>
      <c r="K248" s="5"/>
    </row>
    <row r="249" spans="2:11">
      <c r="B249" s="277"/>
      <c r="C249" s="277"/>
      <c r="D249" s="1">
        <v>24285</v>
      </c>
      <c r="E249" s="1">
        <v>24350</v>
      </c>
      <c r="F249" s="1"/>
      <c r="G249" s="1"/>
      <c r="H249" s="1">
        <f t="shared" si="15"/>
        <v>65</v>
      </c>
      <c r="I249" s="1"/>
      <c r="J249" s="5"/>
      <c r="K249" s="5"/>
    </row>
    <row r="250" spans="2:11">
      <c r="B250" s="269"/>
      <c r="C250" s="269"/>
      <c r="D250" s="1">
        <v>24255</v>
      </c>
      <c r="E250" s="1">
        <v>24350</v>
      </c>
      <c r="F250" s="1"/>
      <c r="G250" s="1"/>
      <c r="H250" s="1">
        <f t="shared" si="15"/>
        <v>95</v>
      </c>
      <c r="I250" s="1"/>
      <c r="J250" s="5">
        <f>H245+H246+H247+H248+H249+H250</f>
        <v>479</v>
      </c>
      <c r="K250" s="5">
        <f>J250*40</f>
        <v>19160</v>
      </c>
    </row>
    <row r="251" spans="2:11">
      <c r="B251" s="268" t="s">
        <v>542</v>
      </c>
      <c r="C251" s="268" t="s">
        <v>521</v>
      </c>
      <c r="D251" s="1">
        <v>24236</v>
      </c>
      <c r="E251" s="1">
        <v>24290</v>
      </c>
      <c r="F251" s="1"/>
      <c r="G251" s="1"/>
      <c r="H251" s="1">
        <f t="shared" si="15"/>
        <v>54</v>
      </c>
      <c r="I251" s="1"/>
      <c r="J251" s="5"/>
      <c r="K251" s="5"/>
    </row>
    <row r="252" spans="2:11">
      <c r="B252" s="277"/>
      <c r="C252" s="277"/>
      <c r="D252" s="1">
        <v>24236</v>
      </c>
      <c r="E252" s="1">
        <v>24290</v>
      </c>
      <c r="F252" s="1"/>
      <c r="G252" s="1"/>
      <c r="H252" s="1">
        <f t="shared" si="15"/>
        <v>54</v>
      </c>
      <c r="I252" s="1"/>
      <c r="J252" s="5"/>
      <c r="K252" s="5"/>
    </row>
    <row r="253" spans="2:11">
      <c r="B253" s="277"/>
      <c r="C253" s="277"/>
      <c r="D253" s="1">
        <v>24265</v>
      </c>
      <c r="E253" s="1">
        <v>24330</v>
      </c>
      <c r="F253" s="1"/>
      <c r="G253" s="1"/>
      <c r="H253" s="1">
        <f t="shared" si="15"/>
        <v>65</v>
      </c>
      <c r="I253" s="1"/>
      <c r="J253" s="5"/>
      <c r="K253" s="5"/>
    </row>
    <row r="254" spans="2:11">
      <c r="B254" s="277"/>
      <c r="C254" s="277"/>
      <c r="D254" s="1">
        <v>24288</v>
      </c>
      <c r="E254" s="1">
        <v>24330</v>
      </c>
      <c r="F254" s="1"/>
      <c r="G254" s="1"/>
      <c r="H254" s="1">
        <f t="shared" si="15"/>
        <v>42</v>
      </c>
      <c r="I254" s="1"/>
      <c r="J254" s="5"/>
      <c r="K254" s="5"/>
    </row>
    <row r="255" spans="2:11">
      <c r="B255" s="277"/>
      <c r="C255" s="277"/>
      <c r="D255" s="1">
        <v>24215</v>
      </c>
      <c r="E255" s="1">
        <v>24270</v>
      </c>
      <c r="F255" s="1"/>
      <c r="G255" s="1"/>
      <c r="H255" s="1">
        <f t="shared" si="15"/>
        <v>55</v>
      </c>
      <c r="I255" s="1"/>
      <c r="J255" s="5"/>
      <c r="K255" s="5"/>
    </row>
    <row r="256" spans="2:11">
      <c r="B256" s="277"/>
      <c r="C256" s="277"/>
      <c r="D256" s="1">
        <v>24215</v>
      </c>
      <c r="E256" s="1">
        <v>24270</v>
      </c>
      <c r="F256" s="1"/>
      <c r="G256" s="1"/>
      <c r="H256" s="1">
        <f t="shared" si="15"/>
        <v>55</v>
      </c>
      <c r="I256" s="1"/>
      <c r="J256" s="5"/>
      <c r="K256" s="5"/>
    </row>
    <row r="257" spans="2:11">
      <c r="B257" s="277"/>
      <c r="C257" s="277"/>
      <c r="D257" s="1">
        <v>24200</v>
      </c>
      <c r="E257" s="1">
        <v>24250</v>
      </c>
      <c r="F257" s="1"/>
      <c r="G257" s="1"/>
      <c r="H257" s="1">
        <f t="shared" si="15"/>
        <v>50</v>
      </c>
      <c r="I257" s="1"/>
      <c r="J257" s="5"/>
      <c r="K257" s="5"/>
    </row>
    <row r="258" spans="2:11">
      <c r="B258" s="277"/>
      <c r="C258" s="277"/>
      <c r="D258" s="1">
        <v>24200</v>
      </c>
      <c r="E258" s="1">
        <v>24250</v>
      </c>
      <c r="F258" s="1"/>
      <c r="G258" s="1"/>
      <c r="H258" s="1">
        <f t="shared" si="15"/>
        <v>50</v>
      </c>
      <c r="I258" s="1"/>
      <c r="J258" s="5"/>
      <c r="K258" s="5"/>
    </row>
    <row r="259" spans="2:11">
      <c r="B259" s="277"/>
      <c r="C259" s="277"/>
      <c r="D259" s="1">
        <v>24185</v>
      </c>
      <c r="E259" s="1">
        <v>24250</v>
      </c>
      <c r="F259" s="1"/>
      <c r="G259" s="1"/>
      <c r="H259" s="1">
        <f t="shared" si="15"/>
        <v>65</v>
      </c>
      <c r="I259" s="1"/>
      <c r="J259" s="5"/>
      <c r="K259" s="5"/>
    </row>
    <row r="260" spans="2:11">
      <c r="B260" s="269"/>
      <c r="C260" s="269"/>
      <c r="D260" s="1">
        <v>24185</v>
      </c>
      <c r="E260" s="1">
        <v>24250</v>
      </c>
      <c r="F260" s="1"/>
      <c r="G260" s="1"/>
      <c r="H260" s="1">
        <f t="shared" si="15"/>
        <v>65</v>
      </c>
      <c r="I260" s="1"/>
      <c r="J260" s="5">
        <f>H251+H252+H253+H254+H255+H256+H257+H258+H259+H260</f>
        <v>555</v>
      </c>
      <c r="K260" s="5">
        <f>J260*40</f>
        <v>22200</v>
      </c>
    </row>
    <row r="261" spans="2:11">
      <c r="B261" s="268" t="s">
        <v>543</v>
      </c>
      <c r="C261" s="268" t="s">
        <v>521</v>
      </c>
      <c r="D261" s="1">
        <v>23716</v>
      </c>
      <c r="E261" s="1">
        <v>23820</v>
      </c>
      <c r="F261" s="1"/>
      <c r="G261" s="1"/>
      <c r="H261" s="1">
        <f t="shared" si="15"/>
        <v>104</v>
      </c>
      <c r="I261" s="1"/>
      <c r="J261" s="5"/>
      <c r="K261" s="5"/>
    </row>
    <row r="262" spans="2:11">
      <c r="B262" s="277"/>
      <c r="C262" s="277"/>
      <c r="D262" s="1">
        <v>23685</v>
      </c>
      <c r="E262" s="1">
        <v>23820</v>
      </c>
      <c r="F262" s="1"/>
      <c r="G262" s="1"/>
      <c r="H262" s="1">
        <f t="shared" si="15"/>
        <v>135</v>
      </c>
      <c r="I262" s="1"/>
      <c r="J262" s="5"/>
      <c r="K262" s="5"/>
    </row>
    <row r="263" spans="2:11">
      <c r="B263" s="277"/>
      <c r="C263" s="277"/>
      <c r="D263" s="1">
        <v>23660</v>
      </c>
      <c r="E263" s="1">
        <v>23780</v>
      </c>
      <c r="F263" s="1"/>
      <c r="G263" s="1"/>
      <c r="H263" s="1">
        <f t="shared" si="15"/>
        <v>120</v>
      </c>
      <c r="I263" s="1"/>
      <c r="J263" s="5"/>
      <c r="K263" s="5"/>
    </row>
    <row r="264" spans="2:11">
      <c r="B264" s="277"/>
      <c r="C264" s="277"/>
      <c r="D264" s="1">
        <v>23660</v>
      </c>
      <c r="E264" s="1">
        <v>23780</v>
      </c>
      <c r="F264" s="1"/>
      <c r="G264" s="1"/>
      <c r="H264" s="1">
        <f t="shared" si="15"/>
        <v>120</v>
      </c>
      <c r="I264" s="1"/>
      <c r="J264" s="5"/>
      <c r="K264" s="5"/>
    </row>
    <row r="265" spans="2:11">
      <c r="B265" s="277"/>
      <c r="C265" s="277"/>
      <c r="D265" s="1"/>
      <c r="E265" s="1">
        <v>23700</v>
      </c>
      <c r="F265" s="1"/>
      <c r="G265" s="1">
        <v>23730</v>
      </c>
      <c r="H265" s="1">
        <f>E265-G265</f>
        <v>-30</v>
      </c>
      <c r="I265" s="1"/>
      <c r="J265" s="5"/>
      <c r="K265" s="5"/>
    </row>
    <row r="266" spans="2:11">
      <c r="B266" s="277"/>
      <c r="C266" s="277"/>
      <c r="D266" s="1"/>
      <c r="E266" s="1">
        <v>23700</v>
      </c>
      <c r="F266" s="1"/>
      <c r="G266" s="1">
        <v>23730</v>
      </c>
      <c r="H266" s="1">
        <f>E266-G266</f>
        <v>-30</v>
      </c>
      <c r="I266" s="1"/>
      <c r="J266" s="5"/>
      <c r="K266" s="5"/>
    </row>
    <row r="267" spans="2:11">
      <c r="B267" s="277"/>
      <c r="C267" s="277"/>
      <c r="D267" s="1">
        <v>23650</v>
      </c>
      <c r="E267" s="1">
        <v>23690</v>
      </c>
      <c r="F267" s="1"/>
      <c r="G267" s="1"/>
      <c r="H267" s="1">
        <f>E267-D267</f>
        <v>40</v>
      </c>
      <c r="I267" s="1"/>
      <c r="J267" s="5"/>
      <c r="K267" s="5"/>
    </row>
    <row r="268" spans="2:11">
      <c r="B268" s="269"/>
      <c r="C268" s="269"/>
      <c r="D268" s="1">
        <v>23650</v>
      </c>
      <c r="E268" s="1">
        <v>23690</v>
      </c>
      <c r="F268" s="1"/>
      <c r="G268" s="1"/>
      <c r="H268" s="1">
        <f>E268-D268</f>
        <v>40</v>
      </c>
      <c r="I268" s="1"/>
      <c r="J268" s="5">
        <f>H261+H262+H263+H264+H265+H266+H267+H268</f>
        <v>499</v>
      </c>
      <c r="K268" s="5">
        <f>J268*40</f>
        <v>19960</v>
      </c>
    </row>
    <row r="269" spans="2:11">
      <c r="B269" s="268" t="s">
        <v>546</v>
      </c>
      <c r="C269" s="268" t="s">
        <v>521</v>
      </c>
      <c r="D269" s="1"/>
      <c r="E269" s="1">
        <v>23750</v>
      </c>
      <c r="F269" s="1"/>
      <c r="G269" s="1">
        <v>23800</v>
      </c>
      <c r="H269" s="1">
        <f>E269-G269</f>
        <v>-50</v>
      </c>
      <c r="I269" s="1"/>
      <c r="J269" s="5"/>
      <c r="K269" s="5"/>
    </row>
    <row r="270" spans="2:11">
      <c r="B270" s="277"/>
      <c r="C270" s="269"/>
      <c r="D270" s="1"/>
      <c r="E270" s="1">
        <v>23770</v>
      </c>
      <c r="F270" s="1"/>
      <c r="G270" s="1">
        <v>23800</v>
      </c>
      <c r="H270" s="1">
        <f>E270-G270</f>
        <v>-30</v>
      </c>
      <c r="I270" s="1"/>
      <c r="J270" s="5"/>
      <c r="K270" s="5"/>
    </row>
    <row r="271" spans="2:11">
      <c r="B271" s="277"/>
      <c r="C271" s="268" t="s">
        <v>547</v>
      </c>
      <c r="D271" s="1">
        <v>23960</v>
      </c>
      <c r="E271" s="1"/>
      <c r="F271" s="1">
        <v>24000</v>
      </c>
      <c r="G271" s="1"/>
      <c r="H271" s="1">
        <f>F271-D271</f>
        <v>40</v>
      </c>
      <c r="I271" s="1"/>
      <c r="J271" s="5"/>
      <c r="K271" s="5"/>
    </row>
    <row r="272" spans="2:11">
      <c r="B272" s="277"/>
      <c r="C272" s="277"/>
      <c r="D272" s="1">
        <v>23960</v>
      </c>
      <c r="E272" s="1"/>
      <c r="F272" s="1">
        <v>24040</v>
      </c>
      <c r="G272" s="1"/>
      <c r="H272" s="1">
        <f t="shared" ref="H272:H278" si="16">F272-D272</f>
        <v>80</v>
      </c>
      <c r="I272" s="1"/>
      <c r="J272" s="5"/>
      <c r="K272" s="5"/>
    </row>
    <row r="273" spans="2:11">
      <c r="B273" s="277"/>
      <c r="C273" s="277"/>
      <c r="D273" s="1">
        <v>24020</v>
      </c>
      <c r="E273" s="1"/>
      <c r="F273" s="1">
        <v>24065</v>
      </c>
      <c r="G273" s="1"/>
      <c r="H273" s="1">
        <f t="shared" si="16"/>
        <v>45</v>
      </c>
      <c r="I273" s="1"/>
      <c r="J273" s="5"/>
      <c r="K273" s="5"/>
    </row>
    <row r="274" spans="2:11">
      <c r="B274" s="277"/>
      <c r="C274" s="277"/>
      <c r="D274" s="1">
        <v>24020</v>
      </c>
      <c r="E274" s="1"/>
      <c r="F274" s="1">
        <v>24085</v>
      </c>
      <c r="G274" s="1"/>
      <c r="H274" s="1">
        <f t="shared" si="16"/>
        <v>65</v>
      </c>
      <c r="I274" s="1"/>
      <c r="J274" s="5"/>
      <c r="K274" s="5"/>
    </row>
    <row r="275" spans="2:11">
      <c r="B275" s="277"/>
      <c r="C275" s="277"/>
      <c r="D275" s="1">
        <v>24155</v>
      </c>
      <c r="E275" s="1"/>
      <c r="F275" s="1">
        <v>24200</v>
      </c>
      <c r="G275" s="1"/>
      <c r="H275" s="1">
        <f t="shared" si="16"/>
        <v>45</v>
      </c>
      <c r="I275" s="1"/>
      <c r="J275" s="5"/>
      <c r="K275" s="5"/>
    </row>
    <row r="276" spans="2:11">
      <c r="B276" s="269"/>
      <c r="C276" s="269"/>
      <c r="D276" s="1">
        <v>24230</v>
      </c>
      <c r="E276" s="1"/>
      <c r="F276" s="1">
        <v>24290</v>
      </c>
      <c r="G276" s="1"/>
      <c r="H276" s="1">
        <f t="shared" si="16"/>
        <v>60</v>
      </c>
      <c r="I276" s="1"/>
      <c r="J276" s="5">
        <f>H269+H270+H271+H272+H273+H274+H275+H276</f>
        <v>255</v>
      </c>
      <c r="K276" s="5">
        <f>J276*40</f>
        <v>10200</v>
      </c>
    </row>
    <row r="277" spans="2:11">
      <c r="B277" s="268" t="s">
        <v>548</v>
      </c>
      <c r="C277" s="268" t="s">
        <v>547</v>
      </c>
      <c r="D277" s="1">
        <v>24498</v>
      </c>
      <c r="E277" s="1"/>
      <c r="F277" s="1">
        <v>24555</v>
      </c>
      <c r="G277" s="1"/>
      <c r="H277" s="1">
        <f t="shared" si="16"/>
        <v>57</v>
      </c>
      <c r="I277" s="1"/>
      <c r="J277" s="5"/>
      <c r="K277" s="5"/>
    </row>
    <row r="278" spans="2:11">
      <c r="B278" s="277"/>
      <c r="C278" s="277"/>
      <c r="D278" s="1">
        <v>24498</v>
      </c>
      <c r="E278" s="1"/>
      <c r="F278" s="1">
        <v>24590</v>
      </c>
      <c r="G278" s="1"/>
      <c r="H278" s="1">
        <f t="shared" si="16"/>
        <v>92</v>
      </c>
      <c r="I278" s="1"/>
      <c r="J278" s="5"/>
      <c r="K278" s="5"/>
    </row>
    <row r="279" spans="2:11">
      <c r="B279" s="277"/>
      <c r="C279" s="277"/>
      <c r="D279" s="1">
        <v>24404</v>
      </c>
      <c r="E279" s="1">
        <v>24440</v>
      </c>
      <c r="F279" s="1"/>
      <c r="G279" s="1"/>
      <c r="H279" s="1">
        <f>E279-D279</f>
        <v>36</v>
      </c>
      <c r="I279" s="1"/>
      <c r="J279" s="5"/>
      <c r="K279" s="5"/>
    </row>
    <row r="280" spans="2:11">
      <c r="B280" s="269"/>
      <c r="C280" s="269"/>
      <c r="D280" s="1"/>
      <c r="E280" s="1">
        <v>24440</v>
      </c>
      <c r="F280" s="1"/>
      <c r="G280" s="1">
        <v>24451</v>
      </c>
      <c r="H280" s="1">
        <f>E280-G280</f>
        <v>-11</v>
      </c>
      <c r="I280" s="1"/>
      <c r="J280" s="5">
        <f>H277+H278+H279+H280</f>
        <v>174</v>
      </c>
      <c r="K280" s="5">
        <f>J280*40</f>
        <v>6960</v>
      </c>
    </row>
    <row r="281" spans="2:11">
      <c r="B281" s="268" t="s">
        <v>550</v>
      </c>
      <c r="C281" s="268" t="s">
        <v>547</v>
      </c>
      <c r="D281" s="1">
        <v>24330</v>
      </c>
      <c r="E281" s="1">
        <v>24400</v>
      </c>
      <c r="F281" s="1"/>
      <c r="G281" s="1"/>
      <c r="H281" s="1">
        <f>E281-D281</f>
        <v>70</v>
      </c>
      <c r="I281" s="1"/>
      <c r="J281" s="5"/>
      <c r="K281" s="5"/>
    </row>
    <row r="282" spans="2:11">
      <c r="B282" s="269"/>
      <c r="C282" s="269"/>
      <c r="D282" s="1">
        <v>24330</v>
      </c>
      <c r="E282" s="1">
        <v>24400</v>
      </c>
      <c r="F282" s="1"/>
      <c r="G282" s="1"/>
      <c r="H282" s="1">
        <f>E282-D282</f>
        <v>70</v>
      </c>
      <c r="I282" s="1"/>
      <c r="J282" s="5">
        <v>140</v>
      </c>
      <c r="K282" s="5">
        <f>J282*40</f>
        <v>5600</v>
      </c>
    </row>
    <row r="283" spans="2:11">
      <c r="B283" s="1"/>
      <c r="C283" s="1"/>
      <c r="D283" s="1"/>
      <c r="E283" s="1"/>
      <c r="F283" s="1"/>
      <c r="G283" s="1"/>
      <c r="H283" s="5">
        <f>SUM(H167:H282)</f>
        <v>8974</v>
      </c>
      <c r="I283" s="5">
        <f>H283*40</f>
        <v>358960</v>
      </c>
      <c r="J283" s="1"/>
      <c r="K283" s="1"/>
    </row>
    <row r="287" spans="2:11">
      <c r="B287" s="5" t="s">
        <v>76</v>
      </c>
      <c r="C287" s="5">
        <v>2018</v>
      </c>
      <c r="D287" s="1"/>
      <c r="E287" s="1"/>
      <c r="F287" s="1"/>
      <c r="G287" s="1"/>
      <c r="H287" s="1"/>
      <c r="I287" s="1"/>
      <c r="J287" s="247" t="s">
        <v>527</v>
      </c>
      <c r="K287" s="248"/>
    </row>
    <row r="288" spans="2:11">
      <c r="B288" s="3"/>
      <c r="C288" s="3"/>
      <c r="D288" s="3"/>
      <c r="E288" s="3"/>
      <c r="F288" s="3"/>
      <c r="G288" s="3"/>
      <c r="H288" s="3" t="s">
        <v>4</v>
      </c>
      <c r="I288" s="3"/>
      <c r="J288" s="249"/>
      <c r="K288" s="250"/>
    </row>
    <row r="289" spans="2:11">
      <c r="B289" s="4" t="s">
        <v>0</v>
      </c>
      <c r="C289" s="4" t="s">
        <v>5</v>
      </c>
      <c r="D289" s="4" t="s">
        <v>2</v>
      </c>
      <c r="E289" s="4" t="s">
        <v>6</v>
      </c>
      <c r="F289" s="4" t="s">
        <v>3</v>
      </c>
      <c r="G289" s="4" t="s">
        <v>7</v>
      </c>
      <c r="H289" s="4" t="s">
        <v>8</v>
      </c>
      <c r="I289" s="4" t="s">
        <v>9</v>
      </c>
      <c r="J289" s="76" t="s">
        <v>525</v>
      </c>
      <c r="K289" s="77" t="s">
        <v>526</v>
      </c>
    </row>
    <row r="290" spans="2:11">
      <c r="B290" s="268" t="s">
        <v>551</v>
      </c>
      <c r="C290" s="268" t="s">
        <v>547</v>
      </c>
      <c r="D290" s="1">
        <v>24310</v>
      </c>
      <c r="E290" s="1"/>
      <c r="F290" s="1"/>
      <c r="G290" s="1">
        <v>24280</v>
      </c>
      <c r="H290" s="1">
        <f>G290-D290</f>
        <v>-30</v>
      </c>
      <c r="I290" s="1"/>
      <c r="J290" s="1"/>
      <c r="K290" s="1"/>
    </row>
    <row r="291" spans="2:11">
      <c r="B291" s="277"/>
      <c r="C291" s="277"/>
      <c r="D291" s="1">
        <v>24310</v>
      </c>
      <c r="E291" s="1"/>
      <c r="F291" s="1"/>
      <c r="G291" s="1">
        <v>24280</v>
      </c>
      <c r="H291" s="1">
        <f>G291-D291</f>
        <v>-30</v>
      </c>
      <c r="I291" s="1"/>
      <c r="J291" s="1"/>
      <c r="K291" s="1"/>
    </row>
    <row r="292" spans="2:11">
      <c r="B292" s="277"/>
      <c r="C292" s="277"/>
      <c r="D292" s="1">
        <v>24208</v>
      </c>
      <c r="E292" s="1">
        <v>24260</v>
      </c>
      <c r="F292" s="1"/>
      <c r="G292" s="1"/>
      <c r="H292" s="1">
        <f>E292-D292</f>
        <v>52</v>
      </c>
      <c r="I292" s="1"/>
      <c r="J292" s="1"/>
      <c r="K292" s="1"/>
    </row>
    <row r="293" spans="2:11">
      <c r="B293" s="277"/>
      <c r="C293" s="277"/>
      <c r="D293" s="1">
        <v>24180</v>
      </c>
      <c r="E293" s="1">
        <v>24260</v>
      </c>
      <c r="F293" s="1"/>
      <c r="G293" s="1"/>
      <c r="H293" s="1">
        <f t="shared" ref="H293:H294" si="17">E293-D293</f>
        <v>80</v>
      </c>
      <c r="I293" s="1"/>
      <c r="J293" s="1"/>
      <c r="K293" s="1"/>
    </row>
    <row r="294" spans="2:11">
      <c r="B294" s="277"/>
      <c r="C294" s="277"/>
      <c r="D294" s="1">
        <v>24162</v>
      </c>
      <c r="E294" s="1">
        <v>24260</v>
      </c>
      <c r="F294" s="1"/>
      <c r="G294" s="1"/>
      <c r="H294" s="1">
        <f t="shared" si="17"/>
        <v>98</v>
      </c>
      <c r="I294" s="1"/>
      <c r="J294" s="1"/>
      <c r="K294" s="1"/>
    </row>
    <row r="295" spans="2:11">
      <c r="B295" s="277"/>
      <c r="C295" s="277"/>
      <c r="D295" s="1"/>
      <c r="E295" s="1">
        <v>24230</v>
      </c>
      <c r="F295" s="1"/>
      <c r="G295" s="1">
        <v>24255</v>
      </c>
      <c r="H295" s="1">
        <f>E295-G295</f>
        <v>-25</v>
      </c>
      <c r="I295" s="1"/>
      <c r="J295" s="1"/>
      <c r="K295" s="1"/>
    </row>
    <row r="296" spans="2:11">
      <c r="B296" s="277"/>
      <c r="C296" s="277"/>
      <c r="D296" s="1"/>
      <c r="E296" s="1">
        <v>24230</v>
      </c>
      <c r="F296" s="1"/>
      <c r="G296" s="1">
        <v>24255</v>
      </c>
      <c r="H296" s="1">
        <f>E296-G296</f>
        <v>-25</v>
      </c>
      <c r="I296" s="1"/>
      <c r="J296" s="1"/>
      <c r="K296" s="1"/>
    </row>
    <row r="297" spans="2:11">
      <c r="B297" s="277"/>
      <c r="C297" s="277"/>
      <c r="D297" s="1">
        <v>24280</v>
      </c>
      <c r="E297" s="1"/>
      <c r="F297" s="1">
        <v>24400</v>
      </c>
      <c r="G297" s="1"/>
      <c r="H297" s="1">
        <f>F297-D297</f>
        <v>120</v>
      </c>
      <c r="I297" s="1"/>
      <c r="J297" s="1"/>
      <c r="K297" s="1"/>
    </row>
    <row r="298" spans="2:11">
      <c r="B298" s="269"/>
      <c r="C298" s="269"/>
      <c r="D298" s="1">
        <v>24280</v>
      </c>
      <c r="E298" s="1"/>
      <c r="F298" s="1">
        <v>24430</v>
      </c>
      <c r="G298" s="1"/>
      <c r="H298" s="1">
        <f>F298-D298</f>
        <v>150</v>
      </c>
      <c r="I298" s="1"/>
      <c r="J298" s="5">
        <v>390</v>
      </c>
      <c r="K298" s="5">
        <f>J298*40</f>
        <v>15600</v>
      </c>
    </row>
    <row r="299" spans="2:11">
      <c r="B299" s="268" t="s">
        <v>554</v>
      </c>
      <c r="C299" s="268" t="s">
        <v>547</v>
      </c>
      <c r="D299" s="1">
        <v>24501</v>
      </c>
      <c r="E299" s="1"/>
      <c r="F299" s="1"/>
      <c r="G299" s="1">
        <v>24460</v>
      </c>
      <c r="H299" s="1">
        <f>G299-D299</f>
        <v>-41</v>
      </c>
      <c r="I299" s="1"/>
      <c r="J299" s="5"/>
      <c r="K299" s="5"/>
    </row>
    <row r="300" spans="2:11">
      <c r="B300" s="277"/>
      <c r="C300" s="277"/>
      <c r="D300" s="1">
        <v>24501</v>
      </c>
      <c r="E300" s="1"/>
      <c r="F300" s="1"/>
      <c r="G300" s="1">
        <v>24460</v>
      </c>
      <c r="H300" s="1">
        <f>G300-D300</f>
        <v>-41</v>
      </c>
      <c r="I300" s="1"/>
      <c r="J300" s="5"/>
      <c r="K300" s="5"/>
    </row>
    <row r="301" spans="2:11">
      <c r="B301" s="277"/>
      <c r="C301" s="277"/>
      <c r="D301" s="1">
        <v>24414</v>
      </c>
      <c r="E301" s="1">
        <v>24450</v>
      </c>
      <c r="F301" s="1"/>
      <c r="G301" s="1"/>
      <c r="H301" s="1">
        <f>E301-D301</f>
        <v>36</v>
      </c>
      <c r="I301" s="1"/>
      <c r="J301" s="5"/>
      <c r="K301" s="5"/>
    </row>
    <row r="302" spans="2:11">
      <c r="B302" s="277"/>
      <c r="C302" s="277"/>
      <c r="D302" s="1"/>
      <c r="E302" s="1">
        <v>24450</v>
      </c>
      <c r="F302" s="1"/>
      <c r="G302" s="1">
        <v>24480</v>
      </c>
      <c r="H302" s="1">
        <f>E302-G302</f>
        <v>-30</v>
      </c>
      <c r="I302" s="1"/>
      <c r="J302" s="5"/>
      <c r="K302" s="5"/>
    </row>
    <row r="303" spans="2:11">
      <c r="B303" s="277"/>
      <c r="C303" s="277"/>
      <c r="D303" s="1">
        <v>24503</v>
      </c>
      <c r="E303" s="1"/>
      <c r="F303" s="1"/>
      <c r="G303" s="1">
        <v>24475</v>
      </c>
      <c r="H303" s="1">
        <f>G303-D303</f>
        <v>-28</v>
      </c>
      <c r="I303" s="1"/>
      <c r="J303" s="5"/>
      <c r="K303" s="5"/>
    </row>
    <row r="304" spans="2:11">
      <c r="B304" s="277"/>
      <c r="C304" s="277"/>
      <c r="D304" s="1">
        <v>24503</v>
      </c>
      <c r="E304" s="1"/>
      <c r="F304" s="1"/>
      <c r="G304" s="1">
        <v>24475</v>
      </c>
      <c r="H304" s="1">
        <f>G304-D304</f>
        <v>-28</v>
      </c>
      <c r="I304" s="1"/>
      <c r="J304" s="5"/>
      <c r="K304" s="5"/>
    </row>
    <row r="305" spans="2:11">
      <c r="B305" s="277"/>
      <c r="C305" s="277"/>
      <c r="D305" s="1">
        <v>24505</v>
      </c>
      <c r="E305" s="1"/>
      <c r="F305" s="1">
        <v>24565</v>
      </c>
      <c r="G305" s="1"/>
      <c r="H305" s="1">
        <f>F305-D305</f>
        <v>60</v>
      </c>
      <c r="I305" s="1"/>
      <c r="J305" s="5"/>
      <c r="K305" s="5"/>
    </row>
    <row r="306" spans="2:11">
      <c r="B306" s="269"/>
      <c r="C306" s="269"/>
      <c r="D306" s="1">
        <v>24505</v>
      </c>
      <c r="E306" s="1"/>
      <c r="F306" s="1">
        <v>24600</v>
      </c>
      <c r="G306" s="1"/>
      <c r="H306" s="1">
        <f>F306-D306</f>
        <v>95</v>
      </c>
      <c r="I306" s="1"/>
      <c r="J306" s="5">
        <f>H299+H300+H301+H302+H303+H304+H305+H306</f>
        <v>23</v>
      </c>
      <c r="K306" s="5">
        <f>J306*40</f>
        <v>920</v>
      </c>
    </row>
    <row r="307" spans="2:11">
      <c r="B307" s="268" t="s">
        <v>555</v>
      </c>
      <c r="C307" s="268" t="s">
        <v>547</v>
      </c>
      <c r="D307" s="1">
        <v>24622</v>
      </c>
      <c r="E307" s="1"/>
      <c r="F307" s="1">
        <v>24670</v>
      </c>
      <c r="G307" s="1"/>
      <c r="H307" s="1">
        <f>F307-D307</f>
        <v>48</v>
      </c>
      <c r="I307" s="1"/>
      <c r="J307" s="5"/>
      <c r="K307" s="5"/>
    </row>
    <row r="308" spans="2:11">
      <c r="B308" s="277"/>
      <c r="C308" s="277"/>
      <c r="D308" s="1">
        <v>24622</v>
      </c>
      <c r="E308" s="1"/>
      <c r="F308" s="1">
        <v>24696</v>
      </c>
      <c r="G308" s="1"/>
      <c r="H308" s="1">
        <f>F308-D308</f>
        <v>74</v>
      </c>
      <c r="I308" s="1"/>
      <c r="J308" s="5"/>
      <c r="K308" s="5"/>
    </row>
    <row r="309" spans="2:11">
      <c r="B309" s="277"/>
      <c r="C309" s="277"/>
      <c r="D309" s="1">
        <v>24494</v>
      </c>
      <c r="E309" s="1">
        <v>24540</v>
      </c>
      <c r="F309" s="1"/>
      <c r="G309" s="1"/>
      <c r="H309" s="1">
        <f>E309-D309</f>
        <v>46</v>
      </c>
      <c r="I309" s="1"/>
      <c r="J309" s="5"/>
      <c r="K309" s="5"/>
    </row>
    <row r="310" spans="2:11">
      <c r="B310" s="277"/>
      <c r="C310" s="277"/>
      <c r="D310" s="1">
        <v>24485</v>
      </c>
      <c r="E310" s="1">
        <v>24540</v>
      </c>
      <c r="F310" s="1"/>
      <c r="G310" s="1"/>
      <c r="H310" s="1">
        <f t="shared" ref="H310:H314" si="18">E310-D310</f>
        <v>55</v>
      </c>
      <c r="I310" s="1"/>
      <c r="J310" s="5"/>
      <c r="K310" s="5"/>
    </row>
    <row r="311" spans="2:11">
      <c r="B311" s="277"/>
      <c r="C311" s="277"/>
      <c r="D311" s="1">
        <v>24440</v>
      </c>
      <c r="E311" s="1">
        <v>24500</v>
      </c>
      <c r="F311" s="1"/>
      <c r="G311" s="1"/>
      <c r="H311" s="1">
        <f t="shared" si="18"/>
        <v>60</v>
      </c>
      <c r="I311" s="1"/>
      <c r="J311" s="5"/>
      <c r="K311" s="5"/>
    </row>
    <row r="312" spans="2:11">
      <c r="B312" s="277"/>
      <c r="C312" s="277"/>
      <c r="D312" s="1">
        <v>24415</v>
      </c>
      <c r="E312" s="1">
        <v>24500</v>
      </c>
      <c r="F312" s="1"/>
      <c r="G312" s="1"/>
      <c r="H312" s="1">
        <f t="shared" si="18"/>
        <v>85</v>
      </c>
      <c r="I312" s="1"/>
      <c r="J312" s="5"/>
      <c r="K312" s="5"/>
    </row>
    <row r="313" spans="2:11">
      <c r="B313" s="277"/>
      <c r="C313" s="277"/>
      <c r="D313" s="1">
        <v>24220</v>
      </c>
      <c r="E313" s="1">
        <v>24300</v>
      </c>
      <c r="F313" s="1"/>
      <c r="G313" s="1"/>
      <c r="H313" s="1">
        <f t="shared" si="18"/>
        <v>80</v>
      </c>
      <c r="I313" s="1"/>
      <c r="J313" s="5"/>
      <c r="K313" s="5"/>
    </row>
    <row r="314" spans="2:11">
      <c r="B314" s="269"/>
      <c r="C314" s="269"/>
      <c r="D314" s="1">
        <v>24142</v>
      </c>
      <c r="E314" s="1">
        <v>24300</v>
      </c>
      <c r="F314" s="1"/>
      <c r="G314" s="1"/>
      <c r="H314" s="1">
        <f t="shared" si="18"/>
        <v>158</v>
      </c>
      <c r="I314" s="1"/>
      <c r="J314" s="5">
        <f>H307+H308+H309+H310+H311+H312+H313+H314</f>
        <v>606</v>
      </c>
      <c r="K314" s="5">
        <f>J314*40</f>
        <v>24240</v>
      </c>
    </row>
    <row r="315" spans="2:11">
      <c r="B315" s="268" t="s">
        <v>556</v>
      </c>
      <c r="C315" s="268" t="s">
        <v>547</v>
      </c>
      <c r="D315" s="1">
        <v>24480</v>
      </c>
      <c r="E315" s="1"/>
      <c r="F315" s="1">
        <v>24560</v>
      </c>
      <c r="G315" s="1"/>
      <c r="H315" s="1">
        <f>F315-D315</f>
        <v>80</v>
      </c>
      <c r="I315" s="1"/>
      <c r="J315" s="5"/>
      <c r="K315" s="5"/>
    </row>
    <row r="316" spans="2:11">
      <c r="B316" s="277"/>
      <c r="C316" s="277"/>
      <c r="D316" s="1">
        <v>24480</v>
      </c>
      <c r="E316" s="1"/>
      <c r="F316" s="1">
        <v>24560</v>
      </c>
      <c r="G316" s="1"/>
      <c r="H316" s="1">
        <f t="shared" ref="H316:H321" si="19">F316-D316</f>
        <v>80</v>
      </c>
      <c r="I316" s="1"/>
      <c r="J316" s="5"/>
      <c r="K316" s="5"/>
    </row>
    <row r="317" spans="2:11">
      <c r="B317" s="277"/>
      <c r="C317" s="277"/>
      <c r="D317" s="1">
        <v>24530</v>
      </c>
      <c r="E317" s="1"/>
      <c r="F317" s="1">
        <v>24590</v>
      </c>
      <c r="G317" s="1"/>
      <c r="H317" s="1">
        <f t="shared" si="19"/>
        <v>60</v>
      </c>
      <c r="I317" s="1"/>
      <c r="J317" s="5"/>
      <c r="K317" s="5"/>
    </row>
    <row r="318" spans="2:11">
      <c r="B318" s="277"/>
      <c r="C318" s="277"/>
      <c r="D318" s="1">
        <v>24530</v>
      </c>
      <c r="E318" s="1"/>
      <c r="F318" s="1">
        <v>24572</v>
      </c>
      <c r="G318" s="1"/>
      <c r="H318" s="1">
        <f t="shared" si="19"/>
        <v>42</v>
      </c>
      <c r="I318" s="1"/>
      <c r="J318" s="5"/>
      <c r="K318" s="5"/>
    </row>
    <row r="319" spans="2:11">
      <c r="B319" s="277"/>
      <c r="C319" s="277"/>
      <c r="D319" s="1">
        <v>24530</v>
      </c>
      <c r="E319" s="1"/>
      <c r="F319" s="1">
        <v>24598</v>
      </c>
      <c r="G319" s="1"/>
      <c r="H319" s="1">
        <f t="shared" si="19"/>
        <v>68</v>
      </c>
      <c r="I319" s="1"/>
      <c r="J319" s="5"/>
      <c r="K319" s="5"/>
    </row>
    <row r="320" spans="2:11">
      <c r="B320" s="277"/>
      <c r="C320" s="277"/>
      <c r="D320" s="1">
        <v>24550</v>
      </c>
      <c r="E320" s="1"/>
      <c r="F320" s="1">
        <v>24800</v>
      </c>
      <c r="G320" s="1"/>
      <c r="H320" s="1">
        <f t="shared" si="19"/>
        <v>250</v>
      </c>
      <c r="I320" s="1"/>
      <c r="J320" s="5"/>
      <c r="K320" s="5"/>
    </row>
    <row r="321" spans="2:11">
      <c r="B321" s="269"/>
      <c r="C321" s="269"/>
      <c r="D321" s="1">
        <v>24550</v>
      </c>
      <c r="E321" s="1"/>
      <c r="F321" s="1">
        <v>24840</v>
      </c>
      <c r="G321" s="1"/>
      <c r="H321" s="1">
        <f t="shared" si="19"/>
        <v>290</v>
      </c>
      <c r="I321" s="1"/>
      <c r="J321" s="5">
        <f>H315+H316+H317+H318+H319+H320+H321</f>
        <v>870</v>
      </c>
      <c r="K321" s="5">
        <f>J321*40</f>
        <v>34800</v>
      </c>
    </row>
    <row r="322" spans="2:11">
      <c r="B322" s="268" t="s">
        <v>557</v>
      </c>
      <c r="C322" s="268" t="s">
        <v>547</v>
      </c>
      <c r="D322" s="1">
        <v>24700</v>
      </c>
      <c r="E322" s="1">
        <v>24782</v>
      </c>
      <c r="F322" s="1"/>
      <c r="G322" s="1"/>
      <c r="H322" s="1">
        <f>E322-D322</f>
        <v>82</v>
      </c>
      <c r="I322" s="1"/>
      <c r="J322" s="5"/>
      <c r="K322" s="5"/>
    </row>
    <row r="323" spans="2:11">
      <c r="B323" s="277"/>
      <c r="C323" s="277"/>
      <c r="D323" s="1">
        <v>24680</v>
      </c>
      <c r="E323" s="1">
        <v>24782</v>
      </c>
      <c r="F323" s="1"/>
      <c r="G323" s="1"/>
      <c r="H323" s="1">
        <f>E323-D323</f>
        <v>102</v>
      </c>
      <c r="I323" s="1"/>
      <c r="J323" s="5"/>
      <c r="K323" s="5"/>
    </row>
    <row r="324" spans="2:11">
      <c r="B324" s="277"/>
      <c r="C324" s="277"/>
      <c r="D324" s="1">
        <v>24680</v>
      </c>
      <c r="E324" s="1">
        <v>24782</v>
      </c>
      <c r="F324" s="1"/>
      <c r="G324" s="1"/>
      <c r="H324" s="1">
        <v>102</v>
      </c>
      <c r="I324" s="1"/>
      <c r="J324" s="5"/>
      <c r="K324" s="5"/>
    </row>
    <row r="325" spans="2:11">
      <c r="B325" s="277"/>
      <c r="C325" s="277"/>
      <c r="D325" s="1">
        <v>24800</v>
      </c>
      <c r="E325" s="1"/>
      <c r="F325" s="1">
        <v>24880</v>
      </c>
      <c r="G325" s="1"/>
      <c r="H325" s="1">
        <f>F325-D325</f>
        <v>80</v>
      </c>
      <c r="I325" s="1"/>
      <c r="J325" s="5"/>
      <c r="K325" s="5"/>
    </row>
    <row r="326" spans="2:11">
      <c r="B326" s="277"/>
      <c r="C326" s="277"/>
      <c r="D326" s="1">
        <v>24800</v>
      </c>
      <c r="E326" s="1"/>
      <c r="F326" s="1">
        <v>24880</v>
      </c>
      <c r="G326" s="1"/>
      <c r="H326" s="1">
        <f t="shared" ref="H326:H336" si="20">F326-D326</f>
        <v>80</v>
      </c>
      <c r="I326" s="1"/>
      <c r="J326" s="5"/>
      <c r="K326" s="5"/>
    </row>
    <row r="327" spans="2:11">
      <c r="B327" s="277"/>
      <c r="C327" s="277"/>
      <c r="D327" s="1">
        <v>24800</v>
      </c>
      <c r="E327" s="1"/>
      <c r="F327" s="1">
        <v>24915</v>
      </c>
      <c r="G327" s="1"/>
      <c r="H327" s="1">
        <f>F327-D327</f>
        <v>115</v>
      </c>
      <c r="I327" s="1"/>
      <c r="J327" s="5"/>
      <c r="K327" s="5"/>
    </row>
    <row r="328" spans="2:11">
      <c r="B328" s="277"/>
      <c r="C328" s="277"/>
      <c r="D328" s="1">
        <v>24790</v>
      </c>
      <c r="E328" s="1"/>
      <c r="F328" s="1">
        <v>24921</v>
      </c>
      <c r="G328" s="1"/>
      <c r="H328" s="1">
        <f t="shared" si="20"/>
        <v>131</v>
      </c>
      <c r="I328" s="1"/>
      <c r="J328" s="5"/>
      <c r="K328" s="5"/>
    </row>
    <row r="329" spans="2:11">
      <c r="B329" s="277"/>
      <c r="C329" s="277"/>
      <c r="D329" s="1">
        <v>24790</v>
      </c>
      <c r="E329" s="1"/>
      <c r="F329" s="1">
        <v>24945</v>
      </c>
      <c r="G329" s="1"/>
      <c r="H329" s="1">
        <f t="shared" si="20"/>
        <v>155</v>
      </c>
      <c r="I329" s="1"/>
      <c r="J329" s="5"/>
      <c r="K329" s="5"/>
    </row>
    <row r="330" spans="2:11">
      <c r="B330" s="269"/>
      <c r="C330" s="269"/>
      <c r="D330" s="1">
        <v>24790</v>
      </c>
      <c r="E330" s="1"/>
      <c r="F330" s="1">
        <v>24960</v>
      </c>
      <c r="G330" s="1"/>
      <c r="H330" s="1">
        <f t="shared" si="20"/>
        <v>170</v>
      </c>
      <c r="I330" s="1"/>
      <c r="J330" s="5">
        <f>H322+H323+H324+H325+H326+H327+H328+H329+H330</f>
        <v>1017</v>
      </c>
      <c r="K330" s="5">
        <f>J330*40</f>
        <v>40680</v>
      </c>
    </row>
    <row r="331" spans="2:11">
      <c r="B331" s="268" t="s">
        <v>558</v>
      </c>
      <c r="C331" s="268" t="s">
        <v>547</v>
      </c>
      <c r="D331" s="1">
        <v>24995</v>
      </c>
      <c r="E331" s="1"/>
      <c r="F331" s="1">
        <v>25055</v>
      </c>
      <c r="G331" s="1"/>
      <c r="H331" s="1">
        <f t="shared" si="20"/>
        <v>60</v>
      </c>
      <c r="I331" s="1"/>
      <c r="J331" s="5"/>
      <c r="K331" s="5"/>
    </row>
    <row r="332" spans="2:11">
      <c r="B332" s="277"/>
      <c r="C332" s="277"/>
      <c r="D332" s="1">
        <v>24995</v>
      </c>
      <c r="E332" s="1"/>
      <c r="F332" s="1">
        <v>25080</v>
      </c>
      <c r="G332" s="1"/>
      <c r="H332" s="1">
        <f t="shared" si="20"/>
        <v>85</v>
      </c>
      <c r="I332" s="1"/>
      <c r="J332" s="5"/>
      <c r="K332" s="5"/>
    </row>
    <row r="333" spans="2:11">
      <c r="B333" s="277"/>
      <c r="C333" s="277"/>
      <c r="D333" s="1">
        <v>24995</v>
      </c>
      <c r="E333" s="1"/>
      <c r="F333" s="1">
        <v>25097</v>
      </c>
      <c r="G333" s="1"/>
      <c r="H333" s="1">
        <f t="shared" si="20"/>
        <v>102</v>
      </c>
      <c r="I333" s="1"/>
      <c r="J333" s="5"/>
      <c r="K333" s="5"/>
    </row>
    <row r="334" spans="2:11">
      <c r="B334" s="277"/>
      <c r="C334" s="277"/>
      <c r="D334" s="1">
        <v>25025</v>
      </c>
      <c r="E334" s="1"/>
      <c r="F334" s="1">
        <v>25110</v>
      </c>
      <c r="G334" s="1"/>
      <c r="H334" s="1">
        <f t="shared" si="20"/>
        <v>85</v>
      </c>
      <c r="I334" s="1"/>
      <c r="J334" s="5"/>
      <c r="K334" s="5"/>
    </row>
    <row r="335" spans="2:11">
      <c r="B335" s="277"/>
      <c r="C335" s="277"/>
      <c r="D335" s="1">
        <v>25025</v>
      </c>
      <c r="E335" s="1"/>
      <c r="F335" s="1">
        <v>25140</v>
      </c>
      <c r="G335" s="1"/>
      <c r="H335" s="1">
        <f t="shared" si="20"/>
        <v>115</v>
      </c>
      <c r="I335" s="1"/>
      <c r="J335" s="5"/>
      <c r="K335" s="5"/>
    </row>
    <row r="336" spans="2:11">
      <c r="B336" s="269"/>
      <c r="C336" s="269"/>
      <c r="D336" s="1">
        <v>25025</v>
      </c>
      <c r="E336" s="1"/>
      <c r="F336" s="1">
        <v>25140</v>
      </c>
      <c r="G336" s="1"/>
      <c r="H336" s="1">
        <f t="shared" si="20"/>
        <v>115</v>
      </c>
      <c r="I336" s="1"/>
      <c r="J336" s="5">
        <f>H331+H332+H333+H334+H335+H336</f>
        <v>562</v>
      </c>
      <c r="K336" s="5">
        <f>J336*40</f>
        <v>22480</v>
      </c>
    </row>
    <row r="337" spans="2:11">
      <c r="B337" s="268" t="s">
        <v>559</v>
      </c>
      <c r="C337" s="268" t="s">
        <v>547</v>
      </c>
      <c r="D337" s="1">
        <v>25190</v>
      </c>
      <c r="E337" s="1"/>
      <c r="F337" s="1"/>
      <c r="G337" s="1">
        <v>25140</v>
      </c>
      <c r="H337" s="1">
        <f>G337-D337</f>
        <v>-50</v>
      </c>
      <c r="I337" s="1"/>
      <c r="J337" s="5"/>
      <c r="K337" s="5"/>
    </row>
    <row r="338" spans="2:11">
      <c r="B338" s="277"/>
      <c r="C338" s="277"/>
      <c r="D338" s="1">
        <v>25190</v>
      </c>
      <c r="E338" s="1"/>
      <c r="F338" s="1"/>
      <c r="G338" s="1">
        <v>25140</v>
      </c>
      <c r="H338" s="1">
        <f t="shared" ref="H338:H340" si="21">G338-D338</f>
        <v>-50</v>
      </c>
      <c r="I338" s="1"/>
      <c r="J338" s="5"/>
      <c r="K338" s="5"/>
    </row>
    <row r="339" spans="2:11">
      <c r="B339" s="277"/>
      <c r="C339" s="277"/>
      <c r="D339" s="1">
        <v>25205</v>
      </c>
      <c r="E339" s="1"/>
      <c r="F339" s="1"/>
      <c r="G339" s="1">
        <v>25125</v>
      </c>
      <c r="H339" s="1">
        <f t="shared" si="21"/>
        <v>-80</v>
      </c>
      <c r="I339" s="1"/>
      <c r="J339" s="5"/>
      <c r="K339" s="5"/>
    </row>
    <row r="340" spans="2:11">
      <c r="B340" s="277"/>
      <c r="C340" s="277"/>
      <c r="D340" s="1">
        <v>25205</v>
      </c>
      <c r="E340" s="1"/>
      <c r="F340" s="1"/>
      <c r="G340" s="1">
        <v>25125</v>
      </c>
      <c r="H340" s="1">
        <f t="shared" si="21"/>
        <v>-80</v>
      </c>
      <c r="I340" s="1"/>
      <c r="J340" s="5"/>
      <c r="K340" s="5"/>
    </row>
    <row r="341" spans="2:11">
      <c r="B341" s="277"/>
      <c r="C341" s="277"/>
      <c r="D341" s="1">
        <v>25140</v>
      </c>
      <c r="E341" s="1"/>
      <c r="F341" s="1">
        <v>25255</v>
      </c>
      <c r="G341" s="1"/>
      <c r="H341" s="1">
        <f>F341-D341</f>
        <v>115</v>
      </c>
      <c r="I341" s="1"/>
      <c r="J341" s="5"/>
      <c r="K341" s="5"/>
    </row>
    <row r="342" spans="2:11">
      <c r="B342" s="269"/>
      <c r="C342" s="269"/>
      <c r="D342" s="1">
        <v>25140</v>
      </c>
      <c r="E342" s="1"/>
      <c r="F342" s="1">
        <v>25255</v>
      </c>
      <c r="G342" s="1"/>
      <c r="H342" s="1">
        <f>F342-D342</f>
        <v>115</v>
      </c>
      <c r="I342" s="1"/>
      <c r="J342" s="5">
        <f>H337+H338+H339+H340+H341+H342</f>
        <v>-30</v>
      </c>
      <c r="K342" s="5">
        <f>J342*40</f>
        <v>-1200</v>
      </c>
    </row>
    <row r="343" spans="2:11">
      <c r="B343" s="268" t="s">
        <v>560</v>
      </c>
      <c r="C343" s="268" t="s">
        <v>547</v>
      </c>
      <c r="D343" s="1">
        <v>25055</v>
      </c>
      <c r="E343" s="1">
        <v>25120</v>
      </c>
      <c r="F343" s="1"/>
      <c r="G343" s="1"/>
      <c r="H343" s="1">
        <f>E343-D343</f>
        <v>65</v>
      </c>
      <c r="I343" s="1"/>
      <c r="J343" s="5"/>
      <c r="K343" s="5"/>
    </row>
    <row r="344" spans="2:11">
      <c r="B344" s="277"/>
      <c r="C344" s="277"/>
      <c r="D344" s="1">
        <v>25036</v>
      </c>
      <c r="E344" s="1">
        <v>25120</v>
      </c>
      <c r="F344" s="1"/>
      <c r="G344" s="1"/>
      <c r="H344" s="1">
        <f t="shared" ref="H344:H345" si="22">E344-D344</f>
        <v>84</v>
      </c>
      <c r="I344" s="1"/>
      <c r="J344" s="5"/>
      <c r="K344" s="5"/>
    </row>
    <row r="345" spans="2:11">
      <c r="B345" s="277"/>
      <c r="C345" s="277"/>
      <c r="D345" s="1">
        <v>25019</v>
      </c>
      <c r="E345" s="1">
        <v>25120</v>
      </c>
      <c r="F345" s="1"/>
      <c r="G345" s="1"/>
      <c r="H345" s="1">
        <f t="shared" si="22"/>
        <v>101</v>
      </c>
      <c r="I345" s="1"/>
      <c r="J345" s="5"/>
      <c r="K345" s="5"/>
    </row>
    <row r="346" spans="2:11">
      <c r="B346" s="277"/>
      <c r="C346" s="277"/>
      <c r="D346" s="1"/>
      <c r="E346" s="1">
        <v>24980</v>
      </c>
      <c r="F346" s="1"/>
      <c r="G346" s="1">
        <v>25040</v>
      </c>
      <c r="H346" s="1">
        <f>E346-G346</f>
        <v>-60</v>
      </c>
      <c r="I346" s="1"/>
      <c r="J346" s="5"/>
      <c r="K346" s="5"/>
    </row>
    <row r="347" spans="2:11">
      <c r="B347" s="277"/>
      <c r="C347" s="277"/>
      <c r="D347" s="1"/>
      <c r="E347" s="1">
        <v>24980</v>
      </c>
      <c r="F347" s="1"/>
      <c r="G347" s="1">
        <v>25040</v>
      </c>
      <c r="H347" s="1">
        <f>E347-G347</f>
        <v>-60</v>
      </c>
      <c r="I347" s="1"/>
      <c r="J347" s="5"/>
      <c r="K347" s="5"/>
    </row>
    <row r="348" spans="2:11">
      <c r="B348" s="277"/>
      <c r="C348" s="277"/>
      <c r="D348" s="1">
        <v>25000</v>
      </c>
      <c r="E348" s="1">
        <v>25040</v>
      </c>
      <c r="F348" s="1"/>
      <c r="G348" s="1"/>
      <c r="H348" s="1">
        <f>E348-D348</f>
        <v>40</v>
      </c>
      <c r="I348" s="1"/>
      <c r="J348" s="5"/>
      <c r="K348" s="5"/>
    </row>
    <row r="349" spans="2:11">
      <c r="B349" s="277"/>
      <c r="C349" s="277"/>
      <c r="D349" s="1"/>
      <c r="E349" s="1">
        <v>25040</v>
      </c>
      <c r="F349" s="1"/>
      <c r="G349" s="1">
        <v>25050</v>
      </c>
      <c r="H349" s="1">
        <f>E349-G349</f>
        <v>-10</v>
      </c>
      <c r="I349" s="1"/>
      <c r="J349" s="5"/>
      <c r="K349" s="5"/>
    </row>
    <row r="350" spans="2:11">
      <c r="B350" s="277"/>
      <c r="C350" s="277"/>
      <c r="D350" s="1">
        <v>25075</v>
      </c>
      <c r="E350" s="1"/>
      <c r="F350" s="1">
        <v>25147</v>
      </c>
      <c r="G350" s="1"/>
      <c r="H350" s="1">
        <f>F350-D350</f>
        <v>72</v>
      </c>
      <c r="I350" s="1"/>
      <c r="J350" s="5"/>
      <c r="K350" s="5"/>
    </row>
    <row r="351" spans="2:11">
      <c r="B351" s="277"/>
      <c r="C351" s="277"/>
      <c r="D351" s="1">
        <v>25075</v>
      </c>
      <c r="E351" s="1"/>
      <c r="F351" s="1">
        <v>25147</v>
      </c>
      <c r="G351" s="1"/>
      <c r="H351" s="1">
        <f t="shared" ref="H351:H352" si="23">F351-D351</f>
        <v>72</v>
      </c>
      <c r="I351" s="1"/>
      <c r="J351" s="5"/>
      <c r="K351" s="5"/>
    </row>
    <row r="352" spans="2:11">
      <c r="B352" s="269"/>
      <c r="C352" s="269"/>
      <c r="D352" s="1">
        <v>25075</v>
      </c>
      <c r="E352" s="1"/>
      <c r="F352" s="1">
        <v>25108</v>
      </c>
      <c r="G352" s="1"/>
      <c r="H352" s="1">
        <f t="shared" si="23"/>
        <v>33</v>
      </c>
      <c r="I352" s="1"/>
      <c r="J352" s="5">
        <f>H343+H344+H345+H346+H347+H348+H349+H350+H351+H352</f>
        <v>337</v>
      </c>
      <c r="K352" s="5">
        <f>J352*40</f>
        <v>13480</v>
      </c>
    </row>
    <row r="353" spans="2:11">
      <c r="B353" s="268" t="s">
        <v>562</v>
      </c>
      <c r="C353" s="268" t="s">
        <v>547</v>
      </c>
      <c r="D353" s="1">
        <v>24960</v>
      </c>
      <c r="E353" s="1">
        <v>25000</v>
      </c>
      <c r="F353" s="1"/>
      <c r="G353" s="1"/>
      <c r="H353" s="1">
        <f>E353-D353</f>
        <v>40</v>
      </c>
      <c r="I353" s="1"/>
      <c r="J353" s="5"/>
      <c r="K353" s="5"/>
    </row>
    <row r="354" spans="2:11">
      <c r="B354" s="277"/>
      <c r="C354" s="277"/>
      <c r="D354" s="1"/>
      <c r="E354" s="1">
        <v>25000</v>
      </c>
      <c r="F354" s="1"/>
      <c r="G354" s="1">
        <v>25060</v>
      </c>
      <c r="H354" s="1">
        <f>E354-G354</f>
        <v>-60</v>
      </c>
      <c r="I354" s="1"/>
      <c r="J354" s="5"/>
      <c r="K354" s="5"/>
    </row>
    <row r="355" spans="2:11">
      <c r="B355" s="277"/>
      <c r="C355" s="277"/>
      <c r="D355" s="1"/>
      <c r="E355" s="1">
        <v>25018</v>
      </c>
      <c r="F355" s="1"/>
      <c r="G355" s="1">
        <v>25060</v>
      </c>
      <c r="H355" s="1">
        <f t="shared" ref="H355:H357" si="24">E355-G355</f>
        <v>-42</v>
      </c>
      <c r="I355" s="1"/>
      <c r="J355" s="5"/>
      <c r="K355" s="5"/>
    </row>
    <row r="356" spans="2:11">
      <c r="B356" s="277"/>
      <c r="C356" s="277"/>
      <c r="D356" s="1"/>
      <c r="E356" s="1">
        <v>25025</v>
      </c>
      <c r="F356" s="1"/>
      <c r="G356" s="1">
        <v>25100</v>
      </c>
      <c r="H356" s="1">
        <f t="shared" si="24"/>
        <v>-75</v>
      </c>
      <c r="I356" s="1"/>
      <c r="J356" s="5"/>
      <c r="K356" s="5"/>
    </row>
    <row r="357" spans="2:11">
      <c r="B357" s="277"/>
      <c r="C357" s="277"/>
      <c r="D357" s="1"/>
      <c r="E357" s="1">
        <v>25025</v>
      </c>
      <c r="F357" s="1"/>
      <c r="G357" s="1">
        <v>25100</v>
      </c>
      <c r="H357" s="1">
        <f t="shared" si="24"/>
        <v>-75</v>
      </c>
      <c r="I357" s="1"/>
      <c r="J357" s="5"/>
      <c r="K357" s="5"/>
    </row>
    <row r="358" spans="2:11">
      <c r="B358" s="277"/>
      <c r="C358" s="277"/>
      <c r="D358" s="1">
        <v>25130</v>
      </c>
      <c r="E358" s="1"/>
      <c r="F358" s="1">
        <v>25195</v>
      </c>
      <c r="G358" s="1"/>
      <c r="H358" s="1">
        <f>F358-D358</f>
        <v>65</v>
      </c>
      <c r="I358" s="1"/>
      <c r="J358" s="5"/>
      <c r="K358" s="5"/>
    </row>
    <row r="359" spans="2:11">
      <c r="B359" s="277"/>
      <c r="C359" s="277"/>
      <c r="D359" s="1">
        <v>25130</v>
      </c>
      <c r="E359" s="1"/>
      <c r="F359" s="1">
        <v>25215</v>
      </c>
      <c r="G359" s="1"/>
      <c r="H359" s="1">
        <f t="shared" ref="H359:H360" si="25">F359-D359</f>
        <v>85</v>
      </c>
      <c r="I359" s="1"/>
      <c r="J359" s="5"/>
      <c r="K359" s="5"/>
    </row>
    <row r="360" spans="2:11">
      <c r="B360" s="269"/>
      <c r="C360" s="269"/>
      <c r="D360" s="1">
        <v>25130</v>
      </c>
      <c r="E360" s="1"/>
      <c r="F360" s="1">
        <v>25225</v>
      </c>
      <c r="G360" s="1"/>
      <c r="H360" s="1">
        <f t="shared" si="25"/>
        <v>95</v>
      </c>
      <c r="I360" s="1"/>
      <c r="J360" s="5">
        <f>H353+H354+H355+H356+H357+H359+H360</f>
        <v>-32</v>
      </c>
      <c r="K360" s="5">
        <f>J360*40</f>
        <v>-1280</v>
      </c>
    </row>
    <row r="361" spans="2:11">
      <c r="B361" s="268" t="s">
        <v>563</v>
      </c>
      <c r="C361" s="268" t="s">
        <v>547</v>
      </c>
      <c r="D361" s="1">
        <v>25260</v>
      </c>
      <c r="E361" s="1"/>
      <c r="F361" s="1">
        <v>25320</v>
      </c>
      <c r="G361" s="1"/>
      <c r="H361" s="1">
        <f>F361-D361</f>
        <v>60</v>
      </c>
      <c r="I361" s="1"/>
      <c r="J361" s="5"/>
      <c r="K361" s="5"/>
    </row>
    <row r="362" spans="2:11">
      <c r="B362" s="277"/>
      <c r="C362" s="277"/>
      <c r="D362" s="1">
        <v>25260</v>
      </c>
      <c r="E362" s="1"/>
      <c r="F362" s="1">
        <v>25330</v>
      </c>
      <c r="G362" s="1"/>
      <c r="H362" s="1">
        <f>F362-D362</f>
        <v>70</v>
      </c>
      <c r="I362" s="1"/>
      <c r="J362" s="5"/>
      <c r="K362" s="5"/>
    </row>
    <row r="363" spans="2:11">
      <c r="B363" s="277"/>
      <c r="C363" s="277"/>
      <c r="D363" s="1">
        <v>25260</v>
      </c>
      <c r="E363" s="1"/>
      <c r="F363" s="1">
        <v>25345</v>
      </c>
      <c r="G363" s="1"/>
      <c r="H363" s="1">
        <f>F363-D363</f>
        <v>85</v>
      </c>
      <c r="I363" s="1"/>
      <c r="J363" s="5"/>
      <c r="K363" s="5"/>
    </row>
    <row r="364" spans="2:11">
      <c r="B364" s="277"/>
      <c r="C364" s="277"/>
      <c r="D364" s="1">
        <v>25274</v>
      </c>
      <c r="E364" s="1">
        <v>25318</v>
      </c>
      <c r="F364" s="1"/>
      <c r="G364" s="1"/>
      <c r="H364" s="1">
        <f t="shared" ref="H364:H370" si="26">E364-D364</f>
        <v>44</v>
      </c>
      <c r="I364" s="1"/>
      <c r="J364" s="5"/>
      <c r="K364" s="5"/>
    </row>
    <row r="365" spans="2:11">
      <c r="B365" s="277"/>
      <c r="C365" s="277"/>
      <c r="D365" s="1">
        <v>25244</v>
      </c>
      <c r="E365" s="1">
        <v>25318</v>
      </c>
      <c r="F365" s="1"/>
      <c r="G365" s="1"/>
      <c r="H365" s="1">
        <f t="shared" si="26"/>
        <v>74</v>
      </c>
      <c r="I365" s="1"/>
      <c r="J365" s="5"/>
      <c r="K365" s="5"/>
    </row>
    <row r="366" spans="2:11">
      <c r="B366" s="277"/>
      <c r="C366" s="277"/>
      <c r="D366" s="1">
        <v>25215</v>
      </c>
      <c r="E366" s="1">
        <v>25318</v>
      </c>
      <c r="F366" s="1"/>
      <c r="G366" s="1"/>
      <c r="H366" s="1">
        <f t="shared" si="26"/>
        <v>103</v>
      </c>
      <c r="I366" s="1"/>
      <c r="J366" s="5"/>
      <c r="K366" s="5"/>
    </row>
    <row r="367" spans="2:11">
      <c r="B367" s="277"/>
      <c r="C367" s="277"/>
      <c r="D367" s="1">
        <v>25138</v>
      </c>
      <c r="E367" s="1">
        <v>25260</v>
      </c>
      <c r="F367" s="1"/>
      <c r="G367" s="1"/>
      <c r="H367" s="1">
        <f t="shared" si="26"/>
        <v>122</v>
      </c>
      <c r="I367" s="1"/>
      <c r="J367" s="5"/>
      <c r="K367" s="5"/>
    </row>
    <row r="368" spans="2:11">
      <c r="B368" s="277"/>
      <c r="C368" s="277"/>
      <c r="D368" s="1">
        <v>25130</v>
      </c>
      <c r="E368" s="1">
        <v>25260</v>
      </c>
      <c r="F368" s="1"/>
      <c r="G368" s="1"/>
      <c r="H368" s="1">
        <f t="shared" si="26"/>
        <v>130</v>
      </c>
      <c r="I368" s="1"/>
      <c r="J368" s="5"/>
      <c r="K368" s="5"/>
    </row>
    <row r="369" spans="2:11">
      <c r="B369" s="277"/>
      <c r="C369" s="277"/>
      <c r="D369" s="1">
        <v>25086</v>
      </c>
      <c r="E369" s="1">
        <v>25230</v>
      </c>
      <c r="F369" s="1"/>
      <c r="G369" s="1"/>
      <c r="H369" s="1">
        <f t="shared" si="26"/>
        <v>144</v>
      </c>
      <c r="I369" s="1"/>
      <c r="J369" s="5"/>
      <c r="K369" s="5"/>
    </row>
    <row r="370" spans="2:11">
      <c r="B370" s="269"/>
      <c r="C370" s="269"/>
      <c r="D370" s="1">
        <v>25086</v>
      </c>
      <c r="E370" s="1">
        <v>25230</v>
      </c>
      <c r="F370" s="1"/>
      <c r="G370" s="1"/>
      <c r="H370" s="1">
        <f t="shared" si="26"/>
        <v>144</v>
      </c>
      <c r="I370" s="1"/>
      <c r="J370" s="5">
        <f>H361+H362+H363+H364+H365+H366+H367+H368+H369+H370</f>
        <v>976</v>
      </c>
      <c r="K370" s="5">
        <f>J370*40</f>
        <v>39040</v>
      </c>
    </row>
    <row r="371" spans="2:11">
      <c r="B371" s="268" t="s">
        <v>564</v>
      </c>
      <c r="C371" s="268" t="s">
        <v>547</v>
      </c>
      <c r="D371" s="1"/>
      <c r="E371" s="1">
        <v>25170</v>
      </c>
      <c r="F371" s="1"/>
      <c r="G371" s="1">
        <v>25210</v>
      </c>
      <c r="H371" s="1">
        <f>E371-G371</f>
        <v>-40</v>
      </c>
      <c r="I371" s="1"/>
      <c r="J371" s="5"/>
      <c r="K371" s="5"/>
    </row>
    <row r="372" spans="2:11">
      <c r="B372" s="277"/>
      <c r="C372" s="277"/>
      <c r="D372" s="1"/>
      <c r="E372" s="1">
        <v>25170</v>
      </c>
      <c r="F372" s="1"/>
      <c r="G372" s="1">
        <v>25210</v>
      </c>
      <c r="H372" s="1">
        <f t="shared" ref="H372" si="27">E372-G372</f>
        <v>-40</v>
      </c>
      <c r="I372" s="1"/>
      <c r="J372" s="5"/>
      <c r="K372" s="5"/>
    </row>
    <row r="373" spans="2:11">
      <c r="B373" s="277"/>
      <c r="C373" s="277"/>
      <c r="D373" s="1">
        <v>25210</v>
      </c>
      <c r="E373" s="1"/>
      <c r="F373" s="1"/>
      <c r="G373" s="1">
        <v>25185</v>
      </c>
      <c r="H373" s="1">
        <f>G373-D373</f>
        <v>-25</v>
      </c>
      <c r="I373" s="1"/>
      <c r="J373" s="5"/>
      <c r="K373" s="5"/>
    </row>
    <row r="374" spans="2:11">
      <c r="B374" s="277"/>
      <c r="C374" s="277"/>
      <c r="D374" s="1">
        <v>25210</v>
      </c>
      <c r="E374" s="1"/>
      <c r="F374" s="1"/>
      <c r="G374" s="1">
        <v>25185</v>
      </c>
      <c r="H374" s="1">
        <f>G374-D374</f>
        <v>-25</v>
      </c>
      <c r="I374" s="1"/>
      <c r="J374" s="5"/>
      <c r="K374" s="5"/>
    </row>
    <row r="375" spans="2:11">
      <c r="B375" s="277"/>
      <c r="C375" s="277"/>
      <c r="D375" s="1"/>
      <c r="E375" s="1">
        <v>25140</v>
      </c>
      <c r="F375" s="1"/>
      <c r="G375" s="1">
        <v>25190</v>
      </c>
      <c r="H375" s="1">
        <f>E375-G375</f>
        <v>-50</v>
      </c>
      <c r="I375" s="1"/>
      <c r="J375" s="5"/>
      <c r="K375" s="5"/>
    </row>
    <row r="376" spans="2:11">
      <c r="B376" s="277"/>
      <c r="C376" s="277"/>
      <c r="D376" s="1">
        <v>25200</v>
      </c>
      <c r="E376" s="1"/>
      <c r="F376" s="1">
        <v>25300</v>
      </c>
      <c r="G376" s="1"/>
      <c r="H376" s="1">
        <f>F376-D376</f>
        <v>100</v>
      </c>
      <c r="I376" s="1"/>
      <c r="J376" s="5"/>
      <c r="K376" s="5"/>
    </row>
    <row r="377" spans="2:11">
      <c r="B377" s="277"/>
      <c r="C377" s="277"/>
      <c r="D377" s="1">
        <v>25200</v>
      </c>
      <c r="E377" s="1"/>
      <c r="F377" s="1">
        <v>25300</v>
      </c>
      <c r="G377" s="1"/>
      <c r="H377" s="1">
        <f t="shared" ref="H377:H381" si="28">F377-D377</f>
        <v>100</v>
      </c>
      <c r="I377" s="1"/>
      <c r="J377" s="5"/>
      <c r="K377" s="5"/>
    </row>
    <row r="378" spans="2:11">
      <c r="B378" s="277"/>
      <c r="C378" s="277"/>
      <c r="D378" s="1">
        <v>25220</v>
      </c>
      <c r="E378" s="1"/>
      <c r="F378" s="1">
        <v>25335</v>
      </c>
      <c r="G378" s="1"/>
      <c r="H378" s="1">
        <f t="shared" si="28"/>
        <v>115</v>
      </c>
      <c r="I378" s="1"/>
      <c r="J378" s="5"/>
      <c r="K378" s="5"/>
    </row>
    <row r="379" spans="2:11">
      <c r="B379" s="277"/>
      <c r="C379" s="277"/>
      <c r="D379" s="1">
        <v>25220</v>
      </c>
      <c r="E379" s="1"/>
      <c r="F379" s="1">
        <v>25335</v>
      </c>
      <c r="G379" s="1"/>
      <c r="H379" s="1">
        <f t="shared" si="28"/>
        <v>115</v>
      </c>
      <c r="I379" s="1"/>
      <c r="J379" s="5"/>
      <c r="K379" s="5"/>
    </row>
    <row r="380" spans="2:11">
      <c r="B380" s="277"/>
      <c r="C380" s="277"/>
      <c r="D380" s="1">
        <v>25270</v>
      </c>
      <c r="E380" s="1"/>
      <c r="F380" s="1">
        <v>25335</v>
      </c>
      <c r="G380" s="1"/>
      <c r="H380" s="1">
        <f t="shared" si="28"/>
        <v>65</v>
      </c>
      <c r="I380" s="1"/>
      <c r="J380" s="5"/>
      <c r="K380" s="5"/>
    </row>
    <row r="381" spans="2:11">
      <c r="B381" s="269"/>
      <c r="C381" s="269"/>
      <c r="D381" s="1">
        <v>25270</v>
      </c>
      <c r="E381" s="1"/>
      <c r="F381" s="1">
        <v>25335</v>
      </c>
      <c r="G381" s="1"/>
      <c r="H381" s="1">
        <f t="shared" si="28"/>
        <v>65</v>
      </c>
      <c r="I381" s="1"/>
      <c r="J381" s="5">
        <f>H371+H372+H373+H374+H375+H376+H377+H379+H380+H381</f>
        <v>265</v>
      </c>
      <c r="K381" s="5">
        <f>J381*40</f>
        <v>10600</v>
      </c>
    </row>
    <row r="382" spans="2:11">
      <c r="B382" s="268" t="s">
        <v>565</v>
      </c>
      <c r="C382" s="268" t="s">
        <v>547</v>
      </c>
      <c r="D382" s="1"/>
      <c r="E382" s="1">
        <v>25285</v>
      </c>
      <c r="F382" s="1"/>
      <c r="G382" s="1">
        <v>25335</v>
      </c>
      <c r="H382" s="1">
        <f>E382-G382</f>
        <v>-50</v>
      </c>
      <c r="I382" s="1"/>
      <c r="J382" s="5"/>
      <c r="K382" s="5"/>
    </row>
    <row r="383" spans="2:11">
      <c r="B383" s="277"/>
      <c r="C383" s="277"/>
      <c r="D383" s="1"/>
      <c r="E383" s="1">
        <v>25285</v>
      </c>
      <c r="F383" s="1"/>
      <c r="G383" s="1">
        <v>25335</v>
      </c>
      <c r="H383" s="1">
        <f t="shared" ref="H383" si="29">E383-G383</f>
        <v>-50</v>
      </c>
      <c r="I383" s="1"/>
      <c r="J383" s="5"/>
      <c r="K383" s="5"/>
    </row>
    <row r="384" spans="2:11">
      <c r="B384" s="277"/>
      <c r="C384" s="277"/>
      <c r="D384" s="1">
        <v>25370</v>
      </c>
      <c r="E384" s="1"/>
      <c r="F384" s="1"/>
      <c r="G384" s="1">
        <v>25320</v>
      </c>
      <c r="H384" s="1">
        <f>G384-D384</f>
        <v>-50</v>
      </c>
      <c r="I384" s="1"/>
      <c r="J384" s="5"/>
      <c r="K384" s="5"/>
    </row>
    <row r="385" spans="2:11">
      <c r="B385" s="277"/>
      <c r="C385" s="277"/>
      <c r="D385" s="1">
        <v>25370</v>
      </c>
      <c r="E385" s="1"/>
      <c r="F385" s="1"/>
      <c r="G385" s="1">
        <v>25320</v>
      </c>
      <c r="H385" s="1">
        <f>G385-D385</f>
        <v>-50</v>
      </c>
      <c r="I385" s="1"/>
      <c r="J385" s="5"/>
      <c r="K385" s="5"/>
    </row>
    <row r="386" spans="2:11">
      <c r="B386" s="277"/>
      <c r="C386" s="277"/>
      <c r="D386" s="1">
        <v>25255</v>
      </c>
      <c r="E386" s="1">
        <v>25310</v>
      </c>
      <c r="F386" s="1"/>
      <c r="G386" s="1"/>
      <c r="H386" s="1">
        <f>E386-D386</f>
        <v>55</v>
      </c>
      <c r="I386" s="1"/>
      <c r="J386" s="5"/>
      <c r="K386" s="5"/>
    </row>
    <row r="387" spans="2:11">
      <c r="B387" s="277"/>
      <c r="C387" s="277"/>
      <c r="D387" s="1">
        <v>25240</v>
      </c>
      <c r="E387" s="1">
        <v>25310</v>
      </c>
      <c r="F387" s="1"/>
      <c r="G387" s="1"/>
      <c r="H387" s="1">
        <f>E387-D387</f>
        <v>70</v>
      </c>
      <c r="I387" s="1"/>
      <c r="J387" s="5"/>
      <c r="K387" s="5"/>
    </row>
    <row r="388" spans="2:11">
      <c r="B388" s="277"/>
      <c r="C388" s="277"/>
      <c r="D388" s="1"/>
      <c r="E388" s="1">
        <v>25250</v>
      </c>
      <c r="F388" s="1"/>
      <c r="G388" s="1">
        <v>25280</v>
      </c>
      <c r="H388" s="1">
        <f>E388-G388</f>
        <v>-30</v>
      </c>
      <c r="I388" s="1"/>
      <c r="J388" s="5"/>
      <c r="K388" s="5"/>
    </row>
    <row r="389" spans="2:11">
      <c r="B389" s="277"/>
      <c r="C389" s="277"/>
      <c r="D389" s="1"/>
      <c r="E389" s="1">
        <v>25250</v>
      </c>
      <c r="F389" s="1"/>
      <c r="G389" s="1">
        <v>25280</v>
      </c>
      <c r="H389" s="1">
        <f>E389-G389</f>
        <v>-30</v>
      </c>
      <c r="I389" s="1"/>
      <c r="J389" s="5"/>
      <c r="K389" s="5"/>
    </row>
    <row r="390" spans="2:11">
      <c r="B390" s="277"/>
      <c r="C390" s="277"/>
      <c r="D390" s="1">
        <v>25285</v>
      </c>
      <c r="E390" s="1"/>
      <c r="F390" s="1">
        <v>25344</v>
      </c>
      <c r="G390" s="1"/>
      <c r="H390" s="1">
        <f>F390-D390</f>
        <v>59</v>
      </c>
      <c r="I390" s="1"/>
      <c r="J390" s="5"/>
      <c r="K390" s="5"/>
    </row>
    <row r="391" spans="2:11">
      <c r="B391" s="277"/>
      <c r="C391" s="277"/>
      <c r="D391" s="1">
        <v>25285</v>
      </c>
      <c r="E391" s="1"/>
      <c r="F391" s="1">
        <v>25362</v>
      </c>
      <c r="G391" s="1"/>
      <c r="H391" s="1">
        <f t="shared" ref="H391:H397" si="30">F391-D391</f>
        <v>77</v>
      </c>
      <c r="I391" s="1"/>
      <c r="J391" s="5"/>
      <c r="K391" s="5"/>
    </row>
    <row r="392" spans="2:11">
      <c r="B392" s="277"/>
      <c r="C392" s="277"/>
      <c r="D392" s="1">
        <v>25300</v>
      </c>
      <c r="E392" s="1"/>
      <c r="F392" s="1">
        <v>25370</v>
      </c>
      <c r="G392" s="1"/>
      <c r="H392" s="1">
        <f t="shared" si="30"/>
        <v>70</v>
      </c>
      <c r="I392" s="1"/>
      <c r="J392" s="5"/>
      <c r="K392" s="5"/>
    </row>
    <row r="393" spans="2:11">
      <c r="B393" s="269"/>
      <c r="C393" s="269"/>
      <c r="D393" s="1">
        <v>25300</v>
      </c>
      <c r="E393" s="1"/>
      <c r="F393" s="1">
        <v>25370</v>
      </c>
      <c r="G393" s="1"/>
      <c r="H393" s="1">
        <f t="shared" si="30"/>
        <v>70</v>
      </c>
      <c r="I393" s="1"/>
      <c r="J393" s="5">
        <f>H382+H383+H384+H385+H386+H387+H388+H389+H390+H391+H392+H393</f>
        <v>141</v>
      </c>
      <c r="K393" s="5">
        <f>J393*40</f>
        <v>5640</v>
      </c>
    </row>
    <row r="394" spans="2:11">
      <c r="B394" s="268" t="s">
        <v>567</v>
      </c>
      <c r="C394" s="268" t="s">
        <v>547</v>
      </c>
      <c r="D394" s="1">
        <v>25340</v>
      </c>
      <c r="E394" s="1"/>
      <c r="F394" s="1">
        <v>25360</v>
      </c>
      <c r="G394" s="1"/>
      <c r="H394" s="1">
        <f t="shared" si="30"/>
        <v>20</v>
      </c>
      <c r="I394" s="1"/>
      <c r="J394" s="5"/>
      <c r="K394" s="5"/>
    </row>
    <row r="395" spans="2:11">
      <c r="B395" s="277"/>
      <c r="C395" s="277"/>
      <c r="D395" s="1">
        <v>25340</v>
      </c>
      <c r="E395" s="1"/>
      <c r="F395" s="1">
        <v>25360</v>
      </c>
      <c r="G395" s="1"/>
      <c r="H395" s="1">
        <f t="shared" si="30"/>
        <v>20</v>
      </c>
      <c r="I395" s="1"/>
      <c r="J395" s="5"/>
      <c r="K395" s="5"/>
    </row>
    <row r="396" spans="2:11">
      <c r="B396" s="277"/>
      <c r="C396" s="277"/>
      <c r="D396" s="1">
        <v>25292</v>
      </c>
      <c r="E396" s="1"/>
      <c r="F396" s="1">
        <v>25315</v>
      </c>
      <c r="G396" s="1"/>
      <c r="H396" s="1">
        <f t="shared" si="30"/>
        <v>23</v>
      </c>
      <c r="I396" s="1"/>
      <c r="J396" s="5"/>
      <c r="K396" s="5"/>
    </row>
    <row r="397" spans="2:11">
      <c r="B397" s="277"/>
      <c r="C397" s="277"/>
      <c r="D397" s="1">
        <v>25292</v>
      </c>
      <c r="E397" s="1"/>
      <c r="F397" s="1">
        <v>25315</v>
      </c>
      <c r="G397" s="1"/>
      <c r="H397" s="1">
        <f t="shared" si="30"/>
        <v>23</v>
      </c>
      <c r="I397" s="1"/>
      <c r="J397" s="5"/>
      <c r="K397" s="5"/>
    </row>
    <row r="398" spans="2:11">
      <c r="B398" s="277"/>
      <c r="C398" s="277"/>
      <c r="D398" s="1"/>
      <c r="E398" s="1">
        <v>25250</v>
      </c>
      <c r="F398" s="1"/>
      <c r="G398" s="1">
        <v>25250</v>
      </c>
      <c r="H398" s="1">
        <v>0</v>
      </c>
      <c r="I398" s="1"/>
      <c r="J398" s="5"/>
      <c r="K398" s="5"/>
    </row>
    <row r="399" spans="2:11">
      <c r="B399" s="277"/>
      <c r="C399" s="277"/>
      <c r="D399" s="1"/>
      <c r="E399" s="1">
        <v>25250</v>
      </c>
      <c r="F399" s="1"/>
      <c r="G399" s="1">
        <v>25250</v>
      </c>
      <c r="H399" s="1">
        <v>0</v>
      </c>
      <c r="I399" s="1"/>
      <c r="J399" s="5"/>
      <c r="K399" s="5"/>
    </row>
    <row r="400" spans="2:11">
      <c r="B400" s="277"/>
      <c r="C400" s="277"/>
      <c r="D400" s="1">
        <v>25219</v>
      </c>
      <c r="E400" s="1">
        <v>25270</v>
      </c>
      <c r="F400" s="1"/>
      <c r="G400" s="1"/>
      <c r="H400" s="1">
        <f>E400-D400</f>
        <v>51</v>
      </c>
      <c r="I400" s="1"/>
      <c r="J400" s="5"/>
      <c r="K400" s="5"/>
    </row>
    <row r="401" spans="2:11">
      <c r="B401" s="277"/>
      <c r="C401" s="277"/>
      <c r="D401" s="1">
        <v>25219</v>
      </c>
      <c r="E401" s="1">
        <v>25270</v>
      </c>
      <c r="F401" s="1"/>
      <c r="G401" s="1"/>
      <c r="H401" s="1">
        <f t="shared" ref="H401:H405" si="31">E401-D401</f>
        <v>51</v>
      </c>
      <c r="I401" s="1"/>
      <c r="J401" s="5"/>
      <c r="K401" s="5"/>
    </row>
    <row r="402" spans="2:11">
      <c r="B402" s="277"/>
      <c r="C402" s="277"/>
      <c r="D402" s="1">
        <v>25173</v>
      </c>
      <c r="E402" s="1">
        <v>25230</v>
      </c>
      <c r="F402" s="1"/>
      <c r="G402" s="1"/>
      <c r="H402" s="1">
        <f t="shared" si="31"/>
        <v>57</v>
      </c>
      <c r="I402" s="1"/>
      <c r="J402" s="5"/>
      <c r="K402" s="5"/>
    </row>
    <row r="403" spans="2:11">
      <c r="B403" s="277"/>
      <c r="C403" s="277"/>
      <c r="D403" s="1">
        <v>25155</v>
      </c>
      <c r="E403" s="1">
        <v>25230</v>
      </c>
      <c r="F403" s="1"/>
      <c r="G403" s="1"/>
      <c r="H403" s="1">
        <f t="shared" si="31"/>
        <v>75</v>
      </c>
      <c r="I403" s="1"/>
      <c r="J403" s="5"/>
      <c r="K403" s="5"/>
    </row>
    <row r="404" spans="2:11">
      <c r="B404" s="269"/>
      <c r="C404" s="269"/>
      <c r="D404" s="1">
        <v>25136</v>
      </c>
      <c r="E404" s="1">
        <v>25230</v>
      </c>
      <c r="F404" s="1"/>
      <c r="G404" s="1"/>
      <c r="H404" s="1">
        <f t="shared" si="31"/>
        <v>94</v>
      </c>
      <c r="I404" s="1"/>
      <c r="J404" s="5">
        <f>H394+H395+H396+H397+H400+H401+H402+H403+H404</f>
        <v>414</v>
      </c>
      <c r="K404" s="5">
        <f>J404*40</f>
        <v>16560</v>
      </c>
    </row>
    <row r="405" spans="2:11">
      <c r="B405" s="268" t="s">
        <v>568</v>
      </c>
      <c r="C405" s="268" t="s">
        <v>547</v>
      </c>
      <c r="D405" s="1">
        <v>25129</v>
      </c>
      <c r="E405" s="1">
        <v>25175</v>
      </c>
      <c r="F405" s="1"/>
      <c r="G405" s="1"/>
      <c r="H405" s="1">
        <f t="shared" si="31"/>
        <v>46</v>
      </c>
      <c r="I405" s="1"/>
      <c r="J405" s="5"/>
      <c r="K405" s="5"/>
    </row>
    <row r="406" spans="2:11">
      <c r="B406" s="277"/>
      <c r="C406" s="277"/>
      <c r="D406" s="1">
        <v>25129</v>
      </c>
      <c r="E406" s="1">
        <v>25175</v>
      </c>
      <c r="F406" s="1"/>
      <c r="G406" s="1"/>
      <c r="H406" s="1">
        <f>E406-D406</f>
        <v>46</v>
      </c>
      <c r="I406" s="1"/>
      <c r="J406" s="5"/>
      <c r="K406" s="5"/>
    </row>
    <row r="407" spans="2:11">
      <c r="B407" s="277"/>
      <c r="C407" s="277"/>
      <c r="D407" s="1"/>
      <c r="E407" s="1">
        <v>25175</v>
      </c>
      <c r="F407" s="1"/>
      <c r="G407" s="1">
        <v>25170</v>
      </c>
      <c r="H407" s="1">
        <v>-5</v>
      </c>
      <c r="I407" s="1"/>
      <c r="J407" s="5"/>
      <c r="K407" s="5"/>
    </row>
    <row r="408" spans="2:11">
      <c r="B408" s="277"/>
      <c r="C408" s="277"/>
      <c r="D408" s="1">
        <v>25116</v>
      </c>
      <c r="E408" s="1">
        <v>25150</v>
      </c>
      <c r="F408" s="1"/>
      <c r="G408" s="1"/>
      <c r="H408" s="1">
        <f>E408-D408</f>
        <v>34</v>
      </c>
      <c r="I408" s="1"/>
      <c r="J408" s="5"/>
      <c r="K408" s="5"/>
    </row>
    <row r="409" spans="2:11">
      <c r="B409" s="277"/>
      <c r="C409" s="277"/>
      <c r="D409" s="1">
        <v>25100</v>
      </c>
      <c r="E409" s="1">
        <v>25150</v>
      </c>
      <c r="F409" s="1"/>
      <c r="G409" s="1"/>
      <c r="H409" s="1">
        <f t="shared" ref="H409:H410" si="32">E409-D409</f>
        <v>50</v>
      </c>
      <c r="I409" s="1"/>
      <c r="J409" s="5"/>
      <c r="K409" s="5"/>
    </row>
    <row r="410" spans="2:11">
      <c r="B410" s="277"/>
      <c r="C410" s="277"/>
      <c r="D410" s="1">
        <v>25088</v>
      </c>
      <c r="E410" s="1">
        <v>25150</v>
      </c>
      <c r="F410" s="1"/>
      <c r="G410" s="1"/>
      <c r="H410" s="1">
        <f t="shared" si="32"/>
        <v>62</v>
      </c>
      <c r="I410" s="1"/>
      <c r="J410" s="5"/>
      <c r="K410" s="5"/>
    </row>
    <row r="411" spans="2:11">
      <c r="B411" s="277"/>
      <c r="C411" s="277"/>
      <c r="D411" s="1"/>
      <c r="E411" s="1">
        <v>25095</v>
      </c>
      <c r="F411" s="1"/>
      <c r="G411" s="1">
        <v>25125</v>
      </c>
      <c r="H411" s="1">
        <f>E411-G411</f>
        <v>-30</v>
      </c>
      <c r="I411" s="1"/>
      <c r="J411" s="5"/>
      <c r="K411" s="5"/>
    </row>
    <row r="412" spans="2:11">
      <c r="B412" s="277"/>
      <c r="C412" s="277"/>
      <c r="D412" s="1"/>
      <c r="E412" s="1">
        <v>25095</v>
      </c>
      <c r="F412" s="1"/>
      <c r="G412" s="1">
        <v>25125</v>
      </c>
      <c r="H412" s="1">
        <f>E412-G412</f>
        <v>-30</v>
      </c>
      <c r="I412" s="1"/>
      <c r="J412" s="5"/>
      <c r="K412" s="5"/>
    </row>
    <row r="413" spans="2:11">
      <c r="B413" s="277"/>
      <c r="C413" s="277"/>
      <c r="D413" s="1">
        <v>25125</v>
      </c>
      <c r="E413" s="1"/>
      <c r="F413" s="1">
        <v>25164</v>
      </c>
      <c r="G413" s="1"/>
      <c r="H413" s="1">
        <f>F413-D413</f>
        <v>39</v>
      </c>
      <c r="I413" s="1"/>
      <c r="J413" s="5"/>
      <c r="K413" s="5"/>
    </row>
    <row r="414" spans="2:11">
      <c r="B414" s="277"/>
      <c r="C414" s="277"/>
      <c r="D414" s="1">
        <v>25125</v>
      </c>
      <c r="E414" s="1"/>
      <c r="F414" s="1">
        <v>25164</v>
      </c>
      <c r="G414" s="1"/>
      <c r="H414" s="1">
        <f>F414-D414</f>
        <v>39</v>
      </c>
      <c r="I414" s="1"/>
      <c r="J414" s="5"/>
      <c r="K414" s="5"/>
    </row>
    <row r="415" spans="2:11">
      <c r="B415" s="277"/>
      <c r="C415" s="277"/>
      <c r="D415" s="1">
        <v>25125</v>
      </c>
      <c r="E415" s="1"/>
      <c r="F415" s="1"/>
      <c r="G415" s="1">
        <v>25120</v>
      </c>
      <c r="H415" s="1">
        <f>G415-D415</f>
        <v>-5</v>
      </c>
      <c r="I415" s="1"/>
      <c r="J415" s="5"/>
      <c r="K415" s="5"/>
    </row>
    <row r="416" spans="2:11">
      <c r="B416" s="277"/>
      <c r="C416" s="277"/>
      <c r="D416" s="1"/>
      <c r="E416" s="1">
        <v>25105</v>
      </c>
      <c r="F416" s="1"/>
      <c r="G416" s="1">
        <v>25150</v>
      </c>
      <c r="H416" s="1">
        <f>E416-G416</f>
        <v>-45</v>
      </c>
      <c r="I416" s="1"/>
      <c r="J416" s="5"/>
      <c r="K416" s="5"/>
    </row>
    <row r="417" spans="2:11">
      <c r="B417" s="269"/>
      <c r="C417" s="269"/>
      <c r="D417" s="1"/>
      <c r="E417" s="1">
        <v>25105</v>
      </c>
      <c r="F417" s="1"/>
      <c r="G417" s="1">
        <v>25150</v>
      </c>
      <c r="H417" s="1">
        <f>E417-G417</f>
        <v>-45</v>
      </c>
      <c r="I417" s="1"/>
      <c r="J417" s="5">
        <f>H405+H406+H407+H408+H409+H410+H411+H412+H413+H414+H415+H416+H417</f>
        <v>156</v>
      </c>
      <c r="K417" s="5">
        <f>J417*40</f>
        <v>6240</v>
      </c>
    </row>
    <row r="418" spans="2:11">
      <c r="B418" s="268" t="s">
        <v>570</v>
      </c>
      <c r="C418" s="268" t="s">
        <v>547</v>
      </c>
      <c r="D418" s="1">
        <v>24990</v>
      </c>
      <c r="E418" s="1">
        <v>25050</v>
      </c>
      <c r="F418" s="1"/>
      <c r="G418" s="1"/>
      <c r="H418" s="1">
        <f>E418-D418</f>
        <v>60</v>
      </c>
      <c r="I418" s="1"/>
      <c r="J418" s="5"/>
      <c r="K418" s="5"/>
    </row>
    <row r="419" spans="2:11">
      <c r="B419" s="277"/>
      <c r="C419" s="277"/>
      <c r="D419" s="1">
        <v>24975</v>
      </c>
      <c r="E419" s="1">
        <v>25050</v>
      </c>
      <c r="F419" s="1"/>
      <c r="G419" s="1"/>
      <c r="H419" s="1">
        <f t="shared" ref="H419:H424" si="33">E419-D419</f>
        <v>75</v>
      </c>
      <c r="I419" s="1"/>
      <c r="J419" s="5"/>
      <c r="K419" s="5"/>
    </row>
    <row r="420" spans="2:11">
      <c r="B420" s="277"/>
      <c r="C420" s="277"/>
      <c r="D420" s="1">
        <v>24955</v>
      </c>
      <c r="E420" s="1">
        <v>25050</v>
      </c>
      <c r="F420" s="1"/>
      <c r="G420" s="1"/>
      <c r="H420" s="1">
        <f t="shared" si="33"/>
        <v>95</v>
      </c>
      <c r="I420" s="1"/>
      <c r="J420" s="5"/>
      <c r="K420" s="5"/>
    </row>
    <row r="421" spans="2:11">
      <c r="B421" s="277"/>
      <c r="C421" s="277"/>
      <c r="D421" s="1">
        <v>24958</v>
      </c>
      <c r="E421" s="1">
        <v>25058</v>
      </c>
      <c r="F421" s="1"/>
      <c r="G421" s="1"/>
      <c r="H421" s="1">
        <f t="shared" si="33"/>
        <v>100</v>
      </c>
      <c r="I421" s="1"/>
      <c r="J421" s="5"/>
      <c r="K421" s="5"/>
    </row>
    <row r="422" spans="2:11">
      <c r="B422" s="277"/>
      <c r="C422" s="277"/>
      <c r="D422" s="1">
        <v>24958</v>
      </c>
      <c r="E422" s="1">
        <v>25058</v>
      </c>
      <c r="F422" s="1"/>
      <c r="G422" s="1"/>
      <c r="H422" s="1">
        <f t="shared" si="33"/>
        <v>100</v>
      </c>
      <c r="I422" s="1"/>
      <c r="J422" s="5"/>
      <c r="K422" s="5"/>
    </row>
    <row r="423" spans="2:11">
      <c r="B423" s="277"/>
      <c r="C423" s="277"/>
      <c r="D423" s="1">
        <v>24915</v>
      </c>
      <c r="E423" s="1">
        <v>25058</v>
      </c>
      <c r="F423" s="1"/>
      <c r="G423" s="1"/>
      <c r="H423" s="1">
        <f t="shared" si="33"/>
        <v>143</v>
      </c>
      <c r="I423" s="1"/>
      <c r="J423" s="5"/>
      <c r="K423" s="5"/>
    </row>
    <row r="424" spans="2:11">
      <c r="B424" s="277"/>
      <c r="C424" s="277"/>
      <c r="D424" s="1">
        <v>24950</v>
      </c>
      <c r="E424" s="1">
        <v>24975</v>
      </c>
      <c r="F424" s="1"/>
      <c r="G424" s="1"/>
      <c r="H424" s="1">
        <f t="shared" si="33"/>
        <v>25</v>
      </c>
      <c r="I424" s="1"/>
      <c r="J424" s="5"/>
      <c r="K424" s="5"/>
    </row>
    <row r="425" spans="2:11">
      <c r="B425" s="277"/>
      <c r="C425" s="277"/>
      <c r="D425" s="1">
        <v>24950</v>
      </c>
      <c r="E425" s="1"/>
      <c r="F425" s="1"/>
      <c r="G425" s="1">
        <v>24930</v>
      </c>
      <c r="H425" s="1">
        <f>G425-D425</f>
        <v>-20</v>
      </c>
      <c r="I425" s="1"/>
      <c r="J425" s="5"/>
      <c r="K425" s="5"/>
    </row>
    <row r="426" spans="2:11">
      <c r="B426" s="277"/>
      <c r="C426" s="277"/>
      <c r="D426" s="1">
        <v>24950</v>
      </c>
      <c r="E426" s="1"/>
      <c r="F426" s="1"/>
      <c r="G426" s="1">
        <v>24930</v>
      </c>
      <c r="H426" s="1">
        <f t="shared" ref="H426:H427" si="34">G426-D426</f>
        <v>-20</v>
      </c>
      <c r="I426" s="1"/>
      <c r="J426" s="5"/>
      <c r="K426" s="5"/>
    </row>
    <row r="427" spans="2:11">
      <c r="B427" s="277"/>
      <c r="C427" s="277"/>
      <c r="D427" s="1">
        <v>24950</v>
      </c>
      <c r="E427" s="1"/>
      <c r="F427" s="1"/>
      <c r="G427" s="1">
        <v>24930</v>
      </c>
      <c r="H427" s="1">
        <f t="shared" si="34"/>
        <v>-20</v>
      </c>
      <c r="I427" s="1"/>
      <c r="J427" s="5"/>
      <c r="K427" s="5"/>
    </row>
    <row r="428" spans="2:11">
      <c r="B428" s="277"/>
      <c r="C428" s="277"/>
      <c r="D428" s="1">
        <v>24870</v>
      </c>
      <c r="E428" s="1">
        <v>24912</v>
      </c>
      <c r="F428" s="1"/>
      <c r="G428" s="1"/>
      <c r="H428" s="1">
        <f>E428-D428</f>
        <v>42</v>
      </c>
      <c r="I428" s="1"/>
      <c r="J428" s="5"/>
      <c r="K428" s="5"/>
    </row>
    <row r="429" spans="2:11">
      <c r="B429" s="277"/>
      <c r="C429" s="277"/>
      <c r="D429" s="1">
        <v>24870</v>
      </c>
      <c r="E429" s="1">
        <v>24912</v>
      </c>
      <c r="F429" s="1"/>
      <c r="G429" s="1"/>
      <c r="H429" s="1">
        <f t="shared" ref="H429:H432" si="35">E429-D429</f>
        <v>42</v>
      </c>
      <c r="I429" s="1"/>
      <c r="J429" s="5"/>
      <c r="K429" s="5"/>
    </row>
    <row r="430" spans="2:11">
      <c r="B430" s="277"/>
      <c r="C430" s="277"/>
      <c r="D430" s="1">
        <v>24885</v>
      </c>
      <c r="E430" s="1">
        <v>24912</v>
      </c>
      <c r="F430" s="1"/>
      <c r="G430" s="1"/>
      <c r="H430" s="1">
        <f t="shared" si="35"/>
        <v>27</v>
      </c>
      <c r="I430" s="1"/>
      <c r="J430" s="5"/>
      <c r="K430" s="5"/>
    </row>
    <row r="431" spans="2:11">
      <c r="B431" s="277"/>
      <c r="C431" s="277"/>
      <c r="D431" s="1">
        <v>24900</v>
      </c>
      <c r="E431" s="1">
        <v>24925</v>
      </c>
      <c r="F431" s="1"/>
      <c r="G431" s="1"/>
      <c r="H431" s="1">
        <f t="shared" si="35"/>
        <v>25</v>
      </c>
      <c r="I431" s="1"/>
      <c r="J431" s="5"/>
      <c r="K431" s="5"/>
    </row>
    <row r="432" spans="2:11">
      <c r="B432" s="277"/>
      <c r="C432" s="277"/>
      <c r="D432" s="1">
        <v>24900</v>
      </c>
      <c r="E432" s="1">
        <v>24925</v>
      </c>
      <c r="F432" s="1"/>
      <c r="G432" s="1"/>
      <c r="H432" s="1">
        <f t="shared" si="35"/>
        <v>25</v>
      </c>
      <c r="I432" s="1"/>
      <c r="J432" s="5"/>
      <c r="K432" s="5"/>
    </row>
    <row r="433" spans="2:11">
      <c r="B433" s="277"/>
      <c r="C433" s="277"/>
      <c r="D433" s="1">
        <v>24955</v>
      </c>
      <c r="E433" s="1"/>
      <c r="F433" s="1">
        <v>24980</v>
      </c>
      <c r="G433" s="1"/>
      <c r="H433" s="1">
        <f>F433-D433</f>
        <v>25</v>
      </c>
      <c r="I433" s="1"/>
      <c r="J433" s="5"/>
      <c r="K433" s="5"/>
    </row>
    <row r="434" spans="2:11">
      <c r="B434" s="277"/>
      <c r="C434" s="277"/>
      <c r="D434" s="1">
        <v>24955</v>
      </c>
      <c r="E434" s="1"/>
      <c r="F434" s="1">
        <v>25008</v>
      </c>
      <c r="G434" s="1"/>
      <c r="H434" s="1">
        <f t="shared" ref="H434:H438" si="36">F434-D434</f>
        <v>53</v>
      </c>
      <c r="I434" s="1"/>
      <c r="J434" s="5"/>
      <c r="K434" s="5"/>
    </row>
    <row r="435" spans="2:11">
      <c r="B435" s="277"/>
      <c r="C435" s="277"/>
      <c r="D435" s="1">
        <v>24955</v>
      </c>
      <c r="E435" s="1"/>
      <c r="F435" s="1">
        <v>25022</v>
      </c>
      <c r="G435" s="1"/>
      <c r="H435" s="1">
        <f t="shared" si="36"/>
        <v>67</v>
      </c>
      <c r="I435" s="1"/>
      <c r="J435" s="5"/>
      <c r="K435" s="5"/>
    </row>
    <row r="436" spans="2:11">
      <c r="B436" s="277"/>
      <c r="C436" s="277"/>
      <c r="D436" s="1">
        <v>24915</v>
      </c>
      <c r="E436" s="1"/>
      <c r="F436" s="1">
        <v>25044</v>
      </c>
      <c r="G436" s="1"/>
      <c r="H436" s="1">
        <f t="shared" si="36"/>
        <v>129</v>
      </c>
      <c r="I436" s="1"/>
      <c r="J436" s="5"/>
      <c r="K436" s="5"/>
    </row>
    <row r="437" spans="2:11">
      <c r="B437" s="277"/>
      <c r="C437" s="277"/>
      <c r="D437" s="1">
        <v>24915</v>
      </c>
      <c r="E437" s="1"/>
      <c r="F437" s="1">
        <v>25050</v>
      </c>
      <c r="G437" s="1"/>
      <c r="H437" s="1">
        <f t="shared" si="36"/>
        <v>135</v>
      </c>
      <c r="I437" s="1"/>
      <c r="J437" s="5"/>
      <c r="K437" s="5"/>
    </row>
    <row r="438" spans="2:11">
      <c r="B438" s="269"/>
      <c r="C438" s="269"/>
      <c r="D438" s="13">
        <v>24915</v>
      </c>
      <c r="E438" s="1"/>
      <c r="F438" s="1">
        <v>25050</v>
      </c>
      <c r="G438" s="1"/>
      <c r="H438" s="1">
        <f t="shared" si="36"/>
        <v>135</v>
      </c>
      <c r="I438" s="13"/>
      <c r="J438" s="5">
        <f>H418+H419+H420+H421+H422+H423+H424+H425+H426+H427+H428+H429+H430+H431+H432+H433+H434+H435+H436+H437+H438</f>
        <v>1243</v>
      </c>
      <c r="K438" s="5">
        <f>J438*40</f>
        <v>49720</v>
      </c>
    </row>
    <row r="439" spans="2:11">
      <c r="B439" s="268" t="s">
        <v>571</v>
      </c>
      <c r="C439" s="268" t="s">
        <v>547</v>
      </c>
      <c r="D439" s="13">
        <v>24840</v>
      </c>
      <c r="E439" s="1">
        <v>24900</v>
      </c>
      <c r="F439" s="1"/>
      <c r="G439" s="1"/>
      <c r="H439" s="1">
        <f>E439-D439</f>
        <v>60</v>
      </c>
      <c r="I439" s="13"/>
      <c r="J439" s="5"/>
      <c r="K439" s="5"/>
    </row>
    <row r="440" spans="2:11">
      <c r="B440" s="277"/>
      <c r="C440" s="277"/>
      <c r="D440" s="13">
        <v>24850</v>
      </c>
      <c r="E440" s="1">
        <v>24900</v>
      </c>
      <c r="F440" s="1"/>
      <c r="G440" s="1"/>
      <c r="H440" s="1">
        <f>E440-D440</f>
        <v>50</v>
      </c>
      <c r="I440" s="13"/>
      <c r="J440" s="5"/>
      <c r="K440" s="5"/>
    </row>
    <row r="441" spans="2:11">
      <c r="B441" s="277"/>
      <c r="C441" s="277"/>
      <c r="D441" s="13"/>
      <c r="E441" s="1">
        <v>24960</v>
      </c>
      <c r="F441" s="1"/>
      <c r="G441" s="1">
        <v>25000</v>
      </c>
      <c r="H441" s="1">
        <f>E441-G441</f>
        <v>-40</v>
      </c>
      <c r="I441" s="13"/>
      <c r="J441" s="5"/>
      <c r="K441" s="5"/>
    </row>
    <row r="442" spans="2:11">
      <c r="B442" s="277"/>
      <c r="C442" s="269"/>
      <c r="D442" s="13"/>
      <c r="E442" s="1">
        <v>24960</v>
      </c>
      <c r="F442" s="1"/>
      <c r="G442" s="1">
        <v>25000</v>
      </c>
      <c r="H442" s="1">
        <f>E442-G442</f>
        <v>-40</v>
      </c>
      <c r="I442" s="13"/>
      <c r="J442" s="5"/>
      <c r="K442" s="5"/>
    </row>
    <row r="443" spans="2:11">
      <c r="B443" s="277"/>
      <c r="C443" s="268" t="s">
        <v>572</v>
      </c>
      <c r="D443" s="13">
        <v>25023</v>
      </c>
      <c r="E443" s="1"/>
      <c r="F443" s="1">
        <v>25050</v>
      </c>
      <c r="G443" s="1"/>
      <c r="H443" s="1">
        <f>F443-D443</f>
        <v>27</v>
      </c>
      <c r="I443" s="13"/>
      <c r="J443" s="5"/>
      <c r="K443" s="5"/>
    </row>
    <row r="444" spans="2:11">
      <c r="B444" s="277"/>
      <c r="C444" s="277"/>
      <c r="D444" s="13">
        <v>25015</v>
      </c>
      <c r="E444" s="1"/>
      <c r="F444" s="1">
        <v>25065</v>
      </c>
      <c r="G444" s="1"/>
      <c r="H444" s="1">
        <f>F444-D444</f>
        <v>50</v>
      </c>
      <c r="I444" s="13"/>
      <c r="J444" s="5"/>
      <c r="K444" s="5"/>
    </row>
    <row r="445" spans="2:11">
      <c r="B445" s="277"/>
      <c r="C445" s="277"/>
      <c r="D445" s="13">
        <v>25090</v>
      </c>
      <c r="E445" s="1"/>
      <c r="F445" s="1"/>
      <c r="G445" s="1">
        <v>25055</v>
      </c>
      <c r="H445" s="1">
        <f>G445-D445</f>
        <v>-35</v>
      </c>
      <c r="I445" s="13"/>
      <c r="J445" s="5"/>
      <c r="K445" s="5"/>
    </row>
    <row r="446" spans="2:11">
      <c r="B446" s="277"/>
      <c r="C446" s="277"/>
      <c r="D446" s="13">
        <v>25090</v>
      </c>
      <c r="E446" s="1"/>
      <c r="F446" s="1"/>
      <c r="G446" s="1">
        <v>25055</v>
      </c>
      <c r="H446" s="1">
        <f>G446-D446</f>
        <v>-35</v>
      </c>
      <c r="I446" s="13"/>
      <c r="J446" s="5"/>
      <c r="K446" s="5"/>
    </row>
    <row r="447" spans="2:11">
      <c r="B447" s="277"/>
      <c r="C447" s="277"/>
      <c r="D447" s="13"/>
      <c r="E447" s="1">
        <v>25048</v>
      </c>
      <c r="F447" s="1"/>
      <c r="G447" s="1">
        <v>25078</v>
      </c>
      <c r="H447" s="1">
        <f>E447-G447</f>
        <v>-30</v>
      </c>
      <c r="I447" s="13"/>
      <c r="J447" s="5"/>
      <c r="K447" s="5"/>
    </row>
    <row r="448" spans="2:11">
      <c r="B448" s="277"/>
      <c r="C448" s="277"/>
      <c r="D448" s="13"/>
      <c r="E448" s="1">
        <v>25048</v>
      </c>
      <c r="F448" s="1"/>
      <c r="G448" s="1">
        <v>25078</v>
      </c>
      <c r="H448" s="1">
        <f t="shared" ref="H448:H450" si="37">E448-G448</f>
        <v>-30</v>
      </c>
      <c r="I448" s="13"/>
      <c r="J448" s="5"/>
      <c r="K448" s="5"/>
    </row>
    <row r="449" spans="2:11">
      <c r="B449" s="277"/>
      <c r="C449" s="277"/>
      <c r="D449" s="13"/>
      <c r="E449" s="1">
        <v>25020</v>
      </c>
      <c r="F449" s="1"/>
      <c r="G449" s="1">
        <v>25075</v>
      </c>
      <c r="H449" s="1">
        <f t="shared" si="37"/>
        <v>-55</v>
      </c>
      <c r="I449" s="13"/>
      <c r="J449" s="5"/>
      <c r="K449" s="5"/>
    </row>
    <row r="450" spans="2:11">
      <c r="B450" s="269"/>
      <c r="C450" s="269"/>
      <c r="D450" s="13"/>
      <c r="E450" s="1">
        <v>25020</v>
      </c>
      <c r="F450" s="1"/>
      <c r="G450" s="1">
        <v>25075</v>
      </c>
      <c r="H450" s="1">
        <f t="shared" si="37"/>
        <v>-55</v>
      </c>
      <c r="I450" s="13"/>
      <c r="J450" s="5">
        <f>H439+H440+H441+H442+H443+H444+H445+H447+H448+H449+H450</f>
        <v>-98</v>
      </c>
      <c r="K450" s="5">
        <f>J450*40</f>
        <v>-3920</v>
      </c>
    </row>
    <row r="451" spans="2:11">
      <c r="B451" s="268" t="s">
        <v>574</v>
      </c>
      <c r="C451" s="268" t="s">
        <v>572</v>
      </c>
      <c r="D451" s="13">
        <v>25100</v>
      </c>
      <c r="E451" s="1"/>
      <c r="F451" s="1"/>
      <c r="G451" s="1">
        <v>25016</v>
      </c>
      <c r="H451" s="1">
        <f>G451-D451</f>
        <v>-84</v>
      </c>
      <c r="I451" s="13"/>
      <c r="J451" s="5"/>
      <c r="K451" s="5"/>
    </row>
    <row r="452" spans="2:11">
      <c r="B452" s="277"/>
      <c r="C452" s="277"/>
      <c r="D452" s="13">
        <v>25100</v>
      </c>
      <c r="E452" s="1"/>
      <c r="F452" s="1"/>
      <c r="G452" s="1">
        <v>25016</v>
      </c>
      <c r="H452" s="1">
        <f t="shared" ref="H452:H453" si="38">G452-D452</f>
        <v>-84</v>
      </c>
      <c r="I452" s="13"/>
      <c r="J452" s="5"/>
      <c r="K452" s="5"/>
    </row>
    <row r="453" spans="2:11">
      <c r="B453" s="269"/>
      <c r="C453" s="269"/>
      <c r="D453" s="13">
        <v>25064</v>
      </c>
      <c r="E453" s="1"/>
      <c r="F453" s="1"/>
      <c r="G453" s="1">
        <v>25016</v>
      </c>
      <c r="H453" s="1">
        <f t="shared" si="38"/>
        <v>-48</v>
      </c>
      <c r="I453" s="13"/>
      <c r="J453" s="5">
        <f>H451+H452+H453</f>
        <v>-216</v>
      </c>
      <c r="K453" s="5">
        <f>J453*40</f>
        <v>-8640</v>
      </c>
    </row>
    <row r="454" spans="2:11">
      <c r="B454" s="268" t="s">
        <v>578</v>
      </c>
      <c r="C454" s="268" t="s">
        <v>572</v>
      </c>
      <c r="D454" s="13">
        <v>24975</v>
      </c>
      <c r="E454" s="1">
        <v>25002</v>
      </c>
      <c r="F454" s="1"/>
      <c r="G454" s="1"/>
      <c r="H454" s="1">
        <f>E454-D454</f>
        <v>27</v>
      </c>
      <c r="I454" s="13"/>
      <c r="J454" s="5"/>
      <c r="K454" s="5"/>
    </row>
    <row r="455" spans="2:11">
      <c r="B455" s="277"/>
      <c r="C455" s="277"/>
      <c r="D455" s="13">
        <v>24949</v>
      </c>
      <c r="E455" s="1">
        <v>24980</v>
      </c>
      <c r="F455" s="1"/>
      <c r="G455" s="1"/>
      <c r="H455" s="1">
        <f>E455-D455</f>
        <v>31</v>
      </c>
      <c r="I455" s="13"/>
      <c r="J455" s="5"/>
      <c r="K455" s="5"/>
    </row>
    <row r="456" spans="2:11">
      <c r="B456" s="277"/>
      <c r="C456" s="277"/>
      <c r="D456" s="13">
        <v>24905</v>
      </c>
      <c r="E456" s="1"/>
      <c r="F456" s="1">
        <v>24940</v>
      </c>
      <c r="G456" s="1"/>
      <c r="H456" s="1">
        <f>F456-D456</f>
        <v>35</v>
      </c>
      <c r="I456" s="13"/>
      <c r="J456" s="5"/>
      <c r="K456" s="5"/>
    </row>
    <row r="457" spans="2:11">
      <c r="B457" s="277"/>
      <c r="C457" s="277"/>
      <c r="D457" s="13">
        <v>24930</v>
      </c>
      <c r="E457" s="1">
        <v>24950</v>
      </c>
      <c r="F457" s="1"/>
      <c r="G457" s="1"/>
      <c r="H457" s="1">
        <f>E457-D457</f>
        <v>20</v>
      </c>
      <c r="I457" s="13"/>
      <c r="J457" s="5"/>
      <c r="K457" s="5"/>
    </row>
    <row r="458" spans="2:11">
      <c r="B458" s="277"/>
      <c r="C458" s="277"/>
      <c r="D458" s="13">
        <v>24925</v>
      </c>
      <c r="E458" s="1">
        <v>24945</v>
      </c>
      <c r="F458" s="1"/>
      <c r="G458" s="1"/>
      <c r="H458" s="1">
        <f t="shared" ref="H458:H462" si="39">E458-D458</f>
        <v>20</v>
      </c>
      <c r="I458" s="13"/>
      <c r="J458" s="5"/>
      <c r="K458" s="5"/>
    </row>
    <row r="459" spans="2:11">
      <c r="B459" s="277"/>
      <c r="C459" s="277"/>
      <c r="D459" s="13">
        <v>24950</v>
      </c>
      <c r="E459" s="1">
        <v>24970</v>
      </c>
      <c r="F459" s="1"/>
      <c r="G459" s="1"/>
      <c r="H459" s="1">
        <f t="shared" si="39"/>
        <v>20</v>
      </c>
      <c r="I459" s="13"/>
      <c r="J459" s="5"/>
      <c r="K459" s="5"/>
    </row>
    <row r="460" spans="2:11">
      <c r="B460" s="277"/>
      <c r="C460" s="277"/>
      <c r="D460" s="13">
        <v>24912</v>
      </c>
      <c r="E460" s="1">
        <v>24959</v>
      </c>
      <c r="F460" s="1"/>
      <c r="G460" s="1"/>
      <c r="H460" s="1">
        <f t="shared" si="39"/>
        <v>47</v>
      </c>
      <c r="I460" s="13"/>
      <c r="J460" s="5"/>
      <c r="K460" s="5"/>
    </row>
    <row r="461" spans="2:11">
      <c r="B461" s="277"/>
      <c r="C461" s="277"/>
      <c r="D461" s="13">
        <v>24962</v>
      </c>
      <c r="E461" s="1">
        <v>24990</v>
      </c>
      <c r="F461" s="1"/>
      <c r="G461" s="1"/>
      <c r="H461" s="1">
        <f t="shared" si="39"/>
        <v>28</v>
      </c>
      <c r="I461" s="13"/>
      <c r="J461" s="5"/>
      <c r="K461" s="5"/>
    </row>
    <row r="462" spans="2:11">
      <c r="B462" s="277"/>
      <c r="C462" s="277"/>
      <c r="D462" s="13">
        <v>24830</v>
      </c>
      <c r="E462" s="1">
        <v>24870</v>
      </c>
      <c r="F462" s="1"/>
      <c r="G462" s="1"/>
      <c r="H462" s="1">
        <f t="shared" si="39"/>
        <v>40</v>
      </c>
      <c r="I462" s="13"/>
      <c r="J462" s="5"/>
      <c r="K462" s="5"/>
    </row>
    <row r="463" spans="2:11">
      <c r="B463" s="277"/>
      <c r="C463" s="277"/>
      <c r="D463" s="13">
        <v>24798</v>
      </c>
      <c r="E463" s="1"/>
      <c r="F463" s="1">
        <v>24838</v>
      </c>
      <c r="G463" s="1"/>
      <c r="H463" s="1">
        <f>F463-D463</f>
        <v>40</v>
      </c>
      <c r="I463" s="13"/>
      <c r="J463" s="5"/>
      <c r="K463" s="5"/>
    </row>
    <row r="464" spans="2:11">
      <c r="B464" s="277"/>
      <c r="C464" s="277"/>
      <c r="D464" s="13">
        <v>24805</v>
      </c>
      <c r="E464" s="1"/>
      <c r="F464" s="1"/>
      <c r="G464" s="1">
        <v>24775</v>
      </c>
      <c r="H464" s="1">
        <f>G464-D464</f>
        <v>-30</v>
      </c>
      <c r="I464" s="13"/>
      <c r="J464" s="5"/>
      <c r="K464" s="5"/>
    </row>
    <row r="465" spans="2:11">
      <c r="B465" s="269"/>
      <c r="C465" s="269"/>
      <c r="D465" s="13">
        <v>24790</v>
      </c>
      <c r="E465" s="1"/>
      <c r="F465" s="1"/>
      <c r="G465" s="1">
        <v>24775</v>
      </c>
      <c r="H465" s="1">
        <f>G465-D465</f>
        <v>-15</v>
      </c>
      <c r="I465" s="13"/>
      <c r="J465" s="5">
        <f>H454+H455+H456+H457+H458+H459+H460+H461+H462+H463+H464+H465</f>
        <v>263</v>
      </c>
      <c r="K465" s="5">
        <f>J465*40</f>
        <v>10520</v>
      </c>
    </row>
    <row r="466" spans="2:11">
      <c r="B466" s="268" t="s">
        <v>580</v>
      </c>
      <c r="C466" s="268" t="s">
        <v>572</v>
      </c>
      <c r="D466" s="13">
        <v>24821</v>
      </c>
      <c r="E466" s="1">
        <v>24840</v>
      </c>
      <c r="F466" s="1"/>
      <c r="G466" s="1"/>
      <c r="H466" s="1">
        <f>E466-D466</f>
        <v>19</v>
      </c>
      <c r="I466" s="13"/>
      <c r="J466" s="5"/>
      <c r="K466" s="5"/>
    </row>
    <row r="467" spans="2:11">
      <c r="B467" s="277"/>
      <c r="C467" s="277"/>
      <c r="D467" s="13">
        <v>24821</v>
      </c>
      <c r="E467" s="1">
        <v>24840</v>
      </c>
      <c r="F467" s="1"/>
      <c r="G467" s="1"/>
      <c r="H467" s="1">
        <f t="shared" ref="H467:H473" si="40">E467-D467</f>
        <v>19</v>
      </c>
      <c r="I467" s="13"/>
      <c r="J467" s="5"/>
      <c r="K467" s="5"/>
    </row>
    <row r="468" spans="2:11">
      <c r="B468" s="277"/>
      <c r="C468" s="277"/>
      <c r="D468" s="13">
        <v>24830</v>
      </c>
      <c r="E468" s="1">
        <v>24868</v>
      </c>
      <c r="F468" s="1"/>
      <c r="G468" s="1"/>
      <c r="H468" s="1">
        <f t="shared" si="40"/>
        <v>38</v>
      </c>
      <c r="I468" s="13"/>
      <c r="J468" s="5"/>
      <c r="K468" s="5"/>
    </row>
    <row r="469" spans="2:11">
      <c r="B469" s="277"/>
      <c r="C469" s="277"/>
      <c r="D469" s="13">
        <v>24875</v>
      </c>
      <c r="E469" s="1">
        <v>24908</v>
      </c>
      <c r="F469" s="1"/>
      <c r="G469" s="1"/>
      <c r="H469" s="1">
        <f t="shared" si="40"/>
        <v>33</v>
      </c>
      <c r="I469" s="13"/>
      <c r="J469" s="5"/>
      <c r="K469" s="5"/>
    </row>
    <row r="470" spans="2:11">
      <c r="B470" s="277"/>
      <c r="C470" s="277"/>
      <c r="D470" s="13">
        <v>24846</v>
      </c>
      <c r="E470" s="1">
        <v>24868</v>
      </c>
      <c r="F470" s="1"/>
      <c r="G470" s="1"/>
      <c r="H470" s="1">
        <f t="shared" si="40"/>
        <v>22</v>
      </c>
      <c r="I470" s="13"/>
      <c r="J470" s="5"/>
      <c r="K470" s="5"/>
    </row>
    <row r="471" spans="2:11">
      <c r="B471" s="277"/>
      <c r="C471" s="277"/>
      <c r="D471" s="13">
        <v>24839</v>
      </c>
      <c r="E471" s="1">
        <v>24884</v>
      </c>
      <c r="F471" s="1"/>
      <c r="G471" s="1"/>
      <c r="H471" s="1">
        <f t="shared" si="40"/>
        <v>45</v>
      </c>
      <c r="I471" s="13"/>
      <c r="J471" s="5"/>
      <c r="K471" s="5"/>
    </row>
    <row r="472" spans="2:11">
      <c r="B472" s="277"/>
      <c r="C472" s="277"/>
      <c r="D472" s="13">
        <v>24872</v>
      </c>
      <c r="E472" s="1">
        <v>24880</v>
      </c>
      <c r="F472" s="1"/>
      <c r="G472" s="1"/>
      <c r="H472" s="1">
        <f t="shared" si="40"/>
        <v>8</v>
      </c>
      <c r="I472" s="13"/>
      <c r="J472" s="5"/>
      <c r="K472" s="5"/>
    </row>
    <row r="473" spans="2:11">
      <c r="B473" s="277"/>
      <c r="C473" s="277"/>
      <c r="D473" s="13">
        <v>24872</v>
      </c>
      <c r="E473" s="1">
        <v>24913</v>
      </c>
      <c r="F473" s="1"/>
      <c r="G473" s="1"/>
      <c r="H473" s="1">
        <f t="shared" si="40"/>
        <v>41</v>
      </c>
      <c r="I473" s="13"/>
      <c r="J473" s="5"/>
      <c r="K473" s="5"/>
    </row>
    <row r="474" spans="2:11">
      <c r="B474" s="277"/>
      <c r="C474" s="277"/>
      <c r="D474" s="13">
        <v>24990</v>
      </c>
      <c r="E474" s="1"/>
      <c r="F474" s="1">
        <v>25020</v>
      </c>
      <c r="G474" s="1"/>
      <c r="H474" s="1">
        <f>F474-D474</f>
        <v>30</v>
      </c>
      <c r="I474" s="13"/>
      <c r="J474" s="5"/>
      <c r="K474" s="5"/>
    </row>
    <row r="475" spans="2:11">
      <c r="B475" s="269"/>
      <c r="C475" s="269"/>
      <c r="D475" s="13">
        <v>24990</v>
      </c>
      <c r="E475" s="1"/>
      <c r="F475" s="1">
        <v>25020</v>
      </c>
      <c r="G475" s="1"/>
      <c r="H475" s="1">
        <f>F475-D475</f>
        <v>30</v>
      </c>
      <c r="I475" s="13"/>
      <c r="J475" s="5">
        <f>H466+H467+H468+H469+H470+H471+H472+H473+H474+H475</f>
        <v>285</v>
      </c>
      <c r="K475" s="5">
        <f>J475*40</f>
        <v>11400</v>
      </c>
    </row>
    <row r="476" spans="2:11">
      <c r="B476" s="268" t="s">
        <v>582</v>
      </c>
      <c r="C476" s="268" t="s">
        <v>572</v>
      </c>
      <c r="D476" s="13">
        <v>25110</v>
      </c>
      <c r="E476" s="1"/>
      <c r="F476" s="1">
        <v>25170</v>
      </c>
      <c r="G476" s="1"/>
      <c r="H476" s="1">
        <f>F476-D476</f>
        <v>60</v>
      </c>
      <c r="I476" s="13"/>
      <c r="J476" s="5"/>
      <c r="K476" s="5"/>
    </row>
    <row r="477" spans="2:11">
      <c r="B477" s="277"/>
      <c r="C477" s="277"/>
      <c r="D477" s="13">
        <v>25110</v>
      </c>
      <c r="E477" s="1"/>
      <c r="F477" s="1">
        <v>25215</v>
      </c>
      <c r="G477" s="1"/>
      <c r="H477" s="1">
        <f t="shared" ref="H477:H478" si="41">F477-D477</f>
        <v>105</v>
      </c>
      <c r="I477" s="13"/>
      <c r="J477" s="5"/>
      <c r="K477" s="5"/>
    </row>
    <row r="478" spans="2:11">
      <c r="B478" s="277"/>
      <c r="C478" s="277"/>
      <c r="D478" s="13">
        <v>25110</v>
      </c>
      <c r="E478" s="1"/>
      <c r="F478" s="1">
        <v>25224</v>
      </c>
      <c r="G478" s="1"/>
      <c r="H478" s="1">
        <f t="shared" si="41"/>
        <v>114</v>
      </c>
      <c r="I478" s="13"/>
      <c r="J478" s="5"/>
      <c r="K478" s="5"/>
    </row>
    <row r="479" spans="2:11">
      <c r="B479" s="277"/>
      <c r="C479" s="277"/>
      <c r="D479" s="13">
        <v>25347</v>
      </c>
      <c r="E479" s="1">
        <v>25360</v>
      </c>
      <c r="F479" s="1"/>
      <c r="G479" s="1"/>
      <c r="H479" s="1">
        <f>E479-D479</f>
        <v>13</v>
      </c>
      <c r="I479" s="13"/>
      <c r="J479" s="5"/>
      <c r="K479" s="5"/>
    </row>
    <row r="480" spans="2:11">
      <c r="B480" s="277"/>
      <c r="C480" s="277"/>
      <c r="D480" s="13">
        <v>25304</v>
      </c>
      <c r="E480" s="1">
        <v>25380</v>
      </c>
      <c r="F480" s="1"/>
      <c r="G480" s="1"/>
      <c r="H480" s="1">
        <f t="shared" ref="H480:H483" si="42">E480-D480</f>
        <v>76</v>
      </c>
      <c r="I480" s="13"/>
      <c r="J480" s="5"/>
      <c r="K480" s="5"/>
    </row>
    <row r="481" spans="2:11">
      <c r="B481" s="277"/>
      <c r="C481" s="277"/>
      <c r="D481" s="13">
        <v>25332</v>
      </c>
      <c r="E481" s="1">
        <v>25336</v>
      </c>
      <c r="F481" s="1"/>
      <c r="G481" s="1"/>
      <c r="H481" s="1">
        <f t="shared" si="42"/>
        <v>4</v>
      </c>
      <c r="I481" s="13"/>
      <c r="J481" s="5"/>
      <c r="K481" s="5"/>
    </row>
    <row r="482" spans="2:11">
      <c r="B482" s="277"/>
      <c r="C482" s="277"/>
      <c r="D482" s="13">
        <v>25332</v>
      </c>
      <c r="E482" s="1">
        <v>25345</v>
      </c>
      <c r="F482" s="1"/>
      <c r="G482" s="1"/>
      <c r="H482" s="1">
        <f t="shared" si="42"/>
        <v>13</v>
      </c>
      <c r="I482" s="13"/>
      <c r="J482" s="5"/>
      <c r="K482" s="5"/>
    </row>
    <row r="483" spans="2:11">
      <c r="B483" s="269"/>
      <c r="C483" s="269"/>
      <c r="D483" s="13">
        <v>25350</v>
      </c>
      <c r="E483" s="1">
        <v>25363</v>
      </c>
      <c r="F483" s="1"/>
      <c r="G483" s="1"/>
      <c r="H483" s="1">
        <f t="shared" si="42"/>
        <v>13</v>
      </c>
      <c r="I483" s="13"/>
      <c r="J483" s="5">
        <f>H476+H477+H478+H479+H480+H481+H482+H483</f>
        <v>398</v>
      </c>
      <c r="K483" s="5">
        <f>J483*40</f>
        <v>15920</v>
      </c>
    </row>
    <row r="484" spans="2:11">
      <c r="B484" s="268" t="s">
        <v>583</v>
      </c>
      <c r="C484" s="268" t="s">
        <v>572</v>
      </c>
      <c r="D484" s="13">
        <v>25587</v>
      </c>
      <c r="E484" s="1"/>
      <c r="F484" s="1">
        <v>25630</v>
      </c>
      <c r="G484" s="1"/>
      <c r="H484" s="1">
        <f>F484-D484</f>
        <v>43</v>
      </c>
      <c r="I484" s="13"/>
      <c r="J484" s="5"/>
      <c r="K484" s="5"/>
    </row>
    <row r="485" spans="2:11">
      <c r="B485" s="277"/>
      <c r="C485" s="277"/>
      <c r="D485" s="13">
        <v>25587</v>
      </c>
      <c r="E485" s="1"/>
      <c r="F485" s="1">
        <v>25655</v>
      </c>
      <c r="G485" s="1"/>
      <c r="H485" s="1">
        <f>F485-D485</f>
        <v>68</v>
      </c>
      <c r="I485" s="13"/>
      <c r="J485" s="5"/>
      <c r="K485" s="5"/>
    </row>
    <row r="486" spans="2:11">
      <c r="B486" s="277"/>
      <c r="C486" s="277"/>
      <c r="D486" s="13">
        <v>25658</v>
      </c>
      <c r="E486" s="1"/>
      <c r="F486" s="1"/>
      <c r="G486" s="1">
        <v>25600</v>
      </c>
      <c r="H486" s="1">
        <f>G486-D486</f>
        <v>-58</v>
      </c>
      <c r="I486" s="13"/>
      <c r="J486" s="5"/>
      <c r="K486" s="5"/>
    </row>
    <row r="487" spans="2:11">
      <c r="B487" s="277"/>
      <c r="C487" s="277"/>
      <c r="D487" s="13">
        <v>25658</v>
      </c>
      <c r="E487" s="1"/>
      <c r="F487" s="1"/>
      <c r="G487" s="1">
        <v>25600</v>
      </c>
      <c r="H487" s="1">
        <f>G487-D487</f>
        <v>-58</v>
      </c>
      <c r="I487" s="13"/>
      <c r="J487" s="5"/>
      <c r="K487" s="5"/>
    </row>
    <row r="488" spans="2:11">
      <c r="B488" s="269"/>
      <c r="C488" s="269"/>
      <c r="D488" s="13">
        <v>25585</v>
      </c>
      <c r="E488" s="1"/>
      <c r="F488" s="1">
        <v>25600</v>
      </c>
      <c r="G488" s="1"/>
      <c r="H488" s="1">
        <f>F488-D488</f>
        <v>15</v>
      </c>
      <c r="I488" s="13"/>
      <c r="J488" s="5">
        <f>H484+H485+H486+H487+H488</f>
        <v>10</v>
      </c>
      <c r="K488" s="5">
        <f>J488*40</f>
        <v>400</v>
      </c>
    </row>
    <row r="489" spans="2:11">
      <c r="B489" s="1"/>
      <c r="C489" s="1"/>
      <c r="D489" s="1"/>
      <c r="E489" s="1"/>
      <c r="F489" s="1"/>
      <c r="G489" s="1"/>
      <c r="H489" s="5">
        <f>SUM(H290:H488)</f>
        <v>7725</v>
      </c>
      <c r="I489" s="5">
        <f>H489*40</f>
        <v>309000</v>
      </c>
      <c r="J489" s="1"/>
      <c r="K489" s="1"/>
    </row>
    <row r="494" spans="2:11">
      <c r="B494" s="5" t="s">
        <v>88</v>
      </c>
      <c r="C494" s="5">
        <v>2018</v>
      </c>
      <c r="D494" s="1"/>
      <c r="E494" s="1"/>
      <c r="F494" s="1"/>
      <c r="G494" s="1"/>
      <c r="H494" s="1"/>
      <c r="I494" s="1"/>
      <c r="J494" s="247" t="s">
        <v>527</v>
      </c>
      <c r="K494" s="248"/>
    </row>
    <row r="495" spans="2:11">
      <c r="B495" s="3"/>
      <c r="C495" s="3"/>
      <c r="D495" s="3"/>
      <c r="E495" s="3"/>
      <c r="F495" s="3"/>
      <c r="G495" s="3"/>
      <c r="H495" s="3" t="s">
        <v>4</v>
      </c>
      <c r="I495" s="3"/>
      <c r="J495" s="249"/>
      <c r="K495" s="250"/>
    </row>
    <row r="496" spans="2:11">
      <c r="B496" s="4" t="s">
        <v>0</v>
      </c>
      <c r="C496" s="4" t="s">
        <v>5</v>
      </c>
      <c r="D496" s="4" t="s">
        <v>2</v>
      </c>
      <c r="E496" s="4" t="s">
        <v>6</v>
      </c>
      <c r="F496" s="4" t="s">
        <v>3</v>
      </c>
      <c r="G496" s="4" t="s">
        <v>7</v>
      </c>
      <c r="H496" s="4" t="s">
        <v>8</v>
      </c>
      <c r="I496" s="4" t="s">
        <v>9</v>
      </c>
      <c r="J496" s="76" t="s">
        <v>525</v>
      </c>
      <c r="K496" s="77" t="s">
        <v>526</v>
      </c>
    </row>
    <row r="497" spans="2:11">
      <c r="B497" s="267" t="s">
        <v>584</v>
      </c>
      <c r="C497" s="268" t="s">
        <v>572</v>
      </c>
      <c r="D497" s="1">
        <v>25585</v>
      </c>
      <c r="E497" s="1">
        <v>25610</v>
      </c>
      <c r="F497" s="1"/>
      <c r="G497" s="1"/>
      <c r="H497" s="1">
        <f>E497-D497</f>
        <v>25</v>
      </c>
      <c r="I497" s="1"/>
      <c r="J497" s="1"/>
      <c r="K497" s="1"/>
    </row>
    <row r="498" spans="2:11">
      <c r="B498" s="267"/>
      <c r="C498" s="277"/>
      <c r="D498" s="1"/>
      <c r="E498" s="1">
        <v>25610</v>
      </c>
      <c r="F498" s="1"/>
      <c r="G498" s="1">
        <v>25640</v>
      </c>
      <c r="H498" s="1">
        <f>E498-G498</f>
        <v>-30</v>
      </c>
      <c r="I498" s="1"/>
      <c r="J498" s="1"/>
      <c r="K498" s="1"/>
    </row>
    <row r="499" spans="2:11">
      <c r="B499" s="267"/>
      <c r="C499" s="277"/>
      <c r="D499" s="1">
        <v>25660</v>
      </c>
      <c r="E499" s="1"/>
      <c r="F499" s="1">
        <v>25700</v>
      </c>
      <c r="G499" s="1"/>
      <c r="H499" s="1">
        <f>F499-D499</f>
        <v>40</v>
      </c>
      <c r="I499" s="1"/>
      <c r="J499" s="1"/>
      <c r="K499" s="1"/>
    </row>
    <row r="500" spans="2:11">
      <c r="B500" s="267"/>
      <c r="C500" s="277"/>
      <c r="D500" s="1">
        <v>25660</v>
      </c>
      <c r="E500" s="1"/>
      <c r="F500" s="1">
        <v>25735</v>
      </c>
      <c r="G500" s="1"/>
      <c r="H500" s="1">
        <f>F500-D500</f>
        <v>75</v>
      </c>
      <c r="I500" s="1"/>
      <c r="J500" s="1"/>
      <c r="K500" s="1"/>
    </row>
    <row r="501" spans="2:11">
      <c r="B501" s="267"/>
      <c r="C501" s="277"/>
      <c r="D501" s="1">
        <v>25685</v>
      </c>
      <c r="E501" s="1"/>
      <c r="F501" s="1"/>
      <c r="G501" s="1">
        <v>25650</v>
      </c>
      <c r="H501" s="1">
        <f>G501-D501</f>
        <v>-35</v>
      </c>
      <c r="I501" s="1"/>
      <c r="J501" s="1"/>
      <c r="K501" s="1"/>
    </row>
    <row r="502" spans="2:11">
      <c r="B502" s="267"/>
      <c r="C502" s="277"/>
      <c r="D502" s="1">
        <v>25655</v>
      </c>
      <c r="E502" s="1"/>
      <c r="F502" s="1"/>
      <c r="G502" s="1">
        <v>25650</v>
      </c>
      <c r="H502" s="1">
        <f>G502-D502</f>
        <v>-5</v>
      </c>
      <c r="I502" s="1"/>
      <c r="J502" s="1"/>
      <c r="K502" s="1"/>
    </row>
    <row r="503" spans="2:11">
      <c r="B503" s="267"/>
      <c r="C503" s="277"/>
      <c r="D503" s="1">
        <v>25597</v>
      </c>
      <c r="E503" s="1">
        <v>25650</v>
      </c>
      <c r="F503" s="1"/>
      <c r="G503" s="1"/>
      <c r="H503" s="1">
        <f>E503-D503</f>
        <v>53</v>
      </c>
      <c r="I503" s="1"/>
      <c r="J503" s="1"/>
      <c r="K503" s="1"/>
    </row>
    <row r="504" spans="2:11">
      <c r="B504" s="267"/>
      <c r="C504" s="277"/>
      <c r="D504" s="1">
        <v>25590</v>
      </c>
      <c r="E504" s="1">
        <v>25650</v>
      </c>
      <c r="F504" s="1"/>
      <c r="G504" s="1"/>
      <c r="H504" s="1">
        <f t="shared" ref="H504:H506" si="43">E504-D504</f>
        <v>60</v>
      </c>
      <c r="I504" s="1"/>
      <c r="J504" s="1"/>
      <c r="K504" s="1"/>
    </row>
    <row r="505" spans="2:11">
      <c r="B505" s="267"/>
      <c r="C505" s="277"/>
      <c r="D505" s="1">
        <v>25589</v>
      </c>
      <c r="E505" s="1">
        <v>25650</v>
      </c>
      <c r="F505" s="1"/>
      <c r="G505" s="1"/>
      <c r="H505" s="1">
        <f t="shared" si="43"/>
        <v>61</v>
      </c>
      <c r="I505" s="1"/>
      <c r="J505" s="1"/>
      <c r="K505" s="1"/>
    </row>
    <row r="506" spans="2:11">
      <c r="B506" s="267"/>
      <c r="C506" s="277"/>
      <c r="D506" s="1">
        <v>25574</v>
      </c>
      <c r="E506" s="1">
        <v>25618</v>
      </c>
      <c r="F506" s="1"/>
      <c r="G506" s="1"/>
      <c r="H506" s="1">
        <f t="shared" si="43"/>
        <v>44</v>
      </c>
      <c r="I506" s="1"/>
      <c r="J506" s="1"/>
      <c r="K506" s="1"/>
    </row>
    <row r="507" spans="2:11">
      <c r="B507" s="267"/>
      <c r="C507" s="277"/>
      <c r="D507" s="1">
        <v>25645</v>
      </c>
      <c r="E507" s="1"/>
      <c r="F507" s="1">
        <v>25660</v>
      </c>
      <c r="G507" s="1"/>
      <c r="H507" s="1">
        <f>F507-D507</f>
        <v>15</v>
      </c>
      <c r="I507" s="1"/>
      <c r="J507" s="1"/>
      <c r="K507" s="1"/>
    </row>
    <row r="508" spans="2:11">
      <c r="B508" s="267"/>
      <c r="C508" s="269"/>
      <c r="D508" s="1">
        <v>25645</v>
      </c>
      <c r="E508" s="1"/>
      <c r="F508" s="1">
        <v>25665</v>
      </c>
      <c r="G508" s="1"/>
      <c r="H508" s="1">
        <f>F508-D508</f>
        <v>20</v>
      </c>
      <c r="I508" s="1"/>
      <c r="J508" s="5">
        <v>323</v>
      </c>
      <c r="K508" s="5">
        <f>J508*40</f>
        <v>12920</v>
      </c>
    </row>
    <row r="509" spans="2:11">
      <c r="B509" s="268" t="s">
        <v>586</v>
      </c>
      <c r="C509" s="268" t="s">
        <v>572</v>
      </c>
      <c r="D509" s="1">
        <v>25527</v>
      </c>
      <c r="E509" s="1">
        <v>25565</v>
      </c>
      <c r="F509" s="1"/>
      <c r="G509" s="1"/>
      <c r="H509" s="1">
        <f>E509-D509</f>
        <v>38</v>
      </c>
      <c r="I509" s="1"/>
      <c r="J509" s="5"/>
      <c r="K509" s="5"/>
    </row>
    <row r="510" spans="2:11">
      <c r="B510" s="277"/>
      <c r="C510" s="277"/>
      <c r="D510" s="1">
        <v>25527</v>
      </c>
      <c r="E510" s="1">
        <v>25565</v>
      </c>
      <c r="F510" s="1"/>
      <c r="G510" s="1"/>
      <c r="H510" s="1">
        <f>E510-D510</f>
        <v>38</v>
      </c>
      <c r="I510" s="1"/>
      <c r="J510" s="5"/>
      <c r="K510" s="5"/>
    </row>
    <row r="511" spans="2:11">
      <c r="B511" s="277"/>
      <c r="C511" s="277"/>
      <c r="D511" s="1">
        <v>25605</v>
      </c>
      <c r="E511" s="1"/>
      <c r="F511" s="1">
        <v>25625</v>
      </c>
      <c r="G511" s="1"/>
      <c r="H511" s="1">
        <f>F511-D511</f>
        <v>20</v>
      </c>
      <c r="I511" s="1"/>
      <c r="J511" s="5"/>
      <c r="K511" s="5"/>
    </row>
    <row r="512" spans="2:11">
      <c r="B512" s="277"/>
      <c r="C512" s="277"/>
      <c r="D512" s="1">
        <v>25597</v>
      </c>
      <c r="E512" s="1"/>
      <c r="F512" s="1">
        <v>25660</v>
      </c>
      <c r="G512" s="1"/>
      <c r="H512" s="1">
        <f t="shared" ref="H512:H515" si="44">F512-D512</f>
        <v>63</v>
      </c>
      <c r="I512" s="1"/>
      <c r="J512" s="5"/>
      <c r="K512" s="5"/>
    </row>
    <row r="513" spans="2:11">
      <c r="B513" s="277"/>
      <c r="C513" s="277"/>
      <c r="D513" s="1">
        <v>25588</v>
      </c>
      <c r="E513" s="1"/>
      <c r="F513" s="1">
        <v>25677</v>
      </c>
      <c r="G513" s="1"/>
      <c r="H513" s="1">
        <f t="shared" si="44"/>
        <v>89</v>
      </c>
      <c r="I513" s="1"/>
      <c r="J513" s="5"/>
      <c r="K513" s="5"/>
    </row>
    <row r="514" spans="2:11">
      <c r="B514" s="277"/>
      <c r="C514" s="277"/>
      <c r="D514" s="1">
        <v>25675</v>
      </c>
      <c r="E514" s="1"/>
      <c r="F514" s="1">
        <v>25715</v>
      </c>
      <c r="G514" s="1"/>
      <c r="H514" s="1">
        <f t="shared" si="44"/>
        <v>40</v>
      </c>
      <c r="I514" s="1"/>
      <c r="J514" s="5"/>
      <c r="K514" s="5"/>
    </row>
    <row r="515" spans="2:11">
      <c r="B515" s="269"/>
      <c r="C515" s="269"/>
      <c r="D515" s="1">
        <v>25675</v>
      </c>
      <c r="E515" s="1"/>
      <c r="F515" s="1">
        <v>25720</v>
      </c>
      <c r="G515" s="1"/>
      <c r="H515" s="1">
        <f t="shared" si="44"/>
        <v>45</v>
      </c>
      <c r="I515" s="1"/>
      <c r="J515" s="5">
        <f>H509+H510+H511+H512+H513+H514+H515</f>
        <v>333</v>
      </c>
      <c r="K515" s="5">
        <f>J515*40</f>
        <v>13320</v>
      </c>
    </row>
    <row r="516" spans="2:11">
      <c r="B516" s="268" t="s">
        <v>587</v>
      </c>
      <c r="C516" s="268" t="s">
        <v>572</v>
      </c>
      <c r="D516" s="1"/>
      <c r="E516" s="1">
        <v>25660</v>
      </c>
      <c r="F516" s="1"/>
      <c r="G516" s="1">
        <v>25700</v>
      </c>
      <c r="H516" s="1">
        <f>E516-G516</f>
        <v>-40</v>
      </c>
      <c r="I516" s="1"/>
      <c r="J516" s="5"/>
      <c r="K516" s="5"/>
    </row>
    <row r="517" spans="2:11">
      <c r="B517" s="277"/>
      <c r="C517" s="277"/>
      <c r="D517" s="1"/>
      <c r="E517" s="1">
        <v>25660</v>
      </c>
      <c r="F517" s="1"/>
      <c r="G517" s="1">
        <v>25700</v>
      </c>
      <c r="H517" s="1">
        <f t="shared" ref="H517:H520" si="45">E517-G517</f>
        <v>-40</v>
      </c>
      <c r="I517" s="1"/>
      <c r="J517" s="5"/>
      <c r="K517" s="5"/>
    </row>
    <row r="518" spans="2:11">
      <c r="B518" s="277"/>
      <c r="C518" s="277"/>
      <c r="D518" s="1"/>
      <c r="E518" s="1">
        <v>25632</v>
      </c>
      <c r="F518" s="1"/>
      <c r="G518" s="1">
        <v>25660</v>
      </c>
      <c r="H518" s="1">
        <f t="shared" si="45"/>
        <v>-28</v>
      </c>
      <c r="I518" s="1"/>
      <c r="J518" s="5"/>
      <c r="K518" s="5"/>
    </row>
    <row r="519" spans="2:11">
      <c r="B519" s="277"/>
      <c r="C519" s="277"/>
      <c r="D519" s="1"/>
      <c r="E519" s="1">
        <v>25632</v>
      </c>
      <c r="F519" s="1"/>
      <c r="G519" s="1">
        <v>25660</v>
      </c>
      <c r="H519" s="1">
        <f t="shared" si="45"/>
        <v>-28</v>
      </c>
      <c r="I519" s="1"/>
      <c r="J519" s="5"/>
      <c r="K519" s="5"/>
    </row>
    <row r="520" spans="2:11">
      <c r="B520" s="277"/>
      <c r="C520" s="277"/>
      <c r="D520" s="1"/>
      <c r="E520" s="1">
        <v>25632</v>
      </c>
      <c r="F520" s="1"/>
      <c r="G520" s="1">
        <v>25660</v>
      </c>
      <c r="H520" s="1">
        <f t="shared" si="45"/>
        <v>-28</v>
      </c>
      <c r="I520" s="1"/>
      <c r="J520" s="5"/>
      <c r="K520" s="5"/>
    </row>
    <row r="521" spans="2:11">
      <c r="B521" s="277"/>
      <c r="C521" s="277"/>
      <c r="D521" s="1">
        <v>25705</v>
      </c>
      <c r="E521" s="1"/>
      <c r="F521" s="1">
        <v>25735</v>
      </c>
      <c r="G521" s="1"/>
      <c r="H521" s="1">
        <f>F521-D521</f>
        <v>30</v>
      </c>
      <c r="I521" s="1"/>
      <c r="J521" s="5"/>
      <c r="K521" s="5"/>
    </row>
    <row r="522" spans="2:11">
      <c r="B522" s="277"/>
      <c r="C522" s="277"/>
      <c r="D522" s="1">
        <v>25700</v>
      </c>
      <c r="E522" s="1"/>
      <c r="F522" s="1">
        <v>25735</v>
      </c>
      <c r="G522" s="1"/>
      <c r="H522" s="1">
        <f t="shared" ref="H522:H524" si="46">F522-D522</f>
        <v>35</v>
      </c>
      <c r="I522" s="1"/>
      <c r="J522" s="5"/>
      <c r="K522" s="5"/>
    </row>
    <row r="523" spans="2:11">
      <c r="B523" s="277"/>
      <c r="C523" s="277"/>
      <c r="D523" s="1">
        <v>25689</v>
      </c>
      <c r="E523" s="1"/>
      <c r="F523" s="1">
        <v>25735</v>
      </c>
      <c r="G523" s="1"/>
      <c r="H523" s="1">
        <f t="shared" si="46"/>
        <v>46</v>
      </c>
      <c r="I523" s="1"/>
      <c r="J523" s="5"/>
      <c r="K523" s="5"/>
    </row>
    <row r="524" spans="2:11">
      <c r="B524" s="277"/>
      <c r="C524" s="277"/>
      <c r="D524" s="1">
        <v>25672</v>
      </c>
      <c r="E524" s="1"/>
      <c r="F524" s="1">
        <v>25735</v>
      </c>
      <c r="G524" s="1"/>
      <c r="H524" s="1">
        <f t="shared" si="46"/>
        <v>63</v>
      </c>
      <c r="I524" s="1"/>
      <c r="J524" s="5"/>
      <c r="K524" s="5"/>
    </row>
    <row r="525" spans="2:11">
      <c r="B525" s="277"/>
      <c r="C525" s="277"/>
      <c r="D525" s="1">
        <v>25675</v>
      </c>
      <c r="E525" s="1"/>
      <c r="F525" s="1"/>
      <c r="G525" s="1">
        <v>25650</v>
      </c>
      <c r="H525" s="1">
        <f>G525-D525</f>
        <v>-25</v>
      </c>
      <c r="I525" s="1"/>
      <c r="J525" s="5"/>
      <c r="K525" s="5"/>
    </row>
    <row r="526" spans="2:11">
      <c r="B526" s="269"/>
      <c r="C526" s="269"/>
      <c r="D526" s="1">
        <v>25675</v>
      </c>
      <c r="E526" s="1"/>
      <c r="F526" s="1"/>
      <c r="G526" s="1">
        <v>25650</v>
      </c>
      <c r="H526" s="1">
        <f>G526-D526</f>
        <v>-25</v>
      </c>
      <c r="I526" s="1"/>
      <c r="J526" s="5">
        <f>H516+H517+H518+H519+H520+H521+H522+H523+H524+H525+H526</f>
        <v>-40</v>
      </c>
      <c r="K526" s="5">
        <f>J526*40</f>
        <v>-1600</v>
      </c>
    </row>
    <row r="527" spans="2:11">
      <c r="B527" s="268" t="s">
        <v>588</v>
      </c>
      <c r="C527" s="268" t="s">
        <v>572</v>
      </c>
      <c r="D527" s="1">
        <v>25745</v>
      </c>
      <c r="E527" s="1"/>
      <c r="F527" s="1">
        <v>25790</v>
      </c>
      <c r="G527" s="1"/>
      <c r="H527" s="1">
        <f>F527-D527</f>
        <v>45</v>
      </c>
      <c r="I527" s="1"/>
      <c r="J527" s="5"/>
      <c r="K527" s="5"/>
    </row>
    <row r="528" spans="2:11">
      <c r="B528" s="277"/>
      <c r="C528" s="277"/>
      <c r="D528" s="1">
        <v>25778</v>
      </c>
      <c r="E528" s="1"/>
      <c r="F528" s="1">
        <v>25807</v>
      </c>
      <c r="G528" s="1"/>
      <c r="H528" s="1">
        <f t="shared" ref="H528:H530" si="47">F528-D528</f>
        <v>29</v>
      </c>
      <c r="I528" s="1"/>
      <c r="J528" s="5"/>
      <c r="K528" s="5"/>
    </row>
    <row r="529" spans="2:11">
      <c r="B529" s="277"/>
      <c r="C529" s="277"/>
      <c r="D529" s="1">
        <v>25800</v>
      </c>
      <c r="E529" s="1"/>
      <c r="F529" s="1">
        <v>25819</v>
      </c>
      <c r="G529" s="1"/>
      <c r="H529" s="1">
        <f t="shared" si="47"/>
        <v>19</v>
      </c>
      <c r="I529" s="1"/>
      <c r="J529" s="5"/>
      <c r="K529" s="5"/>
    </row>
    <row r="530" spans="2:11">
      <c r="B530" s="277"/>
      <c r="C530" s="277"/>
      <c r="D530" s="1">
        <v>25800</v>
      </c>
      <c r="E530" s="1"/>
      <c r="F530" s="1">
        <v>25837</v>
      </c>
      <c r="G530" s="1"/>
      <c r="H530" s="1">
        <f t="shared" si="47"/>
        <v>37</v>
      </c>
      <c r="I530" s="1"/>
      <c r="J530" s="5"/>
      <c r="K530" s="5"/>
    </row>
    <row r="531" spans="2:11">
      <c r="B531" s="277"/>
      <c r="C531" s="277"/>
      <c r="D531" s="1">
        <v>25823</v>
      </c>
      <c r="E531" s="1"/>
      <c r="F531" s="1"/>
      <c r="G531" s="1">
        <v>25810</v>
      </c>
      <c r="H531" s="1">
        <f>G531-D531</f>
        <v>-13</v>
      </c>
      <c r="I531" s="1"/>
      <c r="J531" s="5"/>
      <c r="K531" s="5"/>
    </row>
    <row r="532" spans="2:11">
      <c r="B532" s="277"/>
      <c r="C532" s="277"/>
      <c r="D532" s="1">
        <v>25833</v>
      </c>
      <c r="E532" s="1"/>
      <c r="F532" s="1"/>
      <c r="G532" s="1">
        <v>25810</v>
      </c>
      <c r="H532" s="1">
        <f t="shared" ref="H532:H533" si="48">G532-D532</f>
        <v>-23</v>
      </c>
      <c r="I532" s="1"/>
      <c r="J532" s="5"/>
      <c r="K532" s="5"/>
    </row>
    <row r="533" spans="2:11">
      <c r="B533" s="269"/>
      <c r="C533" s="269"/>
      <c r="D533" s="1">
        <v>25840</v>
      </c>
      <c r="E533" s="1"/>
      <c r="F533" s="1"/>
      <c r="G533" s="1">
        <v>25810</v>
      </c>
      <c r="H533" s="1">
        <f t="shared" si="48"/>
        <v>-30</v>
      </c>
      <c r="I533" s="1"/>
      <c r="J533" s="5">
        <f>H527+H528+H529+H530+H531+H532+H533</f>
        <v>64</v>
      </c>
      <c r="K533" s="5">
        <f>J533*40</f>
        <v>2560</v>
      </c>
    </row>
    <row r="534" spans="2:11">
      <c r="B534" s="268" t="s">
        <v>589</v>
      </c>
      <c r="C534" s="268" t="s">
        <v>572</v>
      </c>
      <c r="D534" s="1">
        <v>25993</v>
      </c>
      <c r="E534" s="1"/>
      <c r="F534" s="1">
        <v>25998</v>
      </c>
      <c r="G534" s="1"/>
      <c r="H534" s="1">
        <f>F534-D534</f>
        <v>5</v>
      </c>
      <c r="I534" s="1"/>
      <c r="J534" s="5"/>
      <c r="K534" s="5"/>
    </row>
    <row r="535" spans="2:11">
      <c r="B535" s="277"/>
      <c r="C535" s="277"/>
      <c r="D535" s="1">
        <v>25993</v>
      </c>
      <c r="E535" s="1"/>
      <c r="F535" s="1">
        <v>26020</v>
      </c>
      <c r="G535" s="1"/>
      <c r="H535" s="1">
        <f t="shared" ref="H535:H536" si="49">F535-D535</f>
        <v>27</v>
      </c>
      <c r="I535" s="1"/>
      <c r="J535" s="5"/>
      <c r="K535" s="5"/>
    </row>
    <row r="536" spans="2:11">
      <c r="B536" s="277"/>
      <c r="C536" s="277"/>
      <c r="D536" s="1">
        <v>25955</v>
      </c>
      <c r="E536" s="1"/>
      <c r="F536" s="1">
        <v>25998</v>
      </c>
      <c r="G536" s="1"/>
      <c r="H536" s="1">
        <f t="shared" si="49"/>
        <v>43</v>
      </c>
      <c r="I536" s="1"/>
      <c r="J536" s="5"/>
      <c r="K536" s="5"/>
    </row>
    <row r="537" spans="2:11">
      <c r="B537" s="277"/>
      <c r="C537" s="277"/>
      <c r="D537" s="1">
        <v>25955</v>
      </c>
      <c r="E537" s="1"/>
      <c r="F537" s="1"/>
      <c r="G537" s="1">
        <v>25950</v>
      </c>
      <c r="H537" s="1">
        <f>G537-D537</f>
        <v>-5</v>
      </c>
      <c r="I537" s="1"/>
      <c r="J537" s="5"/>
      <c r="K537" s="5"/>
    </row>
    <row r="538" spans="2:11">
      <c r="B538" s="277"/>
      <c r="C538" s="277"/>
      <c r="D538" s="1">
        <v>25985</v>
      </c>
      <c r="E538" s="1"/>
      <c r="F538" s="1"/>
      <c r="G538" s="1">
        <v>25950</v>
      </c>
      <c r="H538" s="1">
        <f>G538-D538</f>
        <v>-35</v>
      </c>
      <c r="I538" s="1"/>
      <c r="J538" s="5"/>
      <c r="K538" s="5"/>
    </row>
    <row r="539" spans="2:11">
      <c r="B539" s="277"/>
      <c r="C539" s="277"/>
      <c r="D539" s="1"/>
      <c r="E539" s="1">
        <v>25963</v>
      </c>
      <c r="F539" s="1"/>
      <c r="G539" s="1">
        <v>25980</v>
      </c>
      <c r="H539" s="1">
        <f>E539-G539</f>
        <v>-17</v>
      </c>
      <c r="I539" s="1"/>
      <c r="J539" s="5"/>
      <c r="K539" s="5"/>
    </row>
    <row r="540" spans="2:11">
      <c r="B540" s="277"/>
      <c r="C540" s="277"/>
      <c r="D540" s="1"/>
      <c r="E540" s="1">
        <v>25963</v>
      </c>
      <c r="F540" s="1"/>
      <c r="G540" s="1">
        <v>25980</v>
      </c>
      <c r="H540" s="1">
        <f>E540-G540</f>
        <v>-17</v>
      </c>
      <c r="I540" s="1"/>
      <c r="J540" s="5"/>
      <c r="K540" s="5"/>
    </row>
    <row r="541" spans="2:11">
      <c r="B541" s="277"/>
      <c r="C541" s="277"/>
      <c r="D541" s="1">
        <v>25999</v>
      </c>
      <c r="E541" s="1"/>
      <c r="F541" s="1">
        <v>26049</v>
      </c>
      <c r="G541" s="1"/>
      <c r="H541" s="1">
        <f>F541-D541</f>
        <v>50</v>
      </c>
      <c r="I541" s="1"/>
      <c r="J541" s="5"/>
      <c r="K541" s="5"/>
    </row>
    <row r="542" spans="2:11">
      <c r="B542" s="277"/>
      <c r="C542" s="277"/>
      <c r="D542" s="1">
        <v>25999</v>
      </c>
      <c r="E542" s="1"/>
      <c r="F542" s="1">
        <v>26064</v>
      </c>
      <c r="G542" s="1"/>
      <c r="H542" s="1">
        <f>F542-D542</f>
        <v>65</v>
      </c>
      <c r="I542" s="1"/>
      <c r="J542" s="5"/>
      <c r="K542" s="5"/>
    </row>
    <row r="543" spans="2:11">
      <c r="B543" s="277"/>
      <c r="C543" s="277"/>
      <c r="D543" s="1">
        <v>25999</v>
      </c>
      <c r="E543" s="1"/>
      <c r="F543" s="1"/>
      <c r="G543" s="1">
        <v>25990</v>
      </c>
      <c r="H543" s="1">
        <f>G543-D543</f>
        <v>-9</v>
      </c>
      <c r="I543" s="1"/>
      <c r="J543" s="5"/>
      <c r="K543" s="5"/>
    </row>
    <row r="544" spans="2:11">
      <c r="B544" s="277"/>
      <c r="C544" s="277"/>
      <c r="D544" s="1">
        <v>26029</v>
      </c>
      <c r="E544" s="1"/>
      <c r="F544" s="1"/>
      <c r="G544" s="1">
        <v>25990</v>
      </c>
      <c r="H544" s="1">
        <f>G544-D544</f>
        <v>-39</v>
      </c>
      <c r="I544" s="1"/>
      <c r="J544" s="5"/>
      <c r="K544" s="5"/>
    </row>
    <row r="545" spans="2:11">
      <c r="B545" s="277"/>
      <c r="C545" s="277"/>
      <c r="D545" s="1"/>
      <c r="E545" s="1">
        <v>25965</v>
      </c>
      <c r="F545" s="1"/>
      <c r="G545" s="1">
        <v>26020</v>
      </c>
      <c r="H545" s="1">
        <f>E545-G545</f>
        <v>-55</v>
      </c>
      <c r="I545" s="1"/>
      <c r="J545" s="5"/>
      <c r="K545" s="5"/>
    </row>
    <row r="546" spans="2:11">
      <c r="B546" s="277"/>
      <c r="C546" s="277"/>
      <c r="D546" s="1"/>
      <c r="E546" s="1">
        <v>25965</v>
      </c>
      <c r="F546" s="1"/>
      <c r="G546" s="1">
        <v>26020</v>
      </c>
      <c r="H546" s="1">
        <f t="shared" ref="H546:H547" si="50">E546-G546</f>
        <v>-55</v>
      </c>
      <c r="I546" s="1"/>
      <c r="J546" s="5"/>
      <c r="K546" s="5"/>
    </row>
    <row r="547" spans="2:11">
      <c r="B547" s="277"/>
      <c r="C547" s="277"/>
      <c r="D547" s="1"/>
      <c r="E547" s="1">
        <v>25965</v>
      </c>
      <c r="F547" s="1"/>
      <c r="G547" s="1">
        <v>26020</v>
      </c>
      <c r="H547" s="1">
        <f t="shared" si="50"/>
        <v>-55</v>
      </c>
      <c r="I547" s="1"/>
      <c r="J547" s="5"/>
      <c r="K547" s="5"/>
    </row>
    <row r="548" spans="2:11">
      <c r="B548" s="277"/>
      <c r="C548" s="277"/>
      <c r="D548" s="1">
        <v>25962</v>
      </c>
      <c r="E548" s="1">
        <v>25985</v>
      </c>
      <c r="F548" s="1"/>
      <c r="G548" s="1"/>
      <c r="H548" s="1">
        <f>E548-D548</f>
        <v>23</v>
      </c>
      <c r="I548" s="1"/>
      <c r="J548" s="5"/>
      <c r="K548" s="5"/>
    </row>
    <row r="549" spans="2:11">
      <c r="B549" s="277"/>
      <c r="C549" s="277"/>
      <c r="D549" s="1">
        <v>25970</v>
      </c>
      <c r="E549" s="1">
        <v>26009</v>
      </c>
      <c r="F549" s="1"/>
      <c r="G549" s="1"/>
      <c r="H549" s="1">
        <f>E549-D549</f>
        <v>39</v>
      </c>
      <c r="I549" s="1"/>
      <c r="J549" s="5"/>
      <c r="K549" s="5"/>
    </row>
    <row r="550" spans="2:11">
      <c r="B550" s="277"/>
      <c r="C550" s="277"/>
      <c r="D550" s="1">
        <v>26025</v>
      </c>
      <c r="E550" s="1"/>
      <c r="F550" s="1">
        <v>26060</v>
      </c>
      <c r="G550" s="1"/>
      <c r="H550" s="1">
        <f>F550-D550</f>
        <v>35</v>
      </c>
      <c r="I550" s="1"/>
      <c r="J550" s="5"/>
      <c r="K550" s="5"/>
    </row>
    <row r="551" spans="2:11">
      <c r="B551" s="277"/>
      <c r="C551" s="277"/>
      <c r="D551" s="1">
        <v>26025</v>
      </c>
      <c r="E551" s="1"/>
      <c r="F551" s="1">
        <v>26060</v>
      </c>
      <c r="G551" s="1"/>
      <c r="H551" s="1">
        <f t="shared" ref="H551:H553" si="51">F551-D551</f>
        <v>35</v>
      </c>
      <c r="I551" s="1"/>
      <c r="J551" s="5"/>
      <c r="K551" s="5"/>
    </row>
    <row r="552" spans="2:11">
      <c r="B552" s="277"/>
      <c r="C552" s="277"/>
      <c r="D552" s="1">
        <v>26025</v>
      </c>
      <c r="E552" s="1"/>
      <c r="F552" s="1">
        <v>26057</v>
      </c>
      <c r="G552" s="1"/>
      <c r="H552" s="1">
        <f t="shared" si="51"/>
        <v>32</v>
      </c>
      <c r="I552" s="1"/>
      <c r="J552" s="5"/>
      <c r="K552" s="5"/>
    </row>
    <row r="553" spans="2:11">
      <c r="B553" s="269"/>
      <c r="C553" s="269"/>
      <c r="D553" s="1">
        <v>26025</v>
      </c>
      <c r="E553" s="1"/>
      <c r="F553" s="1">
        <v>26057</v>
      </c>
      <c r="G553" s="1"/>
      <c r="H553" s="1">
        <f t="shared" si="51"/>
        <v>32</v>
      </c>
      <c r="I553" s="1"/>
      <c r="J553" s="5">
        <f>H534+H535+H536+H537+H538+H539+H540+H541+H542+H543+H544+H545+H546+H547+H548+H549+H550+H551+H552+H553</f>
        <v>99</v>
      </c>
      <c r="K553" s="5">
        <f>J553*40</f>
        <v>3960</v>
      </c>
    </row>
    <row r="554" spans="2:11">
      <c r="B554" s="268" t="s">
        <v>590</v>
      </c>
      <c r="C554" s="268" t="s">
        <v>572</v>
      </c>
      <c r="D554" s="1"/>
      <c r="E554" s="1">
        <v>25980</v>
      </c>
      <c r="F554" s="1"/>
      <c r="G554" s="1">
        <v>26020</v>
      </c>
      <c r="H554" s="1">
        <f>E554-G554</f>
        <v>-40</v>
      </c>
      <c r="I554" s="1"/>
      <c r="J554" s="5"/>
      <c r="K554" s="5"/>
    </row>
    <row r="555" spans="2:11">
      <c r="B555" s="277"/>
      <c r="C555" s="277"/>
      <c r="D555" s="1"/>
      <c r="E555" s="1">
        <v>25980</v>
      </c>
      <c r="F555" s="1"/>
      <c r="G555" s="1">
        <v>26020</v>
      </c>
      <c r="H555" s="1">
        <f>E555-G555</f>
        <v>-40</v>
      </c>
      <c r="I555" s="1"/>
      <c r="J555" s="5"/>
      <c r="K555" s="5"/>
    </row>
    <row r="556" spans="2:11">
      <c r="B556" s="277"/>
      <c r="C556" s="277"/>
      <c r="D556" s="1"/>
      <c r="E556" s="1">
        <v>26009</v>
      </c>
      <c r="F556" s="1"/>
      <c r="G556" s="1">
        <v>26020</v>
      </c>
      <c r="H556" s="1">
        <f>E556-G556</f>
        <v>-11</v>
      </c>
      <c r="I556" s="1"/>
      <c r="J556" s="5"/>
      <c r="K556" s="5"/>
    </row>
    <row r="557" spans="2:11">
      <c r="B557" s="277"/>
      <c r="C557" s="277"/>
      <c r="D557" s="1">
        <v>26030</v>
      </c>
      <c r="E557" s="1"/>
      <c r="F557" s="1">
        <v>26060</v>
      </c>
      <c r="G557" s="1"/>
      <c r="H557" s="1">
        <f>F557-D557</f>
        <v>30</v>
      </c>
      <c r="I557" s="1"/>
      <c r="J557" s="5"/>
      <c r="K557" s="5"/>
    </row>
    <row r="558" spans="2:11">
      <c r="B558" s="277"/>
      <c r="C558" s="277"/>
      <c r="D558" s="1">
        <v>26030</v>
      </c>
      <c r="E558" s="1"/>
      <c r="F558" s="1">
        <v>26060</v>
      </c>
      <c r="G558" s="1"/>
      <c r="H558" s="1">
        <f t="shared" ref="H558:H566" si="52">F558-D558</f>
        <v>30</v>
      </c>
      <c r="I558" s="1"/>
      <c r="J558" s="5"/>
      <c r="K558" s="5"/>
    </row>
    <row r="559" spans="2:11">
      <c r="B559" s="277"/>
      <c r="C559" s="277"/>
      <c r="D559" s="1">
        <v>26030</v>
      </c>
      <c r="E559" s="1"/>
      <c r="F559" s="1">
        <v>26065</v>
      </c>
      <c r="G559" s="1"/>
      <c r="H559" s="1">
        <f t="shared" si="52"/>
        <v>35</v>
      </c>
      <c r="I559" s="1"/>
      <c r="J559" s="5"/>
      <c r="K559" s="5"/>
    </row>
    <row r="560" spans="2:11">
      <c r="B560" s="277"/>
      <c r="C560" s="277"/>
      <c r="D560" s="1">
        <v>26075</v>
      </c>
      <c r="E560" s="1"/>
      <c r="F560" s="1">
        <v>26129</v>
      </c>
      <c r="G560" s="1"/>
      <c r="H560" s="1">
        <f t="shared" si="52"/>
        <v>54</v>
      </c>
      <c r="I560" s="1"/>
      <c r="J560" s="5"/>
      <c r="K560" s="5"/>
    </row>
    <row r="561" spans="2:11">
      <c r="B561" s="277"/>
      <c r="C561" s="277"/>
      <c r="D561" s="1">
        <v>26088</v>
      </c>
      <c r="E561" s="1"/>
      <c r="F561" s="1">
        <v>26117</v>
      </c>
      <c r="G561" s="1"/>
      <c r="H561" s="1">
        <f t="shared" si="52"/>
        <v>29</v>
      </c>
      <c r="I561" s="1"/>
      <c r="J561" s="5"/>
      <c r="K561" s="5"/>
    </row>
    <row r="562" spans="2:11">
      <c r="B562" s="277"/>
      <c r="C562" s="277"/>
      <c r="D562" s="1">
        <v>26078</v>
      </c>
      <c r="E562" s="1"/>
      <c r="F562" s="1">
        <v>26107</v>
      </c>
      <c r="G562" s="1"/>
      <c r="H562" s="1">
        <f t="shared" si="52"/>
        <v>29</v>
      </c>
      <c r="I562" s="1"/>
      <c r="J562" s="5"/>
      <c r="K562" s="5"/>
    </row>
    <row r="563" spans="2:11">
      <c r="B563" s="277"/>
      <c r="C563" s="277"/>
      <c r="D563" s="1">
        <v>26075</v>
      </c>
      <c r="E563" s="1"/>
      <c r="F563" s="1">
        <v>26107</v>
      </c>
      <c r="G563" s="1"/>
      <c r="H563" s="1">
        <f t="shared" si="52"/>
        <v>32</v>
      </c>
      <c r="I563" s="1"/>
      <c r="J563" s="5"/>
      <c r="K563" s="5"/>
    </row>
    <row r="564" spans="2:11">
      <c r="B564" s="277"/>
      <c r="C564" s="277"/>
      <c r="D564" s="1">
        <v>26109</v>
      </c>
      <c r="E564" s="1"/>
      <c r="F564" s="1">
        <v>26145</v>
      </c>
      <c r="G564" s="1"/>
      <c r="H564" s="1">
        <f t="shared" si="52"/>
        <v>36</v>
      </c>
      <c r="I564" s="1"/>
      <c r="J564" s="5"/>
      <c r="K564" s="5"/>
    </row>
    <row r="565" spans="2:11">
      <c r="B565" s="277"/>
      <c r="C565" s="277"/>
      <c r="D565" s="1">
        <v>26109</v>
      </c>
      <c r="E565" s="1"/>
      <c r="F565" s="1">
        <v>26145</v>
      </c>
      <c r="G565" s="1"/>
      <c r="H565" s="1">
        <f t="shared" si="52"/>
        <v>36</v>
      </c>
      <c r="I565" s="1"/>
      <c r="J565" s="5"/>
      <c r="K565" s="5"/>
    </row>
    <row r="566" spans="2:11">
      <c r="B566" s="277"/>
      <c r="C566" s="277"/>
      <c r="D566" s="1">
        <v>26099</v>
      </c>
      <c r="E566" s="1"/>
      <c r="F566" s="1">
        <v>26170</v>
      </c>
      <c r="G566" s="1"/>
      <c r="H566" s="1">
        <f t="shared" si="52"/>
        <v>71</v>
      </c>
      <c r="I566" s="1"/>
      <c r="J566" s="5"/>
      <c r="K566" s="5"/>
    </row>
    <row r="567" spans="2:11">
      <c r="B567" s="277"/>
      <c r="C567" s="277"/>
      <c r="D567" s="1">
        <v>26147</v>
      </c>
      <c r="E567" s="1"/>
      <c r="F567" s="1"/>
      <c r="G567" s="1">
        <v>26101</v>
      </c>
      <c r="H567" s="1">
        <f>G567-D567</f>
        <v>-46</v>
      </c>
      <c r="I567" s="1"/>
      <c r="J567" s="5"/>
      <c r="K567" s="5"/>
    </row>
    <row r="568" spans="2:11">
      <c r="B568" s="277"/>
      <c r="C568" s="277"/>
      <c r="D568" s="1">
        <v>26126</v>
      </c>
      <c r="E568" s="1"/>
      <c r="F568" s="1"/>
      <c r="G568" s="1">
        <v>26101</v>
      </c>
      <c r="H568" s="1">
        <f t="shared" ref="H568:H569" si="53">G568-D568</f>
        <v>-25</v>
      </c>
      <c r="I568" s="1"/>
      <c r="J568" s="5"/>
      <c r="K568" s="5"/>
    </row>
    <row r="569" spans="2:11">
      <c r="B569" s="277"/>
      <c r="C569" s="277"/>
      <c r="D569" s="1">
        <v>26115</v>
      </c>
      <c r="E569" s="1"/>
      <c r="F569" s="1"/>
      <c r="G569" s="1">
        <v>26101</v>
      </c>
      <c r="H569" s="1">
        <f t="shared" si="53"/>
        <v>-14</v>
      </c>
      <c r="I569" s="1"/>
      <c r="J569" s="5"/>
      <c r="K569" s="5"/>
    </row>
    <row r="570" spans="2:11">
      <c r="B570" s="277"/>
      <c r="C570" s="277"/>
      <c r="D570" s="1"/>
      <c r="E570" s="1">
        <v>26107</v>
      </c>
      <c r="F570" s="1"/>
      <c r="G570" s="1">
        <v>26122</v>
      </c>
      <c r="H570" s="1">
        <f>E570-G570</f>
        <v>-15</v>
      </c>
      <c r="I570" s="1"/>
      <c r="J570" s="5"/>
      <c r="K570" s="5"/>
    </row>
    <row r="571" spans="2:11">
      <c r="B571" s="269"/>
      <c r="C571" s="269"/>
      <c r="D571" s="1"/>
      <c r="E571" s="1">
        <v>26107</v>
      </c>
      <c r="F571" s="1"/>
      <c r="G571" s="1">
        <v>26122</v>
      </c>
      <c r="H571" s="1">
        <f>E571-G571</f>
        <v>-15</v>
      </c>
      <c r="I571" s="1"/>
      <c r="J571" s="5">
        <f>H554+H555+H556+H557+H558+H559+H560+H561+H562+H563+H564+H565+H566+H567+H568+H569+H570+H571</f>
        <v>176</v>
      </c>
      <c r="K571" s="5">
        <f>J571*40</f>
        <v>7040</v>
      </c>
    </row>
    <row r="572" spans="2:11">
      <c r="B572" s="268" t="s">
        <v>591</v>
      </c>
      <c r="C572" s="268" t="s">
        <v>572</v>
      </c>
      <c r="D572" s="1">
        <v>26195</v>
      </c>
      <c r="E572" s="1"/>
      <c r="F572" s="1"/>
      <c r="G572" s="1">
        <v>26130</v>
      </c>
      <c r="H572" s="1">
        <f>G572-D572</f>
        <v>-65</v>
      </c>
      <c r="I572" s="1"/>
      <c r="J572" s="5"/>
      <c r="K572" s="5"/>
    </row>
    <row r="573" spans="2:11">
      <c r="B573" s="277"/>
      <c r="C573" s="277"/>
      <c r="D573" s="1">
        <v>26195</v>
      </c>
      <c r="E573" s="1"/>
      <c r="F573" s="1"/>
      <c r="G573" s="1">
        <v>26130</v>
      </c>
      <c r="H573" s="1">
        <f t="shared" ref="H573:H575" si="54">G573-D573</f>
        <v>-65</v>
      </c>
      <c r="I573" s="1"/>
      <c r="J573" s="5"/>
      <c r="K573" s="5"/>
    </row>
    <row r="574" spans="2:11">
      <c r="B574" s="277"/>
      <c r="C574" s="277"/>
      <c r="D574" s="1">
        <v>26175</v>
      </c>
      <c r="E574" s="1"/>
      <c r="F574" s="1"/>
      <c r="G574" s="1">
        <v>26130</v>
      </c>
      <c r="H574" s="1">
        <f t="shared" si="54"/>
        <v>-45</v>
      </c>
      <c r="I574" s="1"/>
      <c r="J574" s="5"/>
      <c r="K574" s="5"/>
    </row>
    <row r="575" spans="2:11">
      <c r="B575" s="277"/>
      <c r="C575" s="277"/>
      <c r="D575" s="1">
        <v>26158</v>
      </c>
      <c r="E575" s="1"/>
      <c r="F575" s="1"/>
      <c r="G575" s="1">
        <v>26130</v>
      </c>
      <c r="H575" s="1">
        <f t="shared" si="54"/>
        <v>-28</v>
      </c>
      <c r="I575" s="1"/>
      <c r="J575" s="5"/>
      <c r="K575" s="5"/>
    </row>
    <row r="576" spans="2:11">
      <c r="B576" s="277"/>
      <c r="C576" s="277"/>
      <c r="D576" s="1">
        <v>26109</v>
      </c>
      <c r="E576" s="1">
        <v>26145</v>
      </c>
      <c r="F576" s="1"/>
      <c r="G576" s="1"/>
      <c r="H576" s="1">
        <f>E576-D576</f>
        <v>36</v>
      </c>
      <c r="I576" s="1"/>
      <c r="J576" s="5"/>
      <c r="K576" s="5"/>
    </row>
    <row r="577" spans="2:11">
      <c r="B577" s="277"/>
      <c r="C577" s="277"/>
      <c r="D577" s="1">
        <v>26078</v>
      </c>
      <c r="E577" s="1">
        <v>26145</v>
      </c>
      <c r="F577" s="1"/>
      <c r="G577" s="1"/>
      <c r="H577" s="1">
        <f>E577-D577</f>
        <v>67</v>
      </c>
      <c r="I577" s="1"/>
      <c r="J577" s="5"/>
      <c r="K577" s="5"/>
    </row>
    <row r="578" spans="2:11">
      <c r="B578" s="277"/>
      <c r="C578" s="277"/>
      <c r="D578" s="1">
        <v>26135</v>
      </c>
      <c r="E578" s="1"/>
      <c r="F578" s="1">
        <v>26180</v>
      </c>
      <c r="G578" s="1"/>
      <c r="H578" s="1">
        <f>F578-D578</f>
        <v>45</v>
      </c>
      <c r="I578" s="1"/>
      <c r="J578" s="5"/>
      <c r="K578" s="5"/>
    </row>
    <row r="579" spans="2:11">
      <c r="B579" s="277"/>
      <c r="C579" s="277"/>
      <c r="D579" s="1">
        <v>26135</v>
      </c>
      <c r="E579" s="1"/>
      <c r="F579" s="1">
        <v>26184</v>
      </c>
      <c r="G579" s="1"/>
      <c r="H579" s="1">
        <f t="shared" ref="H579:H580" si="55">F579-D579</f>
        <v>49</v>
      </c>
      <c r="I579" s="1"/>
      <c r="J579" s="5"/>
      <c r="K579" s="5"/>
    </row>
    <row r="580" spans="2:11">
      <c r="B580" s="269"/>
      <c r="C580" s="269"/>
      <c r="D580" s="1">
        <v>26133</v>
      </c>
      <c r="E580" s="1"/>
      <c r="F580" s="1">
        <v>26163</v>
      </c>
      <c r="G580" s="1"/>
      <c r="H580" s="1">
        <f t="shared" si="55"/>
        <v>30</v>
      </c>
      <c r="I580" s="1"/>
      <c r="J580" s="5">
        <f>H572+H573+H574+H575+H576+H577+H578+H579+H580</f>
        <v>24</v>
      </c>
      <c r="K580" s="5">
        <f>J580*40</f>
        <v>960</v>
      </c>
    </row>
    <row r="581" spans="2:11">
      <c r="B581" s="268" t="s">
        <v>592</v>
      </c>
      <c r="C581" s="268" t="s">
        <v>572</v>
      </c>
      <c r="D581" s="1">
        <v>26141</v>
      </c>
      <c r="E581" s="1"/>
      <c r="F581" s="1"/>
      <c r="G581" s="1">
        <v>26105</v>
      </c>
      <c r="H581" s="1">
        <f>G581-D581</f>
        <v>-36</v>
      </c>
      <c r="I581" s="1"/>
      <c r="J581" s="5"/>
      <c r="K581" s="5"/>
    </row>
    <row r="582" spans="2:11">
      <c r="B582" s="277"/>
      <c r="C582" s="277"/>
      <c r="D582" s="1">
        <v>26141</v>
      </c>
      <c r="E582" s="1"/>
      <c r="F582" s="1"/>
      <c r="G582" s="1">
        <v>26105</v>
      </c>
      <c r="H582" s="1">
        <f>G582-D582</f>
        <v>-36</v>
      </c>
      <c r="I582" s="1"/>
      <c r="J582" s="5"/>
      <c r="K582" s="5"/>
    </row>
    <row r="583" spans="2:11">
      <c r="B583" s="277"/>
      <c r="C583" s="277"/>
      <c r="D583" s="1">
        <v>26066</v>
      </c>
      <c r="E583" s="1">
        <v>26110</v>
      </c>
      <c r="F583" s="1"/>
      <c r="G583" s="1"/>
      <c r="H583" s="1">
        <f>E583-D583</f>
        <v>44</v>
      </c>
      <c r="I583" s="1"/>
      <c r="J583" s="5"/>
      <c r="K583" s="5"/>
    </row>
    <row r="584" spans="2:11">
      <c r="B584" s="277"/>
      <c r="C584" s="277"/>
      <c r="D584" s="1">
        <v>26066</v>
      </c>
      <c r="E584" s="1">
        <v>26110</v>
      </c>
      <c r="F584" s="1"/>
      <c r="G584" s="1"/>
      <c r="H584" s="1">
        <f>E584-D584</f>
        <v>44</v>
      </c>
      <c r="I584" s="1"/>
      <c r="J584" s="5"/>
      <c r="K584" s="5"/>
    </row>
    <row r="585" spans="2:11">
      <c r="B585" s="277"/>
      <c r="C585" s="277"/>
      <c r="D585" s="1"/>
      <c r="E585" s="1">
        <v>26110</v>
      </c>
      <c r="F585" s="1"/>
      <c r="G585" s="1">
        <v>26120</v>
      </c>
      <c r="H585" s="1">
        <f>E585-G585</f>
        <v>-10</v>
      </c>
      <c r="I585" s="1"/>
      <c r="J585" s="5"/>
      <c r="K585" s="5"/>
    </row>
    <row r="586" spans="2:11">
      <c r="B586" s="277"/>
      <c r="C586" s="277"/>
      <c r="D586" s="1"/>
      <c r="E586" s="1">
        <v>26115</v>
      </c>
      <c r="F586" s="1"/>
      <c r="G586" s="1">
        <v>26120</v>
      </c>
      <c r="H586" s="1">
        <f>E586-G586</f>
        <v>-5</v>
      </c>
      <c r="I586" s="1"/>
      <c r="J586" s="5"/>
      <c r="K586" s="5"/>
    </row>
    <row r="587" spans="2:11">
      <c r="B587" s="277"/>
      <c r="C587" s="277"/>
      <c r="D587" s="1">
        <v>26150</v>
      </c>
      <c r="E587" s="1"/>
      <c r="F587" s="1">
        <v>26185</v>
      </c>
      <c r="G587" s="1"/>
      <c r="H587" s="1">
        <f>F587-D587</f>
        <v>35</v>
      </c>
      <c r="I587" s="1"/>
      <c r="J587" s="5"/>
      <c r="K587" s="5"/>
    </row>
    <row r="588" spans="2:11">
      <c r="B588" s="277"/>
      <c r="C588" s="277"/>
      <c r="D588" s="1">
        <v>26150</v>
      </c>
      <c r="E588" s="1"/>
      <c r="F588" s="1">
        <v>26185</v>
      </c>
      <c r="G588" s="1"/>
      <c r="H588" s="1">
        <f t="shared" ref="H588:H590" si="56">F588-D588</f>
        <v>35</v>
      </c>
      <c r="I588" s="1"/>
      <c r="J588" s="5"/>
      <c r="K588" s="5"/>
    </row>
    <row r="589" spans="2:11">
      <c r="B589" s="277"/>
      <c r="C589" s="277"/>
      <c r="D589" s="1">
        <v>26154</v>
      </c>
      <c r="E589" s="1"/>
      <c r="F589" s="1">
        <v>26200</v>
      </c>
      <c r="G589" s="1"/>
      <c r="H589" s="1">
        <f t="shared" si="56"/>
        <v>46</v>
      </c>
      <c r="I589" s="1"/>
      <c r="J589" s="5"/>
      <c r="K589" s="5"/>
    </row>
    <row r="590" spans="2:11">
      <c r="B590" s="277"/>
      <c r="C590" s="277"/>
      <c r="D590" s="1">
        <v>26149</v>
      </c>
      <c r="E590" s="1"/>
      <c r="F590" s="1">
        <v>26205</v>
      </c>
      <c r="G590" s="1"/>
      <c r="H590" s="1">
        <f t="shared" si="56"/>
        <v>56</v>
      </c>
      <c r="I590" s="1"/>
      <c r="J590" s="5"/>
      <c r="K590" s="5"/>
    </row>
    <row r="591" spans="2:11">
      <c r="B591" s="277"/>
      <c r="C591" s="277"/>
      <c r="D591" s="1">
        <v>26180</v>
      </c>
      <c r="E591" s="1"/>
      <c r="F591" s="1"/>
      <c r="G591" s="1">
        <v>26150</v>
      </c>
      <c r="H591" s="1">
        <f>G591-D591</f>
        <v>-30</v>
      </c>
      <c r="I591" s="1"/>
      <c r="J591" s="5"/>
      <c r="K591" s="5"/>
    </row>
    <row r="592" spans="2:11">
      <c r="B592" s="277"/>
      <c r="C592" s="277"/>
      <c r="D592" s="1">
        <v>26180</v>
      </c>
      <c r="E592" s="1"/>
      <c r="F592" s="1"/>
      <c r="G592" s="1">
        <v>26150</v>
      </c>
      <c r="H592" s="1">
        <f t="shared" ref="H592:H594" si="57">G592-D592</f>
        <v>-30</v>
      </c>
      <c r="I592" s="1"/>
      <c r="J592" s="5"/>
      <c r="K592" s="5"/>
    </row>
    <row r="593" spans="2:11">
      <c r="B593" s="277"/>
      <c r="C593" s="277"/>
      <c r="D593" s="1">
        <v>26158</v>
      </c>
      <c r="E593" s="1"/>
      <c r="F593" s="1"/>
      <c r="G593" s="1">
        <v>26150</v>
      </c>
      <c r="H593" s="1">
        <f t="shared" si="57"/>
        <v>-8</v>
      </c>
      <c r="I593" s="1"/>
      <c r="J593" s="5"/>
      <c r="K593" s="5"/>
    </row>
    <row r="594" spans="2:11">
      <c r="B594" s="277"/>
      <c r="C594" s="277"/>
      <c r="D594" s="1">
        <v>26195</v>
      </c>
      <c r="E594" s="1"/>
      <c r="F594" s="1"/>
      <c r="G594" s="1">
        <v>26150</v>
      </c>
      <c r="H594" s="1">
        <f t="shared" si="57"/>
        <v>-45</v>
      </c>
      <c r="I594" s="1"/>
      <c r="J594" s="5"/>
      <c r="K594" s="5"/>
    </row>
    <row r="595" spans="2:11">
      <c r="B595" s="277"/>
      <c r="C595" s="277"/>
      <c r="D595" s="1">
        <v>26220</v>
      </c>
      <c r="E595" s="1"/>
      <c r="F595" s="1">
        <v>26260</v>
      </c>
      <c r="G595" s="1"/>
      <c r="H595" s="1">
        <f>F595-D595</f>
        <v>40</v>
      </c>
      <c r="I595" s="1"/>
      <c r="J595" s="5"/>
      <c r="K595" s="5"/>
    </row>
    <row r="596" spans="2:11">
      <c r="B596" s="277"/>
      <c r="C596" s="277"/>
      <c r="D596" s="1">
        <v>26220</v>
      </c>
      <c r="E596" s="1"/>
      <c r="F596" s="1">
        <v>26264</v>
      </c>
      <c r="G596" s="1"/>
      <c r="H596" s="1">
        <f t="shared" ref="H596:H598" si="58">F596-D596</f>
        <v>44</v>
      </c>
      <c r="I596" s="1"/>
      <c r="J596" s="5"/>
      <c r="K596" s="5"/>
    </row>
    <row r="597" spans="2:11">
      <c r="B597" s="277"/>
      <c r="C597" s="277"/>
      <c r="D597" s="1">
        <v>26220</v>
      </c>
      <c r="E597" s="1"/>
      <c r="F597" s="1">
        <v>26271</v>
      </c>
      <c r="G597" s="1"/>
      <c r="H597" s="1">
        <f t="shared" si="58"/>
        <v>51</v>
      </c>
      <c r="I597" s="1"/>
      <c r="J597" s="5"/>
      <c r="K597" s="5"/>
    </row>
    <row r="598" spans="2:11">
      <c r="B598" s="277"/>
      <c r="C598" s="277"/>
      <c r="D598" s="1">
        <v>26190</v>
      </c>
      <c r="E598" s="1"/>
      <c r="F598" s="1">
        <v>26230</v>
      </c>
      <c r="G598" s="1"/>
      <c r="H598" s="1">
        <f t="shared" si="58"/>
        <v>40</v>
      </c>
      <c r="I598" s="1"/>
      <c r="J598" s="5"/>
      <c r="K598" s="5"/>
    </row>
    <row r="599" spans="2:11">
      <c r="B599" s="277"/>
      <c r="C599" s="277"/>
      <c r="D599" s="1"/>
      <c r="E599" s="1">
        <v>26360</v>
      </c>
      <c r="F599" s="1"/>
      <c r="G599" s="1">
        <v>26415</v>
      </c>
      <c r="H599" s="1">
        <f>E599-G599</f>
        <v>-55</v>
      </c>
      <c r="I599" s="1"/>
      <c r="J599" s="5"/>
      <c r="K599" s="5"/>
    </row>
    <row r="600" spans="2:11">
      <c r="B600" s="277"/>
      <c r="C600" s="277"/>
      <c r="D600" s="1"/>
      <c r="E600" s="1">
        <v>26360</v>
      </c>
      <c r="F600" s="1"/>
      <c r="G600" s="1">
        <v>26415</v>
      </c>
      <c r="H600" s="1">
        <f t="shared" ref="H600:H601" si="59">E600-G600</f>
        <v>-55</v>
      </c>
      <c r="I600" s="1"/>
      <c r="J600" s="5"/>
      <c r="K600" s="5"/>
    </row>
    <row r="601" spans="2:11">
      <c r="B601" s="269"/>
      <c r="C601" s="269"/>
      <c r="D601" s="1"/>
      <c r="E601" s="1">
        <v>26385</v>
      </c>
      <c r="F601" s="1"/>
      <c r="G601" s="1">
        <v>26415</v>
      </c>
      <c r="H601" s="1">
        <f t="shared" si="59"/>
        <v>-30</v>
      </c>
      <c r="I601" s="1"/>
      <c r="J601" s="5">
        <f>H581+H582+H583+H584+H585+H586+H587+H588+H589+H590+H591+H592+H593+H594+H595+H596+H597+H598+H599+H600+H601</f>
        <v>95</v>
      </c>
      <c r="K601" s="5">
        <f>J601*40</f>
        <v>3800</v>
      </c>
    </row>
    <row r="602" spans="2:11">
      <c r="B602" s="268" t="s">
        <v>593</v>
      </c>
      <c r="C602" s="268" t="s">
        <v>572</v>
      </c>
      <c r="D602" s="1">
        <v>26380</v>
      </c>
      <c r="E602" s="1"/>
      <c r="F602" s="1">
        <v>26460</v>
      </c>
      <c r="G602" s="1"/>
      <c r="H602" s="1">
        <f>F602-D602</f>
        <v>80</v>
      </c>
      <c r="I602" s="1"/>
      <c r="J602" s="5"/>
      <c r="K602" s="5"/>
    </row>
    <row r="603" spans="2:11">
      <c r="B603" s="277"/>
      <c r="C603" s="277"/>
      <c r="D603" s="1">
        <v>26380</v>
      </c>
      <c r="E603" s="1"/>
      <c r="F603" s="1">
        <v>26520</v>
      </c>
      <c r="G603" s="1"/>
      <c r="H603" s="1">
        <f>F603-D603</f>
        <v>140</v>
      </c>
      <c r="I603" s="1"/>
      <c r="J603" s="5"/>
      <c r="K603" s="5"/>
    </row>
    <row r="604" spans="2:11">
      <c r="B604" s="277"/>
      <c r="C604" s="277"/>
      <c r="D604" s="1">
        <v>26525</v>
      </c>
      <c r="E604" s="1"/>
      <c r="F604" s="1"/>
      <c r="G604" s="1">
        <v>26475</v>
      </c>
      <c r="H604" s="1">
        <f>G604-D604</f>
        <v>-50</v>
      </c>
      <c r="I604" s="1"/>
      <c r="J604" s="5"/>
      <c r="K604" s="5"/>
    </row>
    <row r="605" spans="2:11">
      <c r="B605" s="277"/>
      <c r="C605" s="277"/>
      <c r="D605" s="1">
        <v>26525</v>
      </c>
      <c r="E605" s="1"/>
      <c r="F605" s="1"/>
      <c r="G605" s="1">
        <v>26475</v>
      </c>
      <c r="H605" s="1">
        <f>G605-D605</f>
        <v>-50</v>
      </c>
      <c r="I605" s="1"/>
      <c r="J605" s="5"/>
      <c r="K605" s="5"/>
    </row>
    <row r="606" spans="2:11">
      <c r="B606" s="277"/>
      <c r="C606" s="277"/>
      <c r="D606" s="1">
        <v>26416</v>
      </c>
      <c r="E606" s="1">
        <v>26479</v>
      </c>
      <c r="F606" s="1"/>
      <c r="G606" s="1"/>
      <c r="H606" s="1">
        <f>E606-D606</f>
        <v>63</v>
      </c>
      <c r="I606" s="1"/>
      <c r="J606" s="5"/>
      <c r="K606" s="5"/>
    </row>
    <row r="607" spans="2:11">
      <c r="B607" s="277"/>
      <c r="C607" s="277"/>
      <c r="D607" s="1">
        <v>26395</v>
      </c>
      <c r="E607" s="1">
        <v>26479</v>
      </c>
      <c r="F607" s="1"/>
      <c r="G607" s="1"/>
      <c r="H607" s="1">
        <f>E607-D607</f>
        <v>84</v>
      </c>
      <c r="I607" s="1"/>
      <c r="J607" s="5"/>
      <c r="K607" s="5"/>
    </row>
    <row r="608" spans="2:11">
      <c r="B608" s="277"/>
      <c r="C608" s="277"/>
      <c r="D608" s="1">
        <v>26345</v>
      </c>
      <c r="E608" s="1"/>
      <c r="F608" s="1">
        <v>26380</v>
      </c>
      <c r="G608" s="1"/>
      <c r="H608" s="1">
        <f>F608-D608</f>
        <v>35</v>
      </c>
      <c r="I608" s="1"/>
      <c r="J608" s="5"/>
      <c r="K608" s="5"/>
    </row>
    <row r="609" spans="2:11">
      <c r="B609" s="277"/>
      <c r="C609" s="277"/>
      <c r="D609" s="1">
        <v>26425</v>
      </c>
      <c r="E609" s="1"/>
      <c r="F609" s="1">
        <v>26470</v>
      </c>
      <c r="G609" s="1"/>
      <c r="H609" s="1">
        <f t="shared" ref="H609:H621" si="60">F609-D609</f>
        <v>45</v>
      </c>
      <c r="I609" s="1"/>
      <c r="J609" s="5"/>
      <c r="K609" s="5"/>
    </row>
    <row r="610" spans="2:11">
      <c r="B610" s="277"/>
      <c r="C610" s="277"/>
      <c r="D610" s="1">
        <v>26427</v>
      </c>
      <c r="E610" s="1"/>
      <c r="F610" s="1">
        <v>26490</v>
      </c>
      <c r="G610" s="1"/>
      <c r="H610" s="1">
        <f t="shared" si="60"/>
        <v>63</v>
      </c>
      <c r="I610" s="1"/>
      <c r="J610" s="5"/>
      <c r="K610" s="5"/>
    </row>
    <row r="611" spans="2:11">
      <c r="B611" s="277"/>
      <c r="C611" s="277"/>
      <c r="D611" s="1">
        <v>26390</v>
      </c>
      <c r="E611" s="1"/>
      <c r="F611" s="1">
        <v>26451</v>
      </c>
      <c r="G611" s="1"/>
      <c r="H611" s="1">
        <f t="shared" si="60"/>
        <v>61</v>
      </c>
      <c r="I611" s="1"/>
      <c r="J611" s="5"/>
      <c r="K611" s="5"/>
    </row>
    <row r="612" spans="2:11">
      <c r="B612" s="277"/>
      <c r="C612" s="277"/>
      <c r="D612" s="1">
        <v>26371</v>
      </c>
      <c r="E612" s="1"/>
      <c r="F612" s="1">
        <v>26425</v>
      </c>
      <c r="G612" s="1"/>
      <c r="H612" s="1">
        <f t="shared" si="60"/>
        <v>54</v>
      </c>
      <c r="I612" s="1"/>
      <c r="J612" s="5"/>
      <c r="K612" s="5"/>
    </row>
    <row r="613" spans="2:11">
      <c r="B613" s="269"/>
      <c r="C613" s="269"/>
      <c r="D613" s="1">
        <v>26419</v>
      </c>
      <c r="E613" s="1"/>
      <c r="F613" s="1">
        <v>26470</v>
      </c>
      <c r="G613" s="1"/>
      <c r="H613" s="1">
        <f t="shared" si="60"/>
        <v>51</v>
      </c>
      <c r="I613" s="1"/>
      <c r="J613" s="5">
        <f>H602+H603+H604+H605+H606+H607+H608+H609+H610+H611+H612+H613</f>
        <v>576</v>
      </c>
      <c r="K613" s="5">
        <f>J613*40</f>
        <v>23040</v>
      </c>
    </row>
    <row r="614" spans="2:11">
      <c r="B614" s="268" t="s">
        <v>594</v>
      </c>
      <c r="C614" s="268" t="s">
        <v>572</v>
      </c>
      <c r="D614" s="1">
        <v>26400</v>
      </c>
      <c r="E614" s="1"/>
      <c r="F614" s="1">
        <v>26526</v>
      </c>
      <c r="G614" s="1"/>
      <c r="H614" s="1">
        <f t="shared" si="60"/>
        <v>126</v>
      </c>
      <c r="I614" s="1"/>
      <c r="J614" s="5"/>
      <c r="K614" s="5"/>
    </row>
    <row r="615" spans="2:11">
      <c r="B615" s="277"/>
      <c r="C615" s="277"/>
      <c r="D615" s="1">
        <v>26400</v>
      </c>
      <c r="E615" s="1"/>
      <c r="F615" s="1">
        <v>26570</v>
      </c>
      <c r="G615" s="1"/>
      <c r="H615" s="1">
        <f t="shared" si="60"/>
        <v>170</v>
      </c>
      <c r="I615" s="1"/>
      <c r="J615" s="5"/>
      <c r="K615" s="5"/>
    </row>
    <row r="616" spans="2:11">
      <c r="B616" s="277"/>
      <c r="C616" s="277"/>
      <c r="D616" s="1">
        <v>26600</v>
      </c>
      <c r="E616" s="1"/>
      <c r="F616" s="1">
        <v>26660</v>
      </c>
      <c r="G616" s="1"/>
      <c r="H616" s="1">
        <f t="shared" si="60"/>
        <v>60</v>
      </c>
      <c r="I616" s="1"/>
      <c r="J616" s="5"/>
      <c r="K616" s="5"/>
    </row>
    <row r="617" spans="2:11">
      <c r="B617" s="277"/>
      <c r="C617" s="277"/>
      <c r="D617" s="1">
        <v>26600</v>
      </c>
      <c r="E617" s="1"/>
      <c r="F617" s="1">
        <v>26700</v>
      </c>
      <c r="G617" s="1"/>
      <c r="H617" s="1">
        <f t="shared" si="60"/>
        <v>100</v>
      </c>
      <c r="I617" s="1"/>
      <c r="J617" s="5"/>
      <c r="K617" s="5"/>
    </row>
    <row r="618" spans="2:11">
      <c r="B618" s="277"/>
      <c r="C618" s="277"/>
      <c r="D618" s="1">
        <v>26650</v>
      </c>
      <c r="E618" s="1"/>
      <c r="F618" s="1">
        <v>26681</v>
      </c>
      <c r="G618" s="1"/>
      <c r="H618" s="1">
        <f t="shared" si="60"/>
        <v>31</v>
      </c>
      <c r="I618" s="1"/>
      <c r="J618" s="5"/>
      <c r="K618" s="5"/>
    </row>
    <row r="619" spans="2:11">
      <c r="B619" s="277"/>
      <c r="C619" s="277"/>
      <c r="D619" s="1">
        <v>26650</v>
      </c>
      <c r="E619" s="1"/>
      <c r="F619" s="1">
        <v>26760</v>
      </c>
      <c r="G619" s="1"/>
      <c r="H619" s="1">
        <f t="shared" si="60"/>
        <v>110</v>
      </c>
      <c r="I619" s="1"/>
      <c r="J619" s="5"/>
      <c r="K619" s="5"/>
    </row>
    <row r="620" spans="2:11">
      <c r="B620" s="277"/>
      <c r="C620" s="277"/>
      <c r="D620" s="1">
        <v>26587</v>
      </c>
      <c r="E620" s="1"/>
      <c r="F620" s="1">
        <v>26630</v>
      </c>
      <c r="G620" s="1"/>
      <c r="H620" s="1">
        <f t="shared" si="60"/>
        <v>43</v>
      </c>
      <c r="I620" s="1"/>
      <c r="J620" s="5"/>
      <c r="K620" s="5"/>
    </row>
    <row r="621" spans="2:11">
      <c r="B621" s="277"/>
      <c r="C621" s="277"/>
      <c r="D621" s="1">
        <v>26680</v>
      </c>
      <c r="E621" s="1"/>
      <c r="F621" s="1">
        <v>26730</v>
      </c>
      <c r="G621" s="1"/>
      <c r="H621" s="1">
        <f t="shared" si="60"/>
        <v>50</v>
      </c>
      <c r="I621" s="1"/>
      <c r="J621" s="5"/>
      <c r="K621" s="5"/>
    </row>
    <row r="622" spans="2:11">
      <c r="B622" s="277"/>
      <c r="C622" s="277"/>
      <c r="D622" s="1">
        <v>26680</v>
      </c>
      <c r="E622" s="1"/>
      <c r="F622" s="1"/>
      <c r="G622" s="1">
        <v>26590</v>
      </c>
      <c r="H622" s="1">
        <f>G622-D622</f>
        <v>-90</v>
      </c>
      <c r="I622" s="1"/>
      <c r="J622" s="5"/>
      <c r="K622" s="5"/>
    </row>
    <row r="623" spans="2:11">
      <c r="B623" s="277"/>
      <c r="C623" s="277"/>
      <c r="D623" s="1">
        <v>26630</v>
      </c>
      <c r="E623" s="1"/>
      <c r="F623" s="1"/>
      <c r="G623" s="1">
        <v>26590</v>
      </c>
      <c r="H623" s="1">
        <f>G623-D623</f>
        <v>-40</v>
      </c>
      <c r="I623" s="1"/>
      <c r="J623" s="5"/>
      <c r="K623" s="5"/>
    </row>
    <row r="624" spans="2:11">
      <c r="B624" s="277"/>
      <c r="C624" s="277"/>
      <c r="D624" s="1"/>
      <c r="E624" s="1">
        <v>26430</v>
      </c>
      <c r="F624" s="1"/>
      <c r="G624" s="1">
        <v>26460</v>
      </c>
      <c r="H624" s="1">
        <f>E624-G624</f>
        <v>-30</v>
      </c>
      <c r="I624" s="1"/>
      <c r="J624" s="5"/>
      <c r="K624" s="5"/>
    </row>
    <row r="625" spans="2:11">
      <c r="B625" s="269"/>
      <c r="C625" s="269"/>
      <c r="D625" s="1"/>
      <c r="E625" s="1">
        <v>26430</v>
      </c>
      <c r="F625" s="1"/>
      <c r="G625" s="1">
        <v>26460</v>
      </c>
      <c r="H625" s="1">
        <f>E625-G625</f>
        <v>-30</v>
      </c>
      <c r="I625" s="1"/>
      <c r="J625" s="5">
        <f>H614+H615+H616+H617+H618+H619+H620+H621+H622+H623+H624+H625</f>
        <v>500</v>
      </c>
      <c r="K625" s="5">
        <f>J625*40</f>
        <v>20000</v>
      </c>
    </row>
    <row r="626" spans="2:11">
      <c r="B626" s="268" t="s">
        <v>595</v>
      </c>
      <c r="C626" s="268" t="s">
        <v>572</v>
      </c>
      <c r="D626" s="1">
        <v>26295</v>
      </c>
      <c r="E626" s="1">
        <v>26345</v>
      </c>
      <c r="F626" s="1"/>
      <c r="G626" s="1"/>
      <c r="H626" s="1">
        <f>E626-D626</f>
        <v>50</v>
      </c>
      <c r="I626" s="1"/>
      <c r="J626" s="5"/>
      <c r="K626" s="5"/>
    </row>
    <row r="627" spans="2:11">
      <c r="B627" s="277"/>
      <c r="C627" s="277"/>
      <c r="D627" s="1">
        <v>26245</v>
      </c>
      <c r="E627" s="1">
        <v>26345</v>
      </c>
      <c r="F627" s="1"/>
      <c r="G627" s="1"/>
      <c r="H627" s="1">
        <f t="shared" ref="H627:H628" si="61">E627-D627</f>
        <v>100</v>
      </c>
      <c r="I627" s="1"/>
      <c r="J627" s="5"/>
      <c r="K627" s="5"/>
    </row>
    <row r="628" spans="2:11">
      <c r="B628" s="277"/>
      <c r="C628" s="277"/>
      <c r="D628" s="1">
        <v>26238</v>
      </c>
      <c r="E628" s="1">
        <v>26345</v>
      </c>
      <c r="F628" s="1"/>
      <c r="G628" s="1"/>
      <c r="H628" s="1">
        <f t="shared" si="61"/>
        <v>107</v>
      </c>
      <c r="I628" s="1"/>
      <c r="J628" s="5"/>
      <c r="K628" s="5"/>
    </row>
    <row r="629" spans="2:11">
      <c r="B629" s="277"/>
      <c r="C629" s="277"/>
      <c r="D629" s="1">
        <v>26160</v>
      </c>
      <c r="E629" s="1">
        <v>26200</v>
      </c>
      <c r="F629" s="1"/>
      <c r="G629" s="1"/>
      <c r="H629" s="1">
        <f>E629-D629</f>
        <v>40</v>
      </c>
      <c r="I629" s="1"/>
      <c r="J629" s="5"/>
      <c r="K629" s="5"/>
    </row>
    <row r="630" spans="2:11">
      <c r="B630" s="269"/>
      <c r="C630" s="269"/>
      <c r="D630" s="1"/>
      <c r="E630" s="1">
        <v>26210</v>
      </c>
      <c r="F630" s="1"/>
      <c r="G630" s="1">
        <v>26200</v>
      </c>
      <c r="H630" s="1">
        <f>G630-E630</f>
        <v>-10</v>
      </c>
      <c r="I630" s="1"/>
      <c r="J630" s="5">
        <f>H626+H627+H628+H629+H630</f>
        <v>287</v>
      </c>
      <c r="K630" s="5">
        <f>J630*40</f>
        <v>11480</v>
      </c>
    </row>
    <row r="631" spans="2:11">
      <c r="B631" s="268" t="s">
        <v>596</v>
      </c>
      <c r="C631" s="268" t="s">
        <v>572</v>
      </c>
      <c r="D631" s="1">
        <v>26110</v>
      </c>
      <c r="E631" s="1">
        <v>26215</v>
      </c>
      <c r="F631" s="1"/>
      <c r="G631" s="1"/>
      <c r="H631" s="1">
        <f>E631-D631</f>
        <v>105</v>
      </c>
      <c r="I631" s="1"/>
      <c r="J631" s="5"/>
      <c r="K631" s="5"/>
    </row>
    <row r="632" spans="2:11">
      <c r="B632" s="277"/>
      <c r="C632" s="277"/>
      <c r="D632" s="1">
        <v>26110</v>
      </c>
      <c r="E632" s="1">
        <v>26215</v>
      </c>
      <c r="F632" s="1"/>
      <c r="G632" s="1"/>
      <c r="H632" s="1">
        <f t="shared" ref="H632:H649" si="62">E632-D632</f>
        <v>105</v>
      </c>
      <c r="I632" s="1"/>
      <c r="J632" s="5"/>
      <c r="K632" s="5"/>
    </row>
    <row r="633" spans="2:11">
      <c r="B633" s="277"/>
      <c r="C633" s="277"/>
      <c r="D633" s="1">
        <v>26110</v>
      </c>
      <c r="E633" s="1">
        <v>26215</v>
      </c>
      <c r="F633" s="1"/>
      <c r="G633" s="1"/>
      <c r="H633" s="1">
        <f t="shared" si="62"/>
        <v>105</v>
      </c>
      <c r="I633" s="1"/>
      <c r="J633" s="5"/>
      <c r="K633" s="5"/>
    </row>
    <row r="634" spans="2:11">
      <c r="B634" s="277"/>
      <c r="C634" s="277"/>
      <c r="D634" s="1">
        <v>26110</v>
      </c>
      <c r="E634" s="1">
        <v>26200</v>
      </c>
      <c r="F634" s="1"/>
      <c r="G634" s="1"/>
      <c r="H634" s="1">
        <f t="shared" si="62"/>
        <v>90</v>
      </c>
      <c r="I634" s="1"/>
      <c r="J634" s="5"/>
      <c r="K634" s="5"/>
    </row>
    <row r="635" spans="2:11">
      <c r="B635" s="277"/>
      <c r="C635" s="277"/>
      <c r="D635" s="1">
        <v>26100</v>
      </c>
      <c r="E635" s="1">
        <v>26200</v>
      </c>
      <c r="F635" s="1"/>
      <c r="G635" s="1"/>
      <c r="H635" s="1">
        <f t="shared" si="62"/>
        <v>100</v>
      </c>
      <c r="I635" s="1"/>
      <c r="J635" s="5"/>
      <c r="K635" s="5"/>
    </row>
    <row r="636" spans="2:11">
      <c r="B636" s="277"/>
      <c r="C636" s="277"/>
      <c r="D636" s="1">
        <v>26055</v>
      </c>
      <c r="E636" s="1">
        <v>26170</v>
      </c>
      <c r="F636" s="1"/>
      <c r="G636" s="1"/>
      <c r="H636" s="1">
        <f t="shared" si="62"/>
        <v>115</v>
      </c>
      <c r="I636" s="1"/>
      <c r="J636" s="5"/>
      <c r="K636" s="5"/>
    </row>
    <row r="637" spans="2:11">
      <c r="B637" s="269"/>
      <c r="C637" s="269"/>
      <c r="D637" s="1">
        <v>26055</v>
      </c>
      <c r="E637" s="1">
        <v>26170</v>
      </c>
      <c r="F637" s="1"/>
      <c r="G637" s="1"/>
      <c r="H637" s="1">
        <f t="shared" si="62"/>
        <v>115</v>
      </c>
      <c r="I637" s="1"/>
      <c r="J637" s="5">
        <f>H631+H632+H633+H634+H635+H636+H637</f>
        <v>735</v>
      </c>
      <c r="K637" s="5">
        <f>J637*40</f>
        <v>29400</v>
      </c>
    </row>
    <row r="638" spans="2:11">
      <c r="B638" s="268" t="s">
        <v>597</v>
      </c>
      <c r="C638" s="268" t="s">
        <v>572</v>
      </c>
      <c r="D638" s="1">
        <v>25890</v>
      </c>
      <c r="E638" s="1">
        <v>26020</v>
      </c>
      <c r="F638" s="1"/>
      <c r="G638" s="1"/>
      <c r="H638" s="1">
        <f t="shared" si="62"/>
        <v>130</v>
      </c>
      <c r="I638" s="1"/>
      <c r="J638" s="5"/>
      <c r="K638" s="5"/>
    </row>
    <row r="639" spans="2:11">
      <c r="B639" s="277"/>
      <c r="C639" s="277"/>
      <c r="D639" s="1">
        <v>25890</v>
      </c>
      <c r="E639" s="1">
        <v>26020</v>
      </c>
      <c r="F639" s="1"/>
      <c r="G639" s="1"/>
      <c r="H639" s="1">
        <f t="shared" si="62"/>
        <v>130</v>
      </c>
      <c r="I639" s="1"/>
      <c r="J639" s="5"/>
      <c r="K639" s="5"/>
    </row>
    <row r="640" spans="2:11">
      <c r="B640" s="277"/>
      <c r="C640" s="277"/>
      <c r="D640" s="1">
        <v>25860</v>
      </c>
      <c r="E640" s="1">
        <v>26020</v>
      </c>
      <c r="F640" s="1"/>
      <c r="G640" s="1"/>
      <c r="H640" s="1">
        <f t="shared" si="62"/>
        <v>160</v>
      </c>
      <c r="I640" s="1"/>
      <c r="J640" s="5"/>
      <c r="K640" s="5"/>
    </row>
    <row r="641" spans="2:11">
      <c r="B641" s="277"/>
      <c r="C641" s="277"/>
      <c r="D641" s="1">
        <v>25850</v>
      </c>
      <c r="E641" s="1">
        <v>25940</v>
      </c>
      <c r="F641" s="1"/>
      <c r="G641" s="1"/>
      <c r="H641" s="1">
        <f t="shared" si="62"/>
        <v>90</v>
      </c>
      <c r="I641" s="1"/>
      <c r="J641" s="5"/>
      <c r="K641" s="5"/>
    </row>
    <row r="642" spans="2:11">
      <c r="B642" s="269"/>
      <c r="C642" s="269"/>
      <c r="D642" s="1">
        <v>25850</v>
      </c>
      <c r="E642" s="1">
        <v>25940</v>
      </c>
      <c r="F642" s="1"/>
      <c r="G642" s="1"/>
      <c r="H642" s="1">
        <f t="shared" si="62"/>
        <v>90</v>
      </c>
      <c r="I642" s="1"/>
      <c r="J642" s="5">
        <f>H638+H639+H640+H641+H642</f>
        <v>600</v>
      </c>
      <c r="K642" s="5">
        <f>J642*40</f>
        <v>24000</v>
      </c>
    </row>
    <row r="643" spans="2:11">
      <c r="B643" s="281" t="s">
        <v>598</v>
      </c>
      <c r="C643" s="281" t="s">
        <v>572</v>
      </c>
      <c r="D643" s="1">
        <v>25750</v>
      </c>
      <c r="E643" s="1">
        <v>26050</v>
      </c>
      <c r="F643" s="1"/>
      <c r="G643" s="1"/>
      <c r="H643" s="1">
        <f t="shared" si="62"/>
        <v>300</v>
      </c>
      <c r="I643" s="1"/>
      <c r="J643" s="5"/>
      <c r="K643" s="5"/>
    </row>
    <row r="644" spans="2:11">
      <c r="B644" s="282"/>
      <c r="C644" s="282"/>
      <c r="D644" s="1">
        <v>25750</v>
      </c>
      <c r="E644" s="1">
        <v>26050</v>
      </c>
      <c r="F644" s="1"/>
      <c r="G644" s="1"/>
      <c r="H644" s="1">
        <f t="shared" si="62"/>
        <v>300</v>
      </c>
      <c r="I644" s="1"/>
      <c r="J644" s="5"/>
      <c r="K644" s="5"/>
    </row>
    <row r="645" spans="2:11">
      <c r="B645" s="283"/>
      <c r="C645" s="283"/>
      <c r="D645" s="1">
        <v>25750</v>
      </c>
      <c r="E645" s="13">
        <v>26050</v>
      </c>
      <c r="F645" s="1"/>
      <c r="G645" s="1"/>
      <c r="H645" s="1">
        <f t="shared" si="62"/>
        <v>300</v>
      </c>
      <c r="I645" s="5"/>
      <c r="J645" s="5">
        <v>900</v>
      </c>
      <c r="K645" s="5">
        <f>J645*40</f>
        <v>36000</v>
      </c>
    </row>
    <row r="646" spans="2:11">
      <c r="B646" s="268" t="s">
        <v>599</v>
      </c>
      <c r="C646" s="268" t="s">
        <v>572</v>
      </c>
      <c r="D646" s="1">
        <v>25790</v>
      </c>
      <c r="E646" s="13">
        <v>25900</v>
      </c>
      <c r="F646" s="1"/>
      <c r="G646" s="1"/>
      <c r="H646" s="1">
        <f t="shared" si="62"/>
        <v>110</v>
      </c>
      <c r="I646" s="5"/>
      <c r="J646" s="5"/>
      <c r="K646" s="5"/>
    </row>
    <row r="647" spans="2:11">
      <c r="B647" s="277"/>
      <c r="C647" s="277"/>
      <c r="D647" s="1">
        <v>25750</v>
      </c>
      <c r="E647" s="13">
        <v>25900</v>
      </c>
      <c r="F647" s="1"/>
      <c r="G647" s="1"/>
      <c r="H647" s="1">
        <f t="shared" si="62"/>
        <v>150</v>
      </c>
      <c r="I647" s="5"/>
      <c r="J647" s="5"/>
      <c r="K647" s="5"/>
    </row>
    <row r="648" spans="2:11">
      <c r="B648" s="277"/>
      <c r="C648" s="277"/>
      <c r="D648" s="1">
        <v>25790</v>
      </c>
      <c r="E648" s="13">
        <v>25870</v>
      </c>
      <c r="F648" s="1"/>
      <c r="G648" s="1"/>
      <c r="H648" s="1">
        <f t="shared" si="62"/>
        <v>80</v>
      </c>
      <c r="I648" s="5"/>
      <c r="J648" s="5"/>
      <c r="K648" s="5"/>
    </row>
    <row r="649" spans="2:11">
      <c r="B649" s="269"/>
      <c r="C649" s="269"/>
      <c r="D649" s="1">
        <v>25790</v>
      </c>
      <c r="E649" s="13">
        <v>25870</v>
      </c>
      <c r="F649" s="1"/>
      <c r="G649" s="1"/>
      <c r="H649" s="1">
        <f t="shared" si="62"/>
        <v>80</v>
      </c>
      <c r="I649" s="5"/>
      <c r="J649" s="5">
        <f>H646+H647+H648+H649</f>
        <v>420</v>
      </c>
      <c r="K649" s="5">
        <f>J649*40</f>
        <v>16800</v>
      </c>
    </row>
    <row r="650" spans="2:11">
      <c r="B650" s="268" t="s">
        <v>600</v>
      </c>
      <c r="C650" s="268" t="s">
        <v>572</v>
      </c>
      <c r="D650" s="1">
        <v>25730</v>
      </c>
      <c r="E650" s="13"/>
      <c r="F650" s="1">
        <v>25835</v>
      </c>
      <c r="G650" s="1"/>
      <c r="H650" s="1">
        <f>F650-D650</f>
        <v>105</v>
      </c>
      <c r="I650" s="5"/>
      <c r="J650" s="5"/>
      <c r="K650" s="5"/>
    </row>
    <row r="651" spans="2:11">
      <c r="B651" s="277"/>
      <c r="C651" s="277"/>
      <c r="D651" s="1">
        <v>25730</v>
      </c>
      <c r="E651" s="13"/>
      <c r="F651" s="1">
        <v>25835</v>
      </c>
      <c r="G651" s="1"/>
      <c r="H651" s="1">
        <f t="shared" ref="H651:H652" si="63">F651-D651</f>
        <v>105</v>
      </c>
      <c r="I651" s="5"/>
      <c r="J651" s="5"/>
      <c r="K651" s="5"/>
    </row>
    <row r="652" spans="2:11">
      <c r="B652" s="277"/>
      <c r="C652" s="277"/>
      <c r="D652" s="1">
        <v>25730</v>
      </c>
      <c r="E652" s="13"/>
      <c r="F652" s="1">
        <v>25835</v>
      </c>
      <c r="G652" s="1"/>
      <c r="H652" s="1">
        <f t="shared" si="63"/>
        <v>105</v>
      </c>
      <c r="I652" s="5"/>
      <c r="J652" s="5"/>
      <c r="K652" s="5"/>
    </row>
    <row r="653" spans="2:11">
      <c r="B653" s="277"/>
      <c r="C653" s="277"/>
      <c r="D653" s="1">
        <v>25700</v>
      </c>
      <c r="E653" s="13"/>
      <c r="F653" s="1"/>
      <c r="G653" s="1">
        <v>25650</v>
      </c>
      <c r="H653" s="1">
        <f>G653-D653</f>
        <v>-50</v>
      </c>
      <c r="I653" s="5"/>
      <c r="J653" s="5"/>
      <c r="K653" s="5"/>
    </row>
    <row r="654" spans="2:11">
      <c r="B654" s="277"/>
      <c r="C654" s="277"/>
      <c r="D654" s="1">
        <v>25700</v>
      </c>
      <c r="E654" s="13"/>
      <c r="F654" s="1"/>
      <c r="G654" s="1">
        <v>25650</v>
      </c>
      <c r="H654" s="1">
        <f>G654-D654</f>
        <v>-50</v>
      </c>
      <c r="I654" s="5"/>
      <c r="J654" s="5"/>
      <c r="K654" s="5"/>
    </row>
    <row r="655" spans="2:11">
      <c r="B655" s="277"/>
      <c r="C655" s="277"/>
      <c r="D655" s="1">
        <v>25590</v>
      </c>
      <c r="E655" s="13">
        <v>25640</v>
      </c>
      <c r="F655" s="1"/>
      <c r="G655" s="1"/>
      <c r="H655" s="1">
        <f>E655-D655</f>
        <v>50</v>
      </c>
      <c r="I655" s="5"/>
      <c r="J655" s="5"/>
      <c r="K655" s="5"/>
    </row>
    <row r="656" spans="2:11">
      <c r="B656" s="269"/>
      <c r="C656" s="269"/>
      <c r="D656" s="1">
        <v>25590</v>
      </c>
      <c r="E656" s="13">
        <v>25640</v>
      </c>
      <c r="F656" s="1"/>
      <c r="G656" s="1"/>
      <c r="H656" s="1">
        <f>E656-D656</f>
        <v>50</v>
      </c>
      <c r="I656" s="5"/>
      <c r="J656" s="5">
        <f>H650+H651+H652+H653+H654+H655+H656</f>
        <v>315</v>
      </c>
      <c r="K656" s="5">
        <f>J656*40</f>
        <v>12600</v>
      </c>
    </row>
    <row r="657" spans="2:11">
      <c r="B657" s="268" t="s">
        <v>601</v>
      </c>
      <c r="C657" s="268" t="s">
        <v>572</v>
      </c>
      <c r="D657" s="1">
        <v>25666</v>
      </c>
      <c r="E657" s="13"/>
      <c r="F657" s="1"/>
      <c r="G657" s="1">
        <v>25630</v>
      </c>
      <c r="H657" s="1">
        <f>G657-D657</f>
        <v>-36</v>
      </c>
      <c r="I657" s="5"/>
      <c r="J657" s="5"/>
      <c r="K657" s="5"/>
    </row>
    <row r="658" spans="2:11">
      <c r="B658" s="277"/>
      <c r="C658" s="277"/>
      <c r="D658" s="1">
        <v>25666</v>
      </c>
      <c r="E658" s="13"/>
      <c r="F658" s="1"/>
      <c r="G658" s="1">
        <v>25630</v>
      </c>
      <c r="H658" s="1">
        <f>G658-D658</f>
        <v>-36</v>
      </c>
      <c r="I658" s="5"/>
      <c r="J658" s="5"/>
      <c r="K658" s="5"/>
    </row>
    <row r="659" spans="2:11">
      <c r="B659" s="277"/>
      <c r="C659" s="277"/>
      <c r="D659" s="1">
        <v>25730</v>
      </c>
      <c r="E659" s="13"/>
      <c r="F659" s="1">
        <v>25830</v>
      </c>
      <c r="G659" s="1"/>
      <c r="H659" s="1">
        <f>F659-D659</f>
        <v>100</v>
      </c>
      <c r="I659" s="5"/>
      <c r="J659" s="5"/>
      <c r="K659" s="5"/>
    </row>
    <row r="660" spans="2:11">
      <c r="B660" s="277"/>
      <c r="C660" s="277"/>
      <c r="D660" s="1">
        <v>25730</v>
      </c>
      <c r="E660" s="13"/>
      <c r="F660" s="1">
        <v>25830</v>
      </c>
      <c r="G660" s="1"/>
      <c r="H660" s="1">
        <f>F660-D660</f>
        <v>100</v>
      </c>
      <c r="I660" s="5"/>
      <c r="J660" s="5"/>
      <c r="K660" s="5"/>
    </row>
    <row r="661" spans="2:11">
      <c r="B661" s="277"/>
      <c r="C661" s="277"/>
      <c r="D661" s="1">
        <v>25712</v>
      </c>
      <c r="E661" s="13">
        <v>25814</v>
      </c>
      <c r="F661" s="1"/>
      <c r="G661" s="1"/>
      <c r="H661" s="1">
        <f>E661-D661</f>
        <v>102</v>
      </c>
      <c r="I661" s="5"/>
      <c r="J661" s="5"/>
      <c r="K661" s="5"/>
    </row>
    <row r="662" spans="2:11">
      <c r="B662" s="277"/>
      <c r="C662" s="277"/>
      <c r="D662" s="1">
        <v>25712</v>
      </c>
      <c r="E662" s="13">
        <v>25814</v>
      </c>
      <c r="F662" s="1"/>
      <c r="G662" s="1"/>
      <c r="H662" s="1">
        <f>E662-D662</f>
        <v>102</v>
      </c>
      <c r="I662" s="5"/>
      <c r="J662" s="5"/>
      <c r="K662" s="5"/>
    </row>
    <row r="663" spans="2:11">
      <c r="B663" s="277"/>
      <c r="C663" s="277"/>
      <c r="D663" s="1"/>
      <c r="E663" s="13">
        <v>25838</v>
      </c>
      <c r="F663" s="1"/>
      <c r="G663" s="1">
        <v>25880</v>
      </c>
      <c r="H663" s="1">
        <f>E663-G663</f>
        <v>-42</v>
      </c>
      <c r="I663" s="5"/>
      <c r="J663" s="5"/>
      <c r="K663" s="5"/>
    </row>
    <row r="664" spans="2:11">
      <c r="B664" s="277"/>
      <c r="C664" s="277"/>
      <c r="D664" s="1"/>
      <c r="E664" s="13">
        <v>25838</v>
      </c>
      <c r="F664" s="1"/>
      <c r="G664" s="1">
        <v>25880</v>
      </c>
      <c r="H664" s="1">
        <f>E664-G664</f>
        <v>-42</v>
      </c>
      <c r="I664" s="5"/>
      <c r="J664" s="5"/>
      <c r="K664" s="5"/>
    </row>
    <row r="665" spans="2:11">
      <c r="B665" s="277"/>
      <c r="C665" s="277"/>
      <c r="D665" s="1">
        <v>25900</v>
      </c>
      <c r="E665" s="13"/>
      <c r="F665" s="1">
        <v>25960</v>
      </c>
      <c r="G665" s="1"/>
      <c r="H665" s="1">
        <f>F665-D665</f>
        <v>60</v>
      </c>
      <c r="I665" s="5"/>
      <c r="J665" s="5"/>
      <c r="K665" s="5"/>
    </row>
    <row r="666" spans="2:11">
      <c r="B666" s="269"/>
      <c r="C666" s="269"/>
      <c r="D666" s="1">
        <v>25900</v>
      </c>
      <c r="E666" s="13"/>
      <c r="F666" s="1">
        <v>25960</v>
      </c>
      <c r="G666" s="1"/>
      <c r="H666" s="1">
        <f>F666-D666</f>
        <v>60</v>
      </c>
      <c r="I666" s="5"/>
      <c r="J666" s="5">
        <f>H657+H658+H659+H660+H661+H662+H663+H664+H665+H666</f>
        <v>368</v>
      </c>
      <c r="K666" s="5">
        <f>J666*40</f>
        <v>14720</v>
      </c>
    </row>
    <row r="667" spans="2:11">
      <c r="B667" s="268" t="s">
        <v>602</v>
      </c>
      <c r="C667" s="268" t="s">
        <v>572</v>
      </c>
      <c r="D667" s="1">
        <v>26070</v>
      </c>
      <c r="E667" s="13"/>
      <c r="F667" s="1">
        <v>26110</v>
      </c>
      <c r="G667" s="1"/>
      <c r="H667" s="1">
        <v>40</v>
      </c>
      <c r="I667" s="5"/>
      <c r="J667" s="5"/>
      <c r="K667" s="5"/>
    </row>
    <row r="668" spans="2:11">
      <c r="B668" s="277"/>
      <c r="C668" s="277"/>
      <c r="D668" s="1">
        <v>26070</v>
      </c>
      <c r="E668" s="13"/>
      <c r="F668" s="1">
        <v>26110</v>
      </c>
      <c r="G668" s="1"/>
      <c r="H668" s="1">
        <v>40</v>
      </c>
      <c r="I668" s="5"/>
      <c r="J668" s="5"/>
      <c r="K668" s="5"/>
    </row>
    <row r="669" spans="2:11">
      <c r="B669" s="277"/>
      <c r="C669" s="277"/>
      <c r="D669" s="1"/>
      <c r="E669" s="13">
        <v>26100</v>
      </c>
      <c r="F669" s="1"/>
      <c r="G669" s="1">
        <v>26140</v>
      </c>
      <c r="H669" s="1">
        <v>-40</v>
      </c>
      <c r="I669" s="5"/>
      <c r="J669" s="5"/>
      <c r="K669" s="5"/>
    </row>
    <row r="670" spans="2:11">
      <c r="B670" s="277"/>
      <c r="C670" s="277"/>
      <c r="D670" s="1"/>
      <c r="E670" s="13">
        <v>26100</v>
      </c>
      <c r="F670" s="1"/>
      <c r="G670" s="1">
        <v>26140</v>
      </c>
      <c r="H670" s="1">
        <v>-40</v>
      </c>
      <c r="I670" s="5"/>
      <c r="J670" s="5"/>
      <c r="K670" s="5"/>
    </row>
    <row r="671" spans="2:11">
      <c r="B671" s="277"/>
      <c r="C671" s="277"/>
      <c r="D671" s="1">
        <v>26120</v>
      </c>
      <c r="E671" s="13"/>
      <c r="F671" s="1">
        <v>26220</v>
      </c>
      <c r="G671" s="1"/>
      <c r="H671" s="1">
        <v>100</v>
      </c>
      <c r="I671" s="5"/>
      <c r="J671" s="5"/>
      <c r="K671" s="5"/>
    </row>
    <row r="672" spans="2:11">
      <c r="B672" s="269"/>
      <c r="C672" s="269"/>
      <c r="D672" s="1">
        <v>26120</v>
      </c>
      <c r="E672" s="13"/>
      <c r="F672" s="1">
        <v>26220</v>
      </c>
      <c r="G672" s="1"/>
      <c r="H672" s="1">
        <v>100</v>
      </c>
      <c r="I672" s="5"/>
      <c r="J672" s="5">
        <v>200</v>
      </c>
      <c r="K672" s="5">
        <f>J672*40</f>
        <v>8000</v>
      </c>
    </row>
    <row r="673" spans="2:11">
      <c r="B673" s="268" t="s">
        <v>603</v>
      </c>
      <c r="C673" s="268" t="s">
        <v>572</v>
      </c>
      <c r="D673" s="1">
        <v>26305</v>
      </c>
      <c r="E673" s="13"/>
      <c r="F673" s="1">
        <v>26450</v>
      </c>
      <c r="G673" s="1"/>
      <c r="H673" s="1">
        <f>F673-D673</f>
        <v>145</v>
      </c>
      <c r="I673" s="5"/>
      <c r="J673" s="5"/>
      <c r="K673" s="5"/>
    </row>
    <row r="674" spans="2:11">
      <c r="B674" s="277"/>
      <c r="C674" s="277"/>
      <c r="D674" s="1">
        <v>26305</v>
      </c>
      <c r="E674" s="13"/>
      <c r="F674" s="1">
        <v>26450</v>
      </c>
      <c r="G674" s="1"/>
      <c r="H674" s="1">
        <f t="shared" ref="H674:H675" si="64">F674-D674</f>
        <v>145</v>
      </c>
      <c r="I674" s="5"/>
      <c r="J674" s="5"/>
      <c r="K674" s="5"/>
    </row>
    <row r="675" spans="2:11">
      <c r="B675" s="269"/>
      <c r="C675" s="269"/>
      <c r="D675" s="1">
        <v>26305</v>
      </c>
      <c r="E675" s="13"/>
      <c r="F675" s="1">
        <v>26590</v>
      </c>
      <c r="G675" s="1"/>
      <c r="H675" s="1">
        <f t="shared" si="64"/>
        <v>285</v>
      </c>
      <c r="I675" s="5"/>
      <c r="J675" s="5">
        <f>H673+H674+H675</f>
        <v>575</v>
      </c>
      <c r="K675" s="5">
        <f>J675*40</f>
        <v>23000</v>
      </c>
    </row>
    <row r="676" spans="2:11">
      <c r="B676" s="268" t="s">
        <v>604</v>
      </c>
      <c r="C676" s="268" t="s">
        <v>572</v>
      </c>
      <c r="D676" s="1">
        <v>26360</v>
      </c>
      <c r="E676" s="13">
        <v>26470</v>
      </c>
      <c r="F676" s="1"/>
      <c r="G676" s="1"/>
      <c r="H676" s="1">
        <f>E676-D676</f>
        <v>110</v>
      </c>
      <c r="I676" s="5"/>
      <c r="J676" s="5"/>
      <c r="K676" s="5"/>
    </row>
    <row r="677" spans="2:11">
      <c r="B677" s="277"/>
      <c r="C677" s="277"/>
      <c r="D677" s="1">
        <v>26300</v>
      </c>
      <c r="E677" s="13">
        <v>26470</v>
      </c>
      <c r="F677" s="1"/>
      <c r="G677" s="1"/>
      <c r="H677" s="1">
        <f t="shared" ref="H677:H678" si="65">E677-D677</f>
        <v>170</v>
      </c>
      <c r="I677" s="5"/>
      <c r="J677" s="5"/>
      <c r="K677" s="5"/>
    </row>
    <row r="678" spans="2:11">
      <c r="B678" s="269"/>
      <c r="C678" s="269"/>
      <c r="D678" s="1">
        <v>26280</v>
      </c>
      <c r="E678" s="13">
        <v>26400</v>
      </c>
      <c r="F678" s="1"/>
      <c r="G678" s="1"/>
      <c r="H678" s="1">
        <f t="shared" si="65"/>
        <v>120</v>
      </c>
      <c r="I678" s="5"/>
      <c r="J678" s="5">
        <f>H676+H677+H678</f>
        <v>400</v>
      </c>
      <c r="K678" s="5">
        <f>J678*40</f>
        <v>16000</v>
      </c>
    </row>
    <row r="679" spans="2:11">
      <c r="B679" s="268" t="s">
        <v>606</v>
      </c>
      <c r="C679" s="268" t="s">
        <v>572</v>
      </c>
      <c r="D679" s="1"/>
      <c r="E679" s="13">
        <v>26050</v>
      </c>
      <c r="F679" s="1"/>
      <c r="G679" s="1">
        <v>26100</v>
      </c>
      <c r="H679" s="1">
        <f>E679-G679</f>
        <v>-50</v>
      </c>
      <c r="I679" s="5"/>
      <c r="J679" s="5"/>
      <c r="K679" s="5"/>
    </row>
    <row r="680" spans="2:11">
      <c r="B680" s="277"/>
      <c r="C680" s="277"/>
      <c r="D680" s="1"/>
      <c r="E680" s="13">
        <v>26050</v>
      </c>
      <c r="F680" s="1"/>
      <c r="G680" s="1">
        <v>26100</v>
      </c>
      <c r="H680" s="1">
        <f>E680-G680</f>
        <v>-50</v>
      </c>
      <c r="I680" s="5"/>
      <c r="J680" s="5"/>
      <c r="K680" s="5"/>
    </row>
    <row r="681" spans="2:11">
      <c r="B681" s="277"/>
      <c r="C681" s="277"/>
      <c r="D681" s="1">
        <v>26190</v>
      </c>
      <c r="E681" s="13"/>
      <c r="F681" s="1">
        <v>26250</v>
      </c>
      <c r="G681" s="1"/>
      <c r="H681" s="1">
        <f>F681-D681</f>
        <v>60</v>
      </c>
      <c r="I681" s="5"/>
      <c r="J681" s="5"/>
      <c r="K681" s="5"/>
    </row>
    <row r="682" spans="2:11">
      <c r="B682" s="277"/>
      <c r="C682" s="277"/>
      <c r="D682" s="1">
        <v>26190</v>
      </c>
      <c r="E682" s="13"/>
      <c r="F682" s="1">
        <v>26310</v>
      </c>
      <c r="G682" s="1"/>
      <c r="H682" s="1">
        <f>F682-D682</f>
        <v>120</v>
      </c>
      <c r="I682" s="5"/>
      <c r="J682" s="5"/>
      <c r="K682" s="5"/>
    </row>
    <row r="683" spans="2:11">
      <c r="B683" s="277"/>
      <c r="C683" s="277"/>
      <c r="D683" s="1">
        <v>26220</v>
      </c>
      <c r="E683" s="13">
        <v>26330</v>
      </c>
      <c r="F683" s="1"/>
      <c r="G683" s="1"/>
      <c r="H683" s="1">
        <f>E683-D683</f>
        <v>110</v>
      </c>
      <c r="I683" s="5"/>
      <c r="J683" s="5"/>
      <c r="K683" s="5"/>
    </row>
    <row r="684" spans="2:11">
      <c r="B684" s="277"/>
      <c r="C684" s="277"/>
      <c r="D684" s="1">
        <v>26200</v>
      </c>
      <c r="E684" s="13">
        <v>26330</v>
      </c>
      <c r="F684" s="1"/>
      <c r="G684" s="1"/>
      <c r="H684" s="1">
        <f>E684-D684</f>
        <v>130</v>
      </c>
      <c r="I684" s="5"/>
      <c r="J684" s="5"/>
      <c r="K684" s="5"/>
    </row>
    <row r="685" spans="2:11">
      <c r="B685" s="277"/>
      <c r="C685" s="277"/>
      <c r="D685" s="1"/>
      <c r="E685" s="13">
        <v>26150</v>
      </c>
      <c r="F685" s="1"/>
      <c r="G685" s="1">
        <v>26210</v>
      </c>
      <c r="H685" s="1">
        <f>E685-G685</f>
        <v>-60</v>
      </c>
      <c r="I685" s="5"/>
      <c r="J685" s="5"/>
      <c r="K685" s="5"/>
    </row>
    <row r="686" spans="2:11">
      <c r="B686" s="277"/>
      <c r="C686" s="277"/>
      <c r="D686" s="1"/>
      <c r="E686" s="13">
        <v>26150</v>
      </c>
      <c r="F686" s="1"/>
      <c r="G686" s="1">
        <v>26210</v>
      </c>
      <c r="H686" s="1">
        <f>E686-G686</f>
        <v>-60</v>
      </c>
      <c r="I686" s="5"/>
      <c r="J686" s="5"/>
      <c r="K686" s="5"/>
    </row>
    <row r="687" spans="2:11">
      <c r="B687" s="277"/>
      <c r="C687" s="277"/>
      <c r="D687" s="1">
        <v>26260</v>
      </c>
      <c r="E687" s="13"/>
      <c r="F687" s="1">
        <v>26300</v>
      </c>
      <c r="G687" s="1"/>
      <c r="H687" s="1">
        <f>F687-D687</f>
        <v>40</v>
      </c>
      <c r="I687" s="5"/>
      <c r="J687" s="5"/>
      <c r="K687" s="5"/>
    </row>
    <row r="688" spans="2:11">
      <c r="B688" s="269"/>
      <c r="C688" s="269"/>
      <c r="D688" s="1">
        <v>26260</v>
      </c>
      <c r="E688" s="13"/>
      <c r="F688" s="1">
        <v>26300</v>
      </c>
      <c r="G688" s="1"/>
      <c r="H688" s="1">
        <f>F688-D688</f>
        <v>40</v>
      </c>
      <c r="I688" s="5"/>
      <c r="J688" s="5">
        <f>H679+H680+H681+H682+H683+H684+H685+H686+H687+H688</f>
        <v>280</v>
      </c>
      <c r="K688" s="5">
        <f>J688*40</f>
        <v>11200</v>
      </c>
    </row>
    <row r="689" spans="2:11">
      <c r="B689" s="268" t="s">
        <v>607</v>
      </c>
      <c r="C689" s="268" t="s">
        <v>608</v>
      </c>
      <c r="D689" s="1">
        <v>26490</v>
      </c>
      <c r="E689" s="13"/>
      <c r="F689" s="1"/>
      <c r="G689" s="1">
        <v>26440</v>
      </c>
      <c r="H689" s="1">
        <f>G689-D689</f>
        <v>-50</v>
      </c>
      <c r="I689" s="5"/>
      <c r="J689" s="5"/>
      <c r="K689" s="5"/>
    </row>
    <row r="690" spans="2:11">
      <c r="B690" s="277"/>
      <c r="C690" s="277"/>
      <c r="D690" s="1">
        <v>26490</v>
      </c>
      <c r="E690" s="13"/>
      <c r="F690" s="1"/>
      <c r="G690" s="1">
        <v>26440</v>
      </c>
      <c r="H690" s="1">
        <f>G690-D690</f>
        <v>-50</v>
      </c>
      <c r="I690" s="5"/>
      <c r="J690" s="5">
        <v>-100</v>
      </c>
      <c r="K690" s="5">
        <v>-4000</v>
      </c>
    </row>
    <row r="691" spans="2:11">
      <c r="B691" s="269"/>
      <c r="C691" s="269"/>
      <c r="D691" s="1"/>
      <c r="E691" s="13">
        <v>26630</v>
      </c>
      <c r="F691" s="1"/>
      <c r="G691" s="1"/>
      <c r="H691" s="1"/>
      <c r="I691" s="5" t="s">
        <v>13</v>
      </c>
      <c r="J691" s="5"/>
      <c r="K691" s="5"/>
    </row>
    <row r="692" spans="2:11">
      <c r="B692" s="1"/>
      <c r="C692" s="1"/>
      <c r="D692" s="1"/>
      <c r="E692" s="1"/>
      <c r="F692" s="1"/>
      <c r="G692" s="1"/>
      <c r="H692" s="5">
        <f>SUM(H497:H690)</f>
        <v>7130</v>
      </c>
      <c r="I692" s="5">
        <f>H692*40</f>
        <v>285200</v>
      </c>
      <c r="J692" s="1"/>
      <c r="K692" s="1"/>
    </row>
    <row r="695" spans="2:11">
      <c r="B695" s="5" t="s">
        <v>113</v>
      </c>
      <c r="C695" s="5">
        <v>2018</v>
      </c>
      <c r="D695" s="1"/>
      <c r="E695" s="1"/>
      <c r="F695" s="1"/>
      <c r="G695" s="1"/>
      <c r="H695" s="1"/>
      <c r="I695" s="1"/>
      <c r="J695" s="247" t="s">
        <v>527</v>
      </c>
      <c r="K695" s="248"/>
    </row>
    <row r="696" spans="2:11">
      <c r="B696" s="3"/>
      <c r="C696" s="3"/>
      <c r="D696" s="3"/>
      <c r="E696" s="3"/>
      <c r="F696" s="3"/>
      <c r="G696" s="3"/>
      <c r="H696" s="3" t="s">
        <v>4</v>
      </c>
      <c r="I696" s="3"/>
      <c r="J696" s="249"/>
      <c r="K696" s="250"/>
    </row>
    <row r="697" spans="2:11">
      <c r="B697" s="4" t="s">
        <v>0</v>
      </c>
      <c r="C697" s="4" t="s">
        <v>5</v>
      </c>
      <c r="D697" s="4" t="s">
        <v>2</v>
      </c>
      <c r="E697" s="4" t="s">
        <v>6</v>
      </c>
      <c r="F697" s="4" t="s">
        <v>3</v>
      </c>
      <c r="G697" s="4" t="s">
        <v>7</v>
      </c>
      <c r="H697" s="4" t="s">
        <v>8</v>
      </c>
      <c r="I697" s="4" t="s">
        <v>9</v>
      </c>
      <c r="J697" s="76" t="s">
        <v>525</v>
      </c>
      <c r="K697" s="77" t="s">
        <v>526</v>
      </c>
    </row>
    <row r="698" spans="2:11">
      <c r="B698" s="268" t="s">
        <v>625</v>
      </c>
      <c r="C698" s="268" t="s">
        <v>618</v>
      </c>
      <c r="D698" s="1">
        <v>26650</v>
      </c>
      <c r="E698" s="1"/>
      <c r="F698" s="1"/>
      <c r="G698" s="1"/>
      <c r="H698" s="1">
        <f>E691-D698</f>
        <v>-20</v>
      </c>
      <c r="I698" s="1"/>
      <c r="J698" s="1"/>
      <c r="K698" s="1"/>
    </row>
    <row r="699" spans="2:11">
      <c r="B699" s="277"/>
      <c r="C699" s="277"/>
      <c r="D699" s="1">
        <v>26650</v>
      </c>
      <c r="E699" s="1">
        <v>26790</v>
      </c>
      <c r="F699" s="1"/>
      <c r="G699" s="1"/>
      <c r="H699" s="1">
        <f>E699-D699</f>
        <v>140</v>
      </c>
      <c r="I699" s="1"/>
      <c r="J699" s="1"/>
      <c r="K699" s="1"/>
    </row>
    <row r="700" spans="2:11">
      <c r="B700" s="269"/>
      <c r="C700" s="269"/>
      <c r="D700" s="1">
        <v>26650</v>
      </c>
      <c r="E700" s="1">
        <v>26790</v>
      </c>
      <c r="F700" s="1"/>
      <c r="G700" s="1"/>
      <c r="H700" s="1">
        <f>E700-D700</f>
        <v>140</v>
      </c>
      <c r="I700" s="1"/>
      <c r="J700" s="5">
        <f>H700+H699+H698</f>
        <v>260</v>
      </c>
      <c r="K700" s="5">
        <f>J700*40</f>
        <v>10400</v>
      </c>
    </row>
    <row r="701" spans="2:11">
      <c r="B701" s="268" t="s">
        <v>627</v>
      </c>
      <c r="C701" s="268" t="s">
        <v>618</v>
      </c>
      <c r="D701" s="1">
        <v>26690</v>
      </c>
      <c r="E701" s="1">
        <v>26780</v>
      </c>
      <c r="F701" s="1"/>
      <c r="G701" s="1"/>
      <c r="H701" s="1">
        <f>E701-D701</f>
        <v>90</v>
      </c>
      <c r="I701" s="1"/>
      <c r="J701" s="5"/>
      <c r="K701" s="5"/>
    </row>
    <row r="702" spans="2:11">
      <c r="B702" s="277"/>
      <c r="C702" s="277"/>
      <c r="D702" s="1">
        <v>26565</v>
      </c>
      <c r="E702" s="1">
        <v>26780</v>
      </c>
      <c r="F702" s="1"/>
      <c r="G702" s="1"/>
      <c r="H702" s="1">
        <f>E702-D702</f>
        <v>215</v>
      </c>
      <c r="I702" s="1"/>
      <c r="J702" s="5"/>
      <c r="K702" s="5"/>
    </row>
    <row r="703" spans="2:11">
      <c r="B703" s="277"/>
      <c r="C703" s="277"/>
      <c r="D703" s="1">
        <v>26565</v>
      </c>
      <c r="E703" s="1"/>
      <c r="F703" s="1"/>
      <c r="G703" s="1">
        <v>26525</v>
      </c>
      <c r="H703" s="1">
        <f>G703-D703</f>
        <v>-40</v>
      </c>
      <c r="I703" s="1"/>
      <c r="J703" s="5"/>
      <c r="K703" s="5"/>
    </row>
    <row r="704" spans="2:11">
      <c r="B704" s="269"/>
      <c r="C704" s="269"/>
      <c r="D704" s="1">
        <v>26390</v>
      </c>
      <c r="E704" s="1"/>
      <c r="F704" s="1">
        <v>26525</v>
      </c>
      <c r="G704" s="1"/>
      <c r="H704" s="1">
        <f>F704-D704</f>
        <v>135</v>
      </c>
      <c r="I704" s="1"/>
      <c r="J704" s="5">
        <f>H701+H702+H703+H704</f>
        <v>400</v>
      </c>
      <c r="K704" s="5">
        <f>J704*40</f>
        <v>16000</v>
      </c>
    </row>
    <row r="705" spans="2:11">
      <c r="B705" s="268" t="s">
        <v>628</v>
      </c>
      <c r="C705" s="268" t="s">
        <v>618</v>
      </c>
      <c r="D705" s="1">
        <v>26080</v>
      </c>
      <c r="E705" s="1">
        <v>26290</v>
      </c>
      <c r="F705" s="1"/>
      <c r="G705" s="1"/>
      <c r="H705" s="1">
        <f>E705-D705</f>
        <v>210</v>
      </c>
      <c r="I705" s="1"/>
      <c r="J705" s="5"/>
      <c r="K705" s="5"/>
    </row>
    <row r="706" spans="2:11">
      <c r="B706" s="277"/>
      <c r="C706" s="277"/>
      <c r="D706" s="1">
        <v>26080</v>
      </c>
      <c r="E706" s="1">
        <v>26290</v>
      </c>
      <c r="F706" s="1"/>
      <c r="G706" s="1"/>
      <c r="H706" s="1">
        <f t="shared" ref="H706:H713" si="66">E706-D706</f>
        <v>210</v>
      </c>
      <c r="I706" s="1"/>
      <c r="J706" s="5"/>
      <c r="K706" s="5"/>
    </row>
    <row r="707" spans="2:11">
      <c r="B707" s="277"/>
      <c r="C707" s="277"/>
      <c r="D707" s="1">
        <v>26200</v>
      </c>
      <c r="E707" s="1">
        <v>26320</v>
      </c>
      <c r="F707" s="1"/>
      <c r="G707" s="1"/>
      <c r="H707" s="1">
        <f t="shared" si="66"/>
        <v>120</v>
      </c>
      <c r="I707" s="1"/>
      <c r="J707" s="5"/>
      <c r="K707" s="5"/>
    </row>
    <row r="708" spans="2:11">
      <c r="B708" s="277"/>
      <c r="C708" s="277"/>
      <c r="D708" s="1">
        <v>26170</v>
      </c>
      <c r="E708" s="1">
        <v>26300</v>
      </c>
      <c r="F708" s="1"/>
      <c r="G708" s="1"/>
      <c r="H708" s="1">
        <f t="shared" si="66"/>
        <v>130</v>
      </c>
      <c r="I708" s="1"/>
      <c r="J708" s="5"/>
      <c r="K708" s="5"/>
    </row>
    <row r="709" spans="2:11">
      <c r="B709" s="269"/>
      <c r="C709" s="269"/>
      <c r="D709" s="1">
        <v>26199</v>
      </c>
      <c r="E709" s="1">
        <v>26270</v>
      </c>
      <c r="F709" s="1"/>
      <c r="G709" s="1"/>
      <c r="H709" s="1">
        <f t="shared" si="66"/>
        <v>71</v>
      </c>
      <c r="I709" s="1"/>
      <c r="J709" s="5">
        <f>H705+H706+H707+H708+H709</f>
        <v>741</v>
      </c>
      <c r="K709" s="5">
        <f>J709*40</f>
        <v>29640</v>
      </c>
    </row>
    <row r="710" spans="2:11">
      <c r="B710" s="268" t="s">
        <v>630</v>
      </c>
      <c r="C710" s="268" t="s">
        <v>618</v>
      </c>
      <c r="D710" s="1">
        <v>26250</v>
      </c>
      <c r="E710" s="1">
        <v>26350</v>
      </c>
      <c r="F710" s="1"/>
      <c r="G710" s="1"/>
      <c r="H710" s="1">
        <f t="shared" si="66"/>
        <v>100</v>
      </c>
      <c r="I710" s="1"/>
      <c r="J710" s="5"/>
      <c r="K710" s="5"/>
    </row>
    <row r="711" spans="2:11">
      <c r="B711" s="277"/>
      <c r="C711" s="277"/>
      <c r="D711" s="1">
        <v>26220</v>
      </c>
      <c r="E711" s="1">
        <v>26350</v>
      </c>
      <c r="F711" s="1"/>
      <c r="G711" s="1"/>
      <c r="H711" s="1">
        <f t="shared" si="66"/>
        <v>130</v>
      </c>
      <c r="I711" s="1"/>
      <c r="J711" s="5"/>
      <c r="K711" s="5"/>
    </row>
    <row r="712" spans="2:11">
      <c r="B712" s="277"/>
      <c r="C712" s="277"/>
      <c r="D712" s="1">
        <v>26140</v>
      </c>
      <c r="E712" s="1">
        <v>26300</v>
      </c>
      <c r="F712" s="1"/>
      <c r="G712" s="1"/>
      <c r="H712" s="1">
        <f t="shared" si="66"/>
        <v>160</v>
      </c>
      <c r="I712" s="1"/>
      <c r="J712" s="5"/>
      <c r="K712" s="5"/>
    </row>
    <row r="713" spans="2:11">
      <c r="B713" s="277"/>
      <c r="C713" s="277"/>
      <c r="D713" s="1">
        <v>26140</v>
      </c>
      <c r="E713" s="1">
        <v>26300</v>
      </c>
      <c r="F713" s="1"/>
      <c r="G713" s="1"/>
      <c r="H713" s="1">
        <f t="shared" si="66"/>
        <v>160</v>
      </c>
      <c r="I713" s="1"/>
      <c r="J713" s="5"/>
      <c r="K713" s="5"/>
    </row>
    <row r="714" spans="2:11">
      <c r="B714" s="277"/>
      <c r="C714" s="277"/>
      <c r="D714" s="1">
        <v>26380</v>
      </c>
      <c r="E714" s="1"/>
      <c r="F714" s="1">
        <v>26430</v>
      </c>
      <c r="G714" s="1"/>
      <c r="H714" s="1">
        <f>F714-D714</f>
        <v>50</v>
      </c>
      <c r="I714" s="1"/>
      <c r="J714" s="5"/>
      <c r="K714" s="5"/>
    </row>
    <row r="715" spans="2:11">
      <c r="B715" s="269"/>
      <c r="C715" s="269"/>
      <c r="D715" s="1">
        <v>26380</v>
      </c>
      <c r="E715" s="1"/>
      <c r="F715" s="1">
        <v>26430</v>
      </c>
      <c r="G715" s="1"/>
      <c r="H715" s="1">
        <f>F715-D715</f>
        <v>50</v>
      </c>
      <c r="I715" s="1"/>
      <c r="J715" s="5">
        <f>H710+H711+H712+H713+H714+H715</f>
        <v>650</v>
      </c>
      <c r="K715" s="5">
        <f>J715*40</f>
        <v>26000</v>
      </c>
    </row>
    <row r="716" spans="2:11">
      <c r="B716" s="268" t="s">
        <v>633</v>
      </c>
      <c r="C716" s="268" t="s">
        <v>618</v>
      </c>
      <c r="D716" s="1">
        <v>26580</v>
      </c>
      <c r="E716" s="1"/>
      <c r="F716" s="1">
        <v>26700</v>
      </c>
      <c r="G716" s="1"/>
      <c r="H716" s="1">
        <f>F716-D716</f>
        <v>120</v>
      </c>
      <c r="I716" s="1"/>
      <c r="J716" s="1"/>
      <c r="K716" s="1"/>
    </row>
    <row r="717" spans="2:11">
      <c r="B717" s="277"/>
      <c r="C717" s="277"/>
      <c r="D717" s="1">
        <v>26580</v>
      </c>
      <c r="E717" s="1"/>
      <c r="F717" s="1">
        <v>26730</v>
      </c>
      <c r="G717" s="1"/>
      <c r="H717" s="1">
        <f>F717-D717</f>
        <v>150</v>
      </c>
      <c r="I717" s="1"/>
      <c r="J717" s="1"/>
      <c r="K717" s="1"/>
    </row>
    <row r="718" spans="2:11">
      <c r="B718" s="277"/>
      <c r="C718" s="277"/>
      <c r="D718" s="1">
        <v>26600</v>
      </c>
      <c r="E718" s="1">
        <v>26700</v>
      </c>
      <c r="F718" s="1"/>
      <c r="G718" s="1"/>
      <c r="H718" s="1">
        <f>E718-D718</f>
        <v>100</v>
      </c>
      <c r="I718" s="1"/>
      <c r="J718" s="1"/>
      <c r="K718" s="1"/>
    </row>
    <row r="719" spans="2:11">
      <c r="B719" s="277"/>
      <c r="C719" s="277"/>
      <c r="D719" s="1">
        <v>26560</v>
      </c>
      <c r="E719" s="1">
        <v>26700</v>
      </c>
      <c r="F719" s="1"/>
      <c r="G719" s="1"/>
      <c r="H719" s="1">
        <f t="shared" ref="H719:H724" si="67">E719-D719</f>
        <v>140</v>
      </c>
      <c r="I719" s="1"/>
      <c r="J719" s="1"/>
      <c r="K719" s="1"/>
    </row>
    <row r="720" spans="2:11">
      <c r="B720" s="269"/>
      <c r="C720" s="269"/>
      <c r="D720" s="1">
        <v>26560</v>
      </c>
      <c r="E720" s="1">
        <v>26750</v>
      </c>
      <c r="F720" s="1"/>
      <c r="G720" s="1"/>
      <c r="H720" s="1">
        <f t="shared" si="67"/>
        <v>190</v>
      </c>
      <c r="I720" s="1"/>
      <c r="J720" s="5">
        <f>H716+H717+H718+H719+H720</f>
        <v>700</v>
      </c>
      <c r="K720" s="5">
        <f>J720*40</f>
        <v>28000</v>
      </c>
    </row>
    <row r="721" spans="2:11">
      <c r="B721" s="268" t="s">
        <v>636</v>
      </c>
      <c r="C721" s="268" t="s">
        <v>618</v>
      </c>
      <c r="D721" s="1">
        <v>26325</v>
      </c>
      <c r="E721" s="1">
        <v>26405</v>
      </c>
      <c r="F721" s="1"/>
      <c r="G721" s="1"/>
      <c r="H721" s="1">
        <f t="shared" si="67"/>
        <v>80</v>
      </c>
      <c r="I721" s="1"/>
      <c r="J721" s="1"/>
      <c r="K721" s="1"/>
    </row>
    <row r="722" spans="2:11">
      <c r="B722" s="277"/>
      <c r="C722" s="277"/>
      <c r="D722" s="1">
        <v>26325</v>
      </c>
      <c r="E722" s="1">
        <v>26405</v>
      </c>
      <c r="F722" s="1"/>
      <c r="G722" s="1"/>
      <c r="H722" s="1">
        <f t="shared" si="67"/>
        <v>80</v>
      </c>
      <c r="I722" s="1"/>
      <c r="J722" s="1"/>
      <c r="K722" s="1"/>
    </row>
    <row r="723" spans="2:11">
      <c r="B723" s="277"/>
      <c r="C723" s="277"/>
      <c r="D723" s="1">
        <v>26315</v>
      </c>
      <c r="E723" s="1">
        <v>26430</v>
      </c>
      <c r="F723" s="1"/>
      <c r="G723" s="1"/>
      <c r="H723" s="1">
        <f t="shared" si="67"/>
        <v>115</v>
      </c>
      <c r="I723" s="1"/>
      <c r="J723" s="1"/>
      <c r="K723" s="1"/>
    </row>
    <row r="724" spans="2:11">
      <c r="B724" s="269"/>
      <c r="C724" s="269"/>
      <c r="D724" s="1">
        <v>26315</v>
      </c>
      <c r="E724" s="1">
        <v>26430</v>
      </c>
      <c r="F724" s="1"/>
      <c r="G724" s="1"/>
      <c r="H724" s="1">
        <f t="shared" si="67"/>
        <v>115</v>
      </c>
      <c r="I724" s="1"/>
      <c r="J724" s="5">
        <f>H721+H722+H723+H724</f>
        <v>390</v>
      </c>
      <c r="K724" s="5">
        <f>J724*40</f>
        <v>15600</v>
      </c>
    </row>
    <row r="725" spans="2:11">
      <c r="B725" s="268" t="s">
        <v>640</v>
      </c>
      <c r="C725" s="268" t="s">
        <v>618</v>
      </c>
      <c r="D725" s="1">
        <v>26550</v>
      </c>
      <c r="E725" s="1"/>
      <c r="F725" s="109">
        <v>26652</v>
      </c>
      <c r="G725" s="1"/>
      <c r="H725" s="1">
        <f>F725-D725</f>
        <v>102</v>
      </c>
      <c r="I725" s="1"/>
      <c r="J725" s="5"/>
      <c r="K725" s="5"/>
    </row>
    <row r="726" spans="2:11">
      <c r="B726" s="277"/>
      <c r="C726" s="277"/>
      <c r="D726" s="1">
        <v>26550</v>
      </c>
      <c r="E726" s="1"/>
      <c r="F726" s="109">
        <v>26652</v>
      </c>
      <c r="G726" s="1"/>
      <c r="H726" s="1">
        <f>F726-D726</f>
        <v>102</v>
      </c>
      <c r="I726" s="1"/>
      <c r="J726" s="5"/>
      <c r="K726" s="5"/>
    </row>
    <row r="727" spans="2:11">
      <c r="B727" s="277"/>
      <c r="C727" s="277"/>
      <c r="D727" s="1">
        <v>26550</v>
      </c>
      <c r="E727" s="1"/>
      <c r="F727" s="109"/>
      <c r="G727" s="1">
        <v>26500</v>
      </c>
      <c r="H727" s="1">
        <f>G727-D727</f>
        <v>-50</v>
      </c>
      <c r="I727" s="1"/>
      <c r="J727" s="5"/>
      <c r="K727" s="5"/>
    </row>
    <row r="728" spans="2:11">
      <c r="B728" s="277"/>
      <c r="C728" s="277"/>
      <c r="D728" s="1">
        <v>26470</v>
      </c>
      <c r="E728" s="1">
        <v>26520</v>
      </c>
      <c r="F728" s="109"/>
      <c r="G728" s="1"/>
      <c r="H728" s="1">
        <f>E728-D728</f>
        <v>50</v>
      </c>
      <c r="I728" s="1"/>
      <c r="J728" s="5"/>
      <c r="K728" s="5"/>
    </row>
    <row r="729" spans="2:11">
      <c r="B729" s="277"/>
      <c r="C729" s="277"/>
      <c r="D729" s="1">
        <v>26470</v>
      </c>
      <c r="E729" s="1">
        <v>26520</v>
      </c>
      <c r="F729" s="109"/>
      <c r="G729" s="1"/>
      <c r="H729" s="1">
        <f t="shared" ref="H729:H731" si="68">E729-D729</f>
        <v>50</v>
      </c>
      <c r="I729" s="1"/>
      <c r="J729" s="5"/>
      <c r="K729" s="5"/>
    </row>
    <row r="730" spans="2:11">
      <c r="B730" s="277"/>
      <c r="C730" s="277"/>
      <c r="D730" s="1">
        <v>26450</v>
      </c>
      <c r="E730" s="1">
        <v>26520</v>
      </c>
      <c r="F730" s="109"/>
      <c r="G730" s="1"/>
      <c r="H730" s="1">
        <f t="shared" si="68"/>
        <v>70</v>
      </c>
      <c r="I730" s="1"/>
      <c r="J730" s="5"/>
      <c r="K730" s="5"/>
    </row>
    <row r="731" spans="2:11">
      <c r="B731" s="269"/>
      <c r="C731" s="269"/>
      <c r="D731" s="1">
        <v>26450</v>
      </c>
      <c r="E731" s="1">
        <v>26520</v>
      </c>
      <c r="F731" s="109"/>
      <c r="G731" s="1"/>
      <c r="H731" s="1">
        <f t="shared" si="68"/>
        <v>70</v>
      </c>
      <c r="I731" s="1"/>
      <c r="J731" s="5">
        <f>H725+H726+H727+H728+H729+H730+H731</f>
        <v>394</v>
      </c>
      <c r="K731" s="5">
        <f>J731*40</f>
        <v>15760</v>
      </c>
    </row>
    <row r="732" spans="2:11">
      <c r="B732" s="268" t="s">
        <v>642</v>
      </c>
      <c r="C732" s="268" t="s">
        <v>618</v>
      </c>
      <c r="D732" s="1">
        <v>26570</v>
      </c>
      <c r="E732" s="1"/>
      <c r="F732" s="109">
        <v>26630</v>
      </c>
      <c r="G732" s="1"/>
      <c r="H732" s="1">
        <f>F732-D732</f>
        <v>60</v>
      </c>
      <c r="I732" s="1"/>
      <c r="J732" s="5"/>
      <c r="K732" s="5"/>
    </row>
    <row r="733" spans="2:11">
      <c r="B733" s="277"/>
      <c r="C733" s="277"/>
      <c r="D733" s="1">
        <v>26570</v>
      </c>
      <c r="E733" s="1"/>
      <c r="F733" s="109">
        <v>26630</v>
      </c>
      <c r="G733" s="1"/>
      <c r="H733" s="1">
        <f t="shared" ref="H733:H734" si="69">F733-D733</f>
        <v>60</v>
      </c>
      <c r="I733" s="1"/>
      <c r="J733" s="5"/>
      <c r="K733" s="5"/>
    </row>
    <row r="734" spans="2:11">
      <c r="B734" s="269"/>
      <c r="C734" s="269"/>
      <c r="D734" s="1">
        <v>26570</v>
      </c>
      <c r="E734" s="1"/>
      <c r="F734" s="109">
        <v>26630</v>
      </c>
      <c r="G734" s="1"/>
      <c r="H734" s="1">
        <f t="shared" si="69"/>
        <v>60</v>
      </c>
      <c r="I734" s="1"/>
      <c r="J734" s="5">
        <v>180</v>
      </c>
      <c r="K734" s="5">
        <f>J734*40</f>
        <v>7200</v>
      </c>
    </row>
    <row r="735" spans="2:11">
      <c r="B735" s="268" t="s">
        <v>644</v>
      </c>
      <c r="C735" s="268" t="s">
        <v>618</v>
      </c>
      <c r="D735" s="1">
        <v>26720</v>
      </c>
      <c r="E735" s="1"/>
      <c r="F735" s="109"/>
      <c r="G735" s="1">
        <v>26670</v>
      </c>
      <c r="H735" s="1">
        <f>G735-D735</f>
        <v>-50</v>
      </c>
      <c r="I735" s="1"/>
      <c r="J735" s="5"/>
      <c r="K735" s="5"/>
    </row>
    <row r="736" spans="2:11">
      <c r="B736" s="277"/>
      <c r="C736" s="277"/>
      <c r="D736" s="1">
        <v>26720</v>
      </c>
      <c r="E736" s="1"/>
      <c r="F736" s="109"/>
      <c r="G736" s="1">
        <v>26670</v>
      </c>
      <c r="H736" s="1">
        <f>G736-D736</f>
        <v>-50</v>
      </c>
      <c r="I736" s="1"/>
      <c r="J736" s="5"/>
      <c r="K736" s="5"/>
    </row>
    <row r="737" spans="2:11">
      <c r="B737" s="277"/>
      <c r="C737" s="277"/>
      <c r="D737" s="1">
        <v>26590</v>
      </c>
      <c r="E737" s="1">
        <v>26650</v>
      </c>
      <c r="F737" s="109"/>
      <c r="G737" s="1"/>
      <c r="H737" s="1">
        <f t="shared" ref="H737:H746" si="70">E737-D737</f>
        <v>60</v>
      </c>
      <c r="I737" s="1"/>
      <c r="J737" s="5"/>
      <c r="K737" s="5"/>
    </row>
    <row r="738" spans="2:11">
      <c r="B738" s="269"/>
      <c r="C738" s="269"/>
      <c r="D738" s="1">
        <v>26578</v>
      </c>
      <c r="E738" s="1">
        <v>26650</v>
      </c>
      <c r="F738" s="109"/>
      <c r="G738" s="1"/>
      <c r="H738" s="1">
        <f t="shared" si="70"/>
        <v>72</v>
      </c>
      <c r="I738" s="1"/>
      <c r="J738" s="5">
        <f>H735++H736+H737+H738</f>
        <v>32</v>
      </c>
      <c r="K738" s="5">
        <f>J738*40</f>
        <v>1280</v>
      </c>
    </row>
    <row r="739" spans="2:11">
      <c r="B739" s="268" t="s">
        <v>646</v>
      </c>
      <c r="C739" s="268" t="s">
        <v>618</v>
      </c>
      <c r="D739" s="1">
        <v>26490</v>
      </c>
      <c r="E739" s="1">
        <v>26570</v>
      </c>
      <c r="F739" s="109"/>
      <c r="G739" s="1"/>
      <c r="H739" s="1">
        <f t="shared" si="70"/>
        <v>80</v>
      </c>
      <c r="I739" s="1"/>
      <c r="J739" s="5"/>
      <c r="K739" s="5"/>
    </row>
    <row r="740" spans="2:11">
      <c r="B740" s="269"/>
      <c r="C740" s="269"/>
      <c r="D740" s="1">
        <v>26490</v>
      </c>
      <c r="E740" s="1">
        <v>26570</v>
      </c>
      <c r="F740" s="109"/>
      <c r="G740" s="1"/>
      <c r="H740" s="1">
        <f t="shared" si="70"/>
        <v>80</v>
      </c>
      <c r="I740" s="1"/>
      <c r="J740" s="5">
        <f>H739+H740</f>
        <v>160</v>
      </c>
      <c r="K740" s="5">
        <f>J740*40</f>
        <v>6400</v>
      </c>
    </row>
    <row r="741" spans="2:11">
      <c r="B741" s="268" t="s">
        <v>649</v>
      </c>
      <c r="C741" s="268" t="s">
        <v>618</v>
      </c>
      <c r="D741" s="1">
        <v>26380</v>
      </c>
      <c r="E741" s="1">
        <v>26500</v>
      </c>
      <c r="F741" s="109"/>
      <c r="G741" s="1"/>
      <c r="H741" s="1">
        <f t="shared" si="70"/>
        <v>120</v>
      </c>
      <c r="I741" s="1"/>
      <c r="J741" s="5"/>
      <c r="K741" s="5"/>
    </row>
    <row r="742" spans="2:11">
      <c r="B742" s="269"/>
      <c r="C742" s="269"/>
      <c r="D742" s="1">
        <v>26320</v>
      </c>
      <c r="E742" s="1">
        <v>26500</v>
      </c>
      <c r="F742" s="109"/>
      <c r="G742" s="1"/>
      <c r="H742" s="1">
        <f t="shared" si="70"/>
        <v>180</v>
      </c>
      <c r="I742" s="1"/>
      <c r="J742" s="5">
        <f>H741+H742</f>
        <v>300</v>
      </c>
      <c r="K742" s="5">
        <f>J742*40</f>
        <v>12000</v>
      </c>
    </row>
    <row r="743" spans="2:11">
      <c r="B743" s="268" t="s">
        <v>654</v>
      </c>
      <c r="C743" s="268" t="s">
        <v>618</v>
      </c>
      <c r="D743" s="1">
        <v>26300</v>
      </c>
      <c r="E743" s="1">
        <v>26380</v>
      </c>
      <c r="F743" s="109"/>
      <c r="G743" s="1"/>
      <c r="H743" s="1">
        <f t="shared" si="70"/>
        <v>80</v>
      </c>
      <c r="I743" s="1"/>
      <c r="J743" s="5"/>
      <c r="K743" s="5"/>
    </row>
    <row r="744" spans="2:11">
      <c r="B744" s="269"/>
      <c r="C744" s="269"/>
      <c r="D744" s="1">
        <v>26300</v>
      </c>
      <c r="E744" s="1">
        <v>26380</v>
      </c>
      <c r="F744" s="109"/>
      <c r="G744" s="1"/>
      <c r="H744" s="1">
        <f t="shared" si="70"/>
        <v>80</v>
      </c>
      <c r="I744" s="1"/>
      <c r="J744" s="5">
        <v>160</v>
      </c>
      <c r="K744" s="5">
        <f>J744*40</f>
        <v>6400</v>
      </c>
    </row>
    <row r="745" spans="2:11">
      <c r="B745" s="268" t="s">
        <v>650</v>
      </c>
      <c r="C745" s="268" t="s">
        <v>618</v>
      </c>
      <c r="D745" s="1">
        <v>26250</v>
      </c>
      <c r="E745" s="1">
        <v>26335</v>
      </c>
      <c r="F745" s="109"/>
      <c r="G745" s="1"/>
      <c r="H745" s="1">
        <f t="shared" si="70"/>
        <v>85</v>
      </c>
      <c r="I745" s="1"/>
      <c r="J745" s="5"/>
      <c r="K745" s="5"/>
    </row>
    <row r="746" spans="2:11">
      <c r="B746" s="269"/>
      <c r="C746" s="269"/>
      <c r="D746" s="1">
        <v>26220</v>
      </c>
      <c r="E746" s="1">
        <v>26335</v>
      </c>
      <c r="F746" s="109"/>
      <c r="G746" s="1"/>
      <c r="H746" s="1">
        <f t="shared" si="70"/>
        <v>115</v>
      </c>
      <c r="I746" s="1"/>
      <c r="J746" s="5">
        <f>H746+H745</f>
        <v>200</v>
      </c>
      <c r="K746" s="5">
        <f>J746*40</f>
        <v>8000</v>
      </c>
    </row>
    <row r="747" spans="2:11">
      <c r="B747" s="268" t="s">
        <v>651</v>
      </c>
      <c r="C747" s="268" t="s">
        <v>618</v>
      </c>
      <c r="D747" s="1">
        <v>26400</v>
      </c>
      <c r="E747" s="1"/>
      <c r="F747" s="109">
        <v>26530</v>
      </c>
      <c r="G747" s="1"/>
      <c r="H747" s="1">
        <f>F747-D747</f>
        <v>130</v>
      </c>
      <c r="I747" s="1"/>
      <c r="J747" s="5"/>
      <c r="K747" s="5"/>
    </row>
    <row r="748" spans="2:11">
      <c r="B748" s="269"/>
      <c r="C748" s="269"/>
      <c r="D748" s="1">
        <v>26400</v>
      </c>
      <c r="E748" s="1"/>
      <c r="F748" s="109">
        <v>26620</v>
      </c>
      <c r="G748" s="1"/>
      <c r="H748" s="1">
        <f>F748-D748</f>
        <v>220</v>
      </c>
      <c r="I748" s="1"/>
      <c r="J748" s="5">
        <f>H747+H748</f>
        <v>350</v>
      </c>
      <c r="K748" s="5">
        <f>J748*40</f>
        <v>14000</v>
      </c>
    </row>
    <row r="749" spans="2:11">
      <c r="B749" s="268" t="s">
        <v>652</v>
      </c>
      <c r="C749" s="268" t="s">
        <v>618</v>
      </c>
      <c r="D749" s="1">
        <v>26480</v>
      </c>
      <c r="E749" s="1">
        <v>26600</v>
      </c>
      <c r="F749" s="109"/>
      <c r="G749" s="1"/>
      <c r="H749" s="1">
        <f>E749-D749</f>
        <v>120</v>
      </c>
      <c r="I749" s="1"/>
      <c r="J749" s="5"/>
      <c r="K749" s="5"/>
    </row>
    <row r="750" spans="2:11">
      <c r="B750" s="269"/>
      <c r="C750" s="269"/>
      <c r="D750" s="1">
        <v>26480</v>
      </c>
      <c r="E750" s="1">
        <v>26600</v>
      </c>
      <c r="F750" s="109"/>
      <c r="G750" s="1"/>
      <c r="H750" s="1">
        <f>E750-D750</f>
        <v>120</v>
      </c>
      <c r="I750" s="1"/>
      <c r="J750" s="5">
        <f>H750+H749</f>
        <v>240</v>
      </c>
      <c r="K750" s="5">
        <f>J750*40</f>
        <v>9600</v>
      </c>
    </row>
    <row r="751" spans="2:11">
      <c r="B751" s="268" t="s">
        <v>655</v>
      </c>
      <c r="C751" s="268" t="s">
        <v>618</v>
      </c>
      <c r="D751" s="1">
        <v>26570</v>
      </c>
      <c r="E751" s="1"/>
      <c r="F751" s="109">
        <v>26690</v>
      </c>
      <c r="G751" s="1"/>
      <c r="H751" s="1">
        <f>F751-D751</f>
        <v>120</v>
      </c>
      <c r="I751" s="1"/>
      <c r="J751" s="5"/>
      <c r="K751" s="5"/>
    </row>
    <row r="752" spans="2:11">
      <c r="B752" s="269"/>
      <c r="C752" s="269"/>
      <c r="D752" s="1">
        <v>26570</v>
      </c>
      <c r="E752" s="1"/>
      <c r="F752" s="109">
        <v>26770</v>
      </c>
      <c r="G752" s="1"/>
      <c r="H752" s="1">
        <f>F752-D752</f>
        <v>200</v>
      </c>
      <c r="I752" s="1"/>
      <c r="J752" s="5">
        <f>H752+H751</f>
        <v>320</v>
      </c>
      <c r="K752" s="5">
        <f>J752*40</f>
        <v>12800</v>
      </c>
    </row>
    <row r="753" spans="2:11">
      <c r="B753" s="268" t="s">
        <v>656</v>
      </c>
      <c r="C753" s="268" t="s">
        <v>618</v>
      </c>
      <c r="D753" s="1">
        <v>26590</v>
      </c>
      <c r="E753" s="1">
        <v>26680</v>
      </c>
      <c r="F753" s="109"/>
      <c r="G753" s="1"/>
      <c r="H753" s="1">
        <f>E753-D753</f>
        <v>90</v>
      </c>
      <c r="I753" s="1"/>
      <c r="J753" s="5"/>
      <c r="K753" s="5"/>
    </row>
    <row r="754" spans="2:11">
      <c r="B754" s="277"/>
      <c r="C754" s="277"/>
      <c r="D754" s="1">
        <v>26590</v>
      </c>
      <c r="E754" s="1">
        <v>26680</v>
      </c>
      <c r="F754" s="109"/>
      <c r="G754" s="1"/>
      <c r="H754" s="1">
        <f t="shared" ref="H754:H755" si="71">E754-D754</f>
        <v>90</v>
      </c>
      <c r="I754" s="1"/>
      <c r="J754" s="5"/>
      <c r="K754" s="5"/>
    </row>
    <row r="755" spans="2:11">
      <c r="B755" s="269"/>
      <c r="C755" s="269"/>
      <c r="D755" s="1">
        <v>26590</v>
      </c>
      <c r="E755" s="1">
        <v>26715</v>
      </c>
      <c r="F755" s="109"/>
      <c r="G755" s="1"/>
      <c r="H755" s="1">
        <f t="shared" si="71"/>
        <v>125</v>
      </c>
      <c r="I755" s="1"/>
      <c r="J755" s="5">
        <f>H753+H754+H755</f>
        <v>305</v>
      </c>
      <c r="K755" s="5">
        <f>J755*40</f>
        <v>12200</v>
      </c>
    </row>
    <row r="756" spans="2:11">
      <c r="B756" s="268" t="s">
        <v>658</v>
      </c>
      <c r="C756" s="268" t="s">
        <v>618</v>
      </c>
      <c r="D756" s="1">
        <v>26490</v>
      </c>
      <c r="E756" s="1">
        <v>26550</v>
      </c>
      <c r="F756" s="109"/>
      <c r="G756" s="1"/>
      <c r="H756" s="1">
        <f>E756-D756</f>
        <v>60</v>
      </c>
      <c r="I756" s="1"/>
      <c r="J756" s="5"/>
      <c r="K756" s="5"/>
    </row>
    <row r="757" spans="2:11">
      <c r="B757" s="269"/>
      <c r="C757" s="269"/>
      <c r="D757" s="1">
        <v>26490</v>
      </c>
      <c r="E757" s="1">
        <v>26550</v>
      </c>
      <c r="F757" s="109"/>
      <c r="G757" s="1"/>
      <c r="H757" s="1">
        <f t="shared" ref="H757:H762" si="72">E757-D757</f>
        <v>60</v>
      </c>
      <c r="I757" s="1"/>
      <c r="J757" s="5">
        <v>120</v>
      </c>
      <c r="K757" s="5">
        <f>J757*40</f>
        <v>4800</v>
      </c>
    </row>
    <row r="758" spans="2:11">
      <c r="B758" s="268" t="s">
        <v>659</v>
      </c>
      <c r="C758" s="268" t="s">
        <v>618</v>
      </c>
      <c r="D758" s="1">
        <v>26450</v>
      </c>
      <c r="E758" s="1">
        <v>26550</v>
      </c>
      <c r="F758" s="109"/>
      <c r="G758" s="1"/>
      <c r="H758" s="1">
        <f t="shared" si="72"/>
        <v>100</v>
      </c>
      <c r="I758" s="1"/>
      <c r="J758" s="5"/>
      <c r="K758" s="5"/>
    </row>
    <row r="759" spans="2:11">
      <c r="B759" s="269"/>
      <c r="C759" s="269"/>
      <c r="D759" s="1">
        <v>26400</v>
      </c>
      <c r="E759" s="1">
        <v>26550</v>
      </c>
      <c r="F759" s="109"/>
      <c r="G759" s="1"/>
      <c r="H759" s="1">
        <f t="shared" si="72"/>
        <v>150</v>
      </c>
      <c r="I759" s="1"/>
      <c r="J759" s="5">
        <v>250</v>
      </c>
      <c r="K759" s="5">
        <f t="shared" ref="K759:K764" si="73">J759*40</f>
        <v>10000</v>
      </c>
    </row>
    <row r="760" spans="2:11">
      <c r="B760" s="268" t="s">
        <v>660</v>
      </c>
      <c r="C760" s="268" t="s">
        <v>618</v>
      </c>
      <c r="D760" s="1">
        <v>26310</v>
      </c>
      <c r="E760" s="1">
        <v>26400</v>
      </c>
      <c r="F760" s="109"/>
      <c r="G760" s="1"/>
      <c r="H760" s="1">
        <f t="shared" si="72"/>
        <v>90</v>
      </c>
      <c r="I760" s="1"/>
      <c r="J760" s="5"/>
      <c r="K760" s="5"/>
    </row>
    <row r="761" spans="2:11">
      <c r="B761" s="277"/>
      <c r="C761" s="277"/>
      <c r="D761" s="1">
        <v>26240</v>
      </c>
      <c r="E761" s="1">
        <v>26400</v>
      </c>
      <c r="F761" s="109"/>
      <c r="G761" s="1"/>
      <c r="H761" s="1">
        <f t="shared" si="72"/>
        <v>160</v>
      </c>
      <c r="I761" s="1"/>
      <c r="J761" s="5"/>
      <c r="K761" s="5"/>
    </row>
    <row r="762" spans="2:11">
      <c r="B762" s="269"/>
      <c r="C762" s="269"/>
      <c r="D762" s="1">
        <v>26190</v>
      </c>
      <c r="E762" s="1">
        <v>26400</v>
      </c>
      <c r="F762" s="109"/>
      <c r="G762" s="1"/>
      <c r="H762" s="1">
        <f t="shared" si="72"/>
        <v>210</v>
      </c>
      <c r="I762" s="1"/>
      <c r="J762" s="5">
        <f>H760+H761+H762</f>
        <v>460</v>
      </c>
      <c r="K762" s="5">
        <f t="shared" si="73"/>
        <v>18400</v>
      </c>
    </row>
    <row r="763" spans="2:11">
      <c r="B763" s="268" t="s">
        <v>662</v>
      </c>
      <c r="C763" s="268" t="s">
        <v>663</v>
      </c>
      <c r="D763" s="1">
        <v>26315</v>
      </c>
      <c r="E763" s="1"/>
      <c r="F763" s="109">
        <v>26418</v>
      </c>
      <c r="G763" s="1"/>
      <c r="H763" s="1">
        <f>F763-D763</f>
        <v>103</v>
      </c>
      <c r="I763" s="1"/>
      <c r="J763" s="5"/>
      <c r="K763" s="5"/>
    </row>
    <row r="764" spans="2:11">
      <c r="B764" s="269"/>
      <c r="C764" s="269"/>
      <c r="D764" s="1">
        <v>26315</v>
      </c>
      <c r="E764" s="1"/>
      <c r="F764" s="109">
        <v>26430</v>
      </c>
      <c r="G764" s="1"/>
      <c r="H764" s="1">
        <f>F764-D764</f>
        <v>115</v>
      </c>
      <c r="I764" s="1"/>
      <c r="J764" s="5">
        <f>H764+H763</f>
        <v>218</v>
      </c>
      <c r="K764" s="5">
        <f t="shared" si="73"/>
        <v>8720</v>
      </c>
    </row>
    <row r="765" spans="2:11">
      <c r="B765" s="1"/>
      <c r="C765" s="1"/>
      <c r="D765" s="1"/>
      <c r="E765" s="1"/>
      <c r="F765" s="254" t="s">
        <v>638</v>
      </c>
      <c r="G765" s="255"/>
      <c r="H765" s="5">
        <f>SUM(H698:H764)</f>
        <v>6830</v>
      </c>
      <c r="I765" s="5">
        <f>H765*40</f>
        <v>273200</v>
      </c>
      <c r="J765" s="1"/>
      <c r="K765" s="1"/>
    </row>
    <row r="766" spans="2:11">
      <c r="D766" s="107"/>
    </row>
    <row r="768" spans="2:11">
      <c r="B768" s="5" t="s">
        <v>139</v>
      </c>
      <c r="C768" s="5">
        <v>2018</v>
      </c>
      <c r="D768" s="1"/>
      <c r="E768" s="1"/>
      <c r="F768" s="1"/>
      <c r="G768" s="1"/>
      <c r="H768" s="1"/>
      <c r="I768" s="1"/>
      <c r="J768" s="247" t="s">
        <v>527</v>
      </c>
      <c r="K768" s="248"/>
    </row>
    <row r="769" spans="2:17">
      <c r="B769" s="3"/>
      <c r="C769" s="3"/>
      <c r="D769" s="3"/>
      <c r="E769" s="3"/>
      <c r="F769" s="3"/>
      <c r="G769" s="3"/>
      <c r="H769" s="3" t="s">
        <v>4</v>
      </c>
      <c r="I769" s="3"/>
      <c r="J769" s="249"/>
      <c r="K769" s="250"/>
    </row>
    <row r="770" spans="2:17">
      <c r="B770" s="4" t="s">
        <v>0</v>
      </c>
      <c r="C770" s="4" t="s">
        <v>5</v>
      </c>
      <c r="D770" s="4" t="s">
        <v>2</v>
      </c>
      <c r="E770" s="4" t="s">
        <v>6</v>
      </c>
      <c r="F770" s="4" t="s">
        <v>3</v>
      </c>
      <c r="G770" s="4" t="s">
        <v>7</v>
      </c>
      <c r="H770" s="4" t="s">
        <v>8</v>
      </c>
      <c r="I770" s="4" t="s">
        <v>9</v>
      </c>
      <c r="J770" s="76" t="s">
        <v>525</v>
      </c>
      <c r="K770" s="77" t="s">
        <v>526</v>
      </c>
    </row>
    <row r="771" spans="2:17">
      <c r="B771" s="268" t="s">
        <v>665</v>
      </c>
      <c r="C771" s="268" t="s">
        <v>667</v>
      </c>
      <c r="D771" s="1">
        <v>26200</v>
      </c>
      <c r="E771" s="1">
        <v>26390</v>
      </c>
      <c r="F771" s="1"/>
      <c r="G771" s="1"/>
      <c r="H771" s="1">
        <f>E771-D771</f>
        <v>190</v>
      </c>
      <c r="I771" s="1"/>
      <c r="J771" s="1"/>
      <c r="K771" s="1"/>
    </row>
    <row r="772" spans="2:17">
      <c r="B772" s="277"/>
      <c r="C772" s="277"/>
      <c r="D772" s="1">
        <v>26120</v>
      </c>
      <c r="E772" s="1">
        <v>26390</v>
      </c>
      <c r="F772" s="1"/>
      <c r="G772" s="1"/>
      <c r="H772" s="1">
        <f t="shared" ref="H772:H773" si="74">E772-D772</f>
        <v>270</v>
      </c>
      <c r="I772" s="1"/>
      <c r="J772" s="1"/>
      <c r="K772" s="1"/>
      <c r="Q772" s="6"/>
    </row>
    <row r="773" spans="2:17">
      <c r="B773" s="269"/>
      <c r="C773" s="269"/>
      <c r="D773" s="1">
        <v>26085</v>
      </c>
      <c r="E773" s="1">
        <v>26390</v>
      </c>
      <c r="F773" s="1"/>
      <c r="G773" s="1"/>
      <c r="H773" s="1">
        <f t="shared" si="74"/>
        <v>305</v>
      </c>
      <c r="I773" s="1"/>
      <c r="J773" s="5">
        <f>H771+H772+H773</f>
        <v>765</v>
      </c>
      <c r="K773" s="5">
        <f>J773*40</f>
        <v>30600</v>
      </c>
    </row>
    <row r="774" spans="2:17">
      <c r="B774" s="268" t="s">
        <v>666</v>
      </c>
      <c r="C774" s="268" t="s">
        <v>667</v>
      </c>
      <c r="D774" s="1">
        <v>26200</v>
      </c>
      <c r="E774" s="1"/>
      <c r="F774" s="1">
        <v>26330</v>
      </c>
      <c r="G774" s="1"/>
      <c r="H774" s="1">
        <f>F774-D774</f>
        <v>130</v>
      </c>
      <c r="I774" s="1"/>
      <c r="J774" s="5"/>
      <c r="K774" s="5"/>
    </row>
    <row r="775" spans="2:17">
      <c r="B775" s="277"/>
      <c r="C775" s="277"/>
      <c r="D775" s="1">
        <v>26200</v>
      </c>
      <c r="E775" s="1"/>
      <c r="F775" s="1">
        <v>26330</v>
      </c>
      <c r="G775" s="1"/>
      <c r="H775" s="1">
        <f t="shared" ref="H775:H789" si="75">F775-D775</f>
        <v>130</v>
      </c>
      <c r="I775" s="1"/>
      <c r="J775" s="5"/>
      <c r="K775" s="5"/>
    </row>
    <row r="776" spans="2:17">
      <c r="B776" s="269"/>
      <c r="C776" s="269"/>
      <c r="D776" s="1">
        <v>26200</v>
      </c>
      <c r="E776" s="1"/>
      <c r="F776" s="1">
        <v>26330</v>
      </c>
      <c r="G776" s="1"/>
      <c r="H776" s="1">
        <f t="shared" si="75"/>
        <v>130</v>
      </c>
      <c r="I776" s="1"/>
      <c r="J776" s="5">
        <f>H774+H775+H776</f>
        <v>390</v>
      </c>
      <c r="K776" s="5">
        <f>J776*40</f>
        <v>15600</v>
      </c>
    </row>
    <row r="777" spans="2:17">
      <c r="B777" s="268" t="s">
        <v>668</v>
      </c>
      <c r="C777" s="268" t="s">
        <v>667</v>
      </c>
      <c r="D777" s="1">
        <v>26205</v>
      </c>
      <c r="E777" s="1"/>
      <c r="F777" s="1">
        <v>26310</v>
      </c>
      <c r="G777" s="1"/>
      <c r="H777" s="1">
        <f t="shared" si="75"/>
        <v>105</v>
      </c>
      <c r="I777" s="1"/>
      <c r="J777" s="5"/>
      <c r="K777" s="5"/>
    </row>
    <row r="778" spans="2:17">
      <c r="B778" s="277"/>
      <c r="C778" s="277"/>
      <c r="D778" s="1">
        <v>26205</v>
      </c>
      <c r="E778" s="1"/>
      <c r="F778" s="1">
        <v>26370</v>
      </c>
      <c r="G778" s="1"/>
      <c r="H778" s="1">
        <f t="shared" si="75"/>
        <v>165</v>
      </c>
      <c r="I778" s="1"/>
      <c r="J778" s="5"/>
      <c r="K778" s="5"/>
    </row>
    <row r="779" spans="2:17">
      <c r="B779" s="269"/>
      <c r="C779" s="269"/>
      <c r="D779" s="1">
        <v>26205</v>
      </c>
      <c r="E779" s="1"/>
      <c r="F779" s="1">
        <v>26450</v>
      </c>
      <c r="G779" s="1"/>
      <c r="H779" s="1">
        <f t="shared" si="75"/>
        <v>245</v>
      </c>
      <c r="I779" s="1"/>
      <c r="J779" s="5">
        <f>H777+H778+H779</f>
        <v>515</v>
      </c>
      <c r="K779" s="5">
        <f>J779*40</f>
        <v>20600</v>
      </c>
    </row>
    <row r="780" spans="2:17">
      <c r="B780" s="268" t="s">
        <v>673</v>
      </c>
      <c r="C780" s="268" t="s">
        <v>667</v>
      </c>
      <c r="D780" s="1">
        <v>26475</v>
      </c>
      <c r="E780" s="1"/>
      <c r="F780" s="1">
        <v>26590</v>
      </c>
      <c r="G780" s="1"/>
      <c r="H780" s="1">
        <f t="shared" si="75"/>
        <v>115</v>
      </c>
      <c r="I780" s="1"/>
      <c r="J780" s="5"/>
      <c r="K780" s="5"/>
    </row>
    <row r="781" spans="2:17">
      <c r="B781" s="269"/>
      <c r="C781" s="269"/>
      <c r="D781" s="1">
        <v>26475</v>
      </c>
      <c r="E781" s="1"/>
      <c r="F781" s="1">
        <v>26590</v>
      </c>
      <c r="G781" s="1"/>
      <c r="H781" s="1">
        <f t="shared" si="75"/>
        <v>115</v>
      </c>
      <c r="I781" s="1"/>
      <c r="J781" s="5">
        <f>H780+H781</f>
        <v>230</v>
      </c>
      <c r="K781" s="5">
        <f t="shared" ref="K781:K784" si="76">J781*40</f>
        <v>9200</v>
      </c>
    </row>
    <row r="782" spans="2:17">
      <c r="B782" s="268" t="s">
        <v>676</v>
      </c>
      <c r="C782" s="268" t="s">
        <v>667</v>
      </c>
      <c r="D782" s="1">
        <v>26440</v>
      </c>
      <c r="E782" s="1"/>
      <c r="F782" s="1">
        <v>26540</v>
      </c>
      <c r="G782" s="1"/>
      <c r="H782" s="1">
        <f t="shared" si="75"/>
        <v>100</v>
      </c>
      <c r="I782" s="1"/>
      <c r="J782" s="5"/>
      <c r="K782" s="5"/>
    </row>
    <row r="783" spans="2:17">
      <c r="B783" s="277"/>
      <c r="C783" s="277"/>
      <c r="D783" s="1">
        <v>26440</v>
      </c>
      <c r="E783" s="1"/>
      <c r="F783" s="1">
        <v>26570</v>
      </c>
      <c r="G783" s="1"/>
      <c r="H783" s="1">
        <f t="shared" si="75"/>
        <v>130</v>
      </c>
      <c r="I783" s="1"/>
      <c r="J783" s="5"/>
      <c r="K783" s="5"/>
    </row>
    <row r="784" spans="2:17">
      <c r="B784" s="269"/>
      <c r="C784" s="269"/>
      <c r="D784" s="1">
        <v>26440</v>
      </c>
      <c r="E784" s="1"/>
      <c r="F784" s="1">
        <v>26580</v>
      </c>
      <c r="G784" s="1"/>
      <c r="H784" s="1">
        <f t="shared" si="75"/>
        <v>140</v>
      </c>
      <c r="I784" s="1"/>
      <c r="J784" s="5">
        <f>H782+H783+H784</f>
        <v>370</v>
      </c>
      <c r="K784" s="5">
        <f t="shared" si="76"/>
        <v>14800</v>
      </c>
    </row>
    <row r="785" spans="2:11">
      <c r="B785" s="268" t="s">
        <v>679</v>
      </c>
      <c r="C785" s="268" t="s">
        <v>667</v>
      </c>
      <c r="D785" s="1">
        <v>26635</v>
      </c>
      <c r="E785" s="1"/>
      <c r="F785" s="109">
        <v>26730</v>
      </c>
      <c r="G785" s="1"/>
      <c r="H785" s="1">
        <f t="shared" si="75"/>
        <v>95</v>
      </c>
      <c r="I785" s="1"/>
      <c r="J785" s="5"/>
      <c r="K785" s="5"/>
    </row>
    <row r="786" spans="2:11">
      <c r="B786" s="277"/>
      <c r="C786" s="277"/>
      <c r="D786" s="1">
        <v>26635</v>
      </c>
      <c r="E786" s="1"/>
      <c r="F786" s="109">
        <v>26730</v>
      </c>
      <c r="G786" s="1"/>
      <c r="H786" s="1">
        <f t="shared" si="75"/>
        <v>95</v>
      </c>
      <c r="I786" s="1"/>
      <c r="J786" s="5"/>
      <c r="K786" s="5"/>
    </row>
    <row r="787" spans="2:11">
      <c r="B787" s="269"/>
      <c r="C787" s="269"/>
      <c r="D787" s="1">
        <v>26635</v>
      </c>
      <c r="E787" s="1"/>
      <c r="F787" s="109">
        <v>26730</v>
      </c>
      <c r="G787" s="1"/>
      <c r="H787" s="1">
        <f t="shared" si="75"/>
        <v>95</v>
      </c>
      <c r="I787" s="1"/>
      <c r="J787" s="5">
        <f>H785+H786+H787</f>
        <v>285</v>
      </c>
      <c r="K787" s="5">
        <f>J787*40</f>
        <v>11400</v>
      </c>
    </row>
    <row r="788" spans="2:11">
      <c r="B788" s="268" t="s">
        <v>680</v>
      </c>
      <c r="C788" s="120" t="s">
        <v>667</v>
      </c>
      <c r="D788" s="1">
        <v>26800</v>
      </c>
      <c r="E788" s="1"/>
      <c r="F788" s="109">
        <v>26920</v>
      </c>
      <c r="G788" s="1"/>
      <c r="H788" s="1">
        <f t="shared" si="75"/>
        <v>120</v>
      </c>
      <c r="I788" s="1"/>
      <c r="J788" s="5"/>
      <c r="K788" s="5"/>
    </row>
    <row r="789" spans="2:11">
      <c r="B789" s="269"/>
      <c r="C789" s="120"/>
      <c r="D789" s="1">
        <v>26800</v>
      </c>
      <c r="E789" s="1"/>
      <c r="F789" s="109">
        <v>26920</v>
      </c>
      <c r="G789" s="1"/>
      <c r="H789" s="1">
        <f t="shared" si="75"/>
        <v>120</v>
      </c>
      <c r="I789" s="1"/>
      <c r="J789" s="5">
        <f>H788+H789</f>
        <v>240</v>
      </c>
      <c r="K789" s="5">
        <f>J789*40</f>
        <v>9600</v>
      </c>
    </row>
    <row r="790" spans="2:11">
      <c r="B790" s="268" t="s">
        <v>681</v>
      </c>
      <c r="C790" s="268" t="s">
        <v>667</v>
      </c>
      <c r="D790" s="1">
        <v>26880</v>
      </c>
      <c r="E790" s="1"/>
      <c r="F790" s="109"/>
      <c r="G790" s="1">
        <v>26810</v>
      </c>
      <c r="H790" s="1">
        <f>G790-D790</f>
        <v>-70</v>
      </c>
      <c r="I790" s="1"/>
      <c r="J790" s="5"/>
      <c r="K790" s="5"/>
    </row>
    <row r="791" spans="2:11">
      <c r="B791" s="277"/>
      <c r="C791" s="277"/>
      <c r="D791" s="1">
        <v>26880</v>
      </c>
      <c r="E791" s="1"/>
      <c r="F791" s="109"/>
      <c r="G791" s="1">
        <v>26810</v>
      </c>
      <c r="H791" s="1">
        <f>G791-D791</f>
        <v>-70</v>
      </c>
      <c r="I791" s="1"/>
      <c r="J791" s="5"/>
      <c r="K791" s="5"/>
    </row>
    <row r="792" spans="2:11">
      <c r="B792" s="277"/>
      <c r="C792" s="277"/>
      <c r="D792" s="1">
        <v>26740</v>
      </c>
      <c r="E792" s="1">
        <v>26800</v>
      </c>
      <c r="F792" s="109"/>
      <c r="G792" s="1"/>
      <c r="H792" s="1">
        <f>E792-D792</f>
        <v>60</v>
      </c>
      <c r="I792" s="1"/>
      <c r="J792" s="5"/>
      <c r="K792" s="5"/>
    </row>
    <row r="793" spans="2:11">
      <c r="B793" s="269"/>
      <c r="C793" s="269"/>
      <c r="D793" s="1">
        <v>26740</v>
      </c>
      <c r="E793" s="1">
        <v>26800</v>
      </c>
      <c r="F793" s="109"/>
      <c r="G793" s="1"/>
      <c r="H793" s="1">
        <f>E793-D793</f>
        <v>60</v>
      </c>
      <c r="I793" s="1"/>
      <c r="J793" s="5">
        <f>H790+H791+H792+H793</f>
        <v>-20</v>
      </c>
      <c r="K793" s="5">
        <f>J793*40</f>
        <v>-800</v>
      </c>
    </row>
    <row r="794" spans="2:11">
      <c r="B794" s="268" t="s">
        <v>685</v>
      </c>
      <c r="C794" s="268" t="s">
        <v>667</v>
      </c>
      <c r="D794" s="1">
        <v>26950</v>
      </c>
      <c r="E794" s="1"/>
      <c r="F794" s="109">
        <v>27140</v>
      </c>
      <c r="G794" s="1"/>
      <c r="H794" s="1">
        <f>F794-D794</f>
        <v>190</v>
      </c>
      <c r="I794" s="1"/>
      <c r="J794" s="5"/>
      <c r="K794" s="5"/>
    </row>
    <row r="795" spans="2:11">
      <c r="B795" s="277"/>
      <c r="C795" s="277"/>
      <c r="D795" s="1">
        <v>26950</v>
      </c>
      <c r="E795" s="1"/>
      <c r="F795" s="109">
        <v>27140</v>
      </c>
      <c r="G795" s="1"/>
      <c r="H795" s="1">
        <f t="shared" ref="H795:H796" si="77">F795-D795</f>
        <v>190</v>
      </c>
      <c r="I795" s="1"/>
      <c r="J795" s="5"/>
      <c r="K795" s="5"/>
    </row>
    <row r="796" spans="2:11">
      <c r="B796" s="269"/>
      <c r="C796" s="269"/>
      <c r="D796" s="1">
        <v>26950</v>
      </c>
      <c r="E796" s="1"/>
      <c r="F796" s="109">
        <v>27140</v>
      </c>
      <c r="G796" s="1"/>
      <c r="H796" s="1">
        <f t="shared" si="77"/>
        <v>190</v>
      </c>
      <c r="I796" s="1"/>
      <c r="J796" s="5"/>
      <c r="K796" s="5"/>
    </row>
    <row r="797" spans="2:11">
      <c r="B797" s="268" t="s">
        <v>691</v>
      </c>
      <c r="C797" s="268" t="s">
        <v>667</v>
      </c>
      <c r="D797" s="1">
        <v>26780</v>
      </c>
      <c r="E797" s="1">
        <v>26900</v>
      </c>
      <c r="F797" s="109"/>
      <c r="G797" s="1"/>
      <c r="H797" s="1">
        <f>E797-D797</f>
        <v>120</v>
      </c>
      <c r="I797" s="1"/>
      <c r="J797" s="5"/>
      <c r="K797" s="5"/>
    </row>
    <row r="798" spans="2:11">
      <c r="B798" s="277"/>
      <c r="C798" s="277"/>
      <c r="D798" s="1">
        <v>26735</v>
      </c>
      <c r="E798" s="1">
        <v>26900</v>
      </c>
      <c r="F798" s="109"/>
      <c r="G798" s="1"/>
      <c r="H798" s="1">
        <f t="shared" ref="H798:H799" si="78">E798-D798</f>
        <v>165</v>
      </c>
      <c r="I798" s="1"/>
      <c r="J798" s="5"/>
      <c r="K798" s="5"/>
    </row>
    <row r="799" spans="2:11">
      <c r="B799" s="269"/>
      <c r="C799" s="269"/>
      <c r="D799" s="1">
        <v>26735</v>
      </c>
      <c r="E799" s="1">
        <v>26900</v>
      </c>
      <c r="F799" s="109"/>
      <c r="G799" s="1"/>
      <c r="H799" s="1">
        <f t="shared" si="78"/>
        <v>165</v>
      </c>
      <c r="I799" s="1"/>
      <c r="J799" s="5">
        <f>H797+H798+H799</f>
        <v>450</v>
      </c>
      <c r="K799" s="5">
        <f>J799*40</f>
        <v>18000</v>
      </c>
    </row>
    <row r="800" spans="2:11">
      <c r="B800" s="268" t="s">
        <v>694</v>
      </c>
      <c r="C800" s="268" t="s">
        <v>667</v>
      </c>
      <c r="D800" s="1">
        <v>26800</v>
      </c>
      <c r="E800" s="1"/>
      <c r="F800" s="109">
        <v>26888</v>
      </c>
      <c r="G800" s="1"/>
      <c r="H800" s="1">
        <f>F800-D800</f>
        <v>88</v>
      </c>
      <c r="I800" s="1"/>
      <c r="J800" s="5"/>
      <c r="K800" s="5"/>
    </row>
    <row r="801" spans="2:11">
      <c r="B801" s="277"/>
      <c r="C801" s="277"/>
      <c r="D801" s="1">
        <v>26800</v>
      </c>
      <c r="E801" s="1"/>
      <c r="F801" s="109">
        <v>26920</v>
      </c>
      <c r="G801" s="1"/>
      <c r="H801" s="1">
        <f t="shared" ref="H801:H802" si="79">F801-D801</f>
        <v>120</v>
      </c>
      <c r="I801" s="1"/>
      <c r="J801" s="5"/>
      <c r="K801" s="5"/>
    </row>
    <row r="802" spans="2:11">
      <c r="B802" s="269"/>
      <c r="C802" s="269"/>
      <c r="D802" s="1">
        <v>26800</v>
      </c>
      <c r="E802" s="1"/>
      <c r="F802" s="109">
        <v>27015</v>
      </c>
      <c r="G802" s="1"/>
      <c r="H802" s="1">
        <f t="shared" si="79"/>
        <v>215</v>
      </c>
      <c r="I802" s="1"/>
      <c r="J802" s="5">
        <f>H800+H801+H802</f>
        <v>423</v>
      </c>
      <c r="K802" s="5">
        <f>J802*40</f>
        <v>16920</v>
      </c>
    </row>
    <row r="803" spans="2:11">
      <c r="B803" s="268" t="s">
        <v>696</v>
      </c>
      <c r="C803" s="268" t="s">
        <v>667</v>
      </c>
      <c r="D803" s="1">
        <v>27050</v>
      </c>
      <c r="E803" s="1">
        <v>27200</v>
      </c>
      <c r="F803" s="109"/>
      <c r="G803" s="1"/>
      <c r="H803" s="1">
        <f>E803-D803</f>
        <v>150</v>
      </c>
      <c r="I803" s="1"/>
      <c r="J803" s="5"/>
      <c r="K803" s="5"/>
    </row>
    <row r="804" spans="2:11">
      <c r="B804" s="277"/>
      <c r="C804" s="277"/>
      <c r="D804" s="1">
        <v>26950</v>
      </c>
      <c r="E804" s="1">
        <v>27200</v>
      </c>
      <c r="F804" s="109"/>
      <c r="G804" s="1"/>
      <c r="H804" s="1">
        <f t="shared" ref="H804:H805" si="80">E804-D804</f>
        <v>250</v>
      </c>
      <c r="I804" s="1"/>
      <c r="J804" s="5"/>
      <c r="K804" s="5"/>
    </row>
    <row r="805" spans="2:11">
      <c r="B805" s="269"/>
      <c r="C805" s="269"/>
      <c r="D805" s="1">
        <v>26890</v>
      </c>
      <c r="E805" s="1">
        <v>27200</v>
      </c>
      <c r="F805" s="109"/>
      <c r="G805" s="1"/>
      <c r="H805" s="1">
        <f t="shared" si="80"/>
        <v>310</v>
      </c>
      <c r="I805" s="1"/>
      <c r="J805" s="5">
        <f>H803+H804+H805</f>
        <v>710</v>
      </c>
      <c r="K805" s="5">
        <f>J805*40</f>
        <v>28400</v>
      </c>
    </row>
    <row r="806" spans="2:11">
      <c r="B806" s="268" t="s">
        <v>699</v>
      </c>
      <c r="C806" s="268" t="s">
        <v>667</v>
      </c>
      <c r="D806" s="1">
        <v>26850</v>
      </c>
      <c r="E806" s="1">
        <v>27000</v>
      </c>
      <c r="F806" s="109"/>
      <c r="G806" s="1"/>
      <c r="H806" s="1">
        <f>E806-D806</f>
        <v>150</v>
      </c>
      <c r="I806" s="1"/>
      <c r="J806" s="5"/>
      <c r="K806" s="5"/>
    </row>
    <row r="807" spans="2:11">
      <c r="B807" s="277"/>
      <c r="C807" s="277"/>
      <c r="D807" s="1">
        <v>26850</v>
      </c>
      <c r="E807" s="1">
        <v>27000</v>
      </c>
      <c r="F807" s="109"/>
      <c r="G807" s="1"/>
      <c r="H807" s="1">
        <f t="shared" ref="H807:H808" si="81">E807-D807</f>
        <v>150</v>
      </c>
      <c r="I807" s="1"/>
      <c r="J807" s="5"/>
      <c r="K807" s="5"/>
    </row>
    <row r="808" spans="2:11">
      <c r="B808" s="269"/>
      <c r="C808" s="269"/>
      <c r="D808" s="1">
        <v>26802</v>
      </c>
      <c r="E808" s="1">
        <v>27000</v>
      </c>
      <c r="F808" s="109"/>
      <c r="G808" s="1"/>
      <c r="H808" s="1">
        <f t="shared" si="81"/>
        <v>198</v>
      </c>
      <c r="I808" s="1"/>
      <c r="J808" s="5">
        <f>H806+H807+H808</f>
        <v>498</v>
      </c>
      <c r="K808" s="5">
        <f>J808*40</f>
        <v>19920</v>
      </c>
    </row>
    <row r="809" spans="2:11">
      <c r="B809" s="268" t="s">
        <v>700</v>
      </c>
      <c r="C809" s="268" t="s">
        <v>667</v>
      </c>
      <c r="D809" s="1">
        <v>26840</v>
      </c>
      <c r="E809" s="1"/>
      <c r="F809" s="1">
        <v>26950</v>
      </c>
      <c r="G809" s="110"/>
      <c r="H809" s="1">
        <f>F809-D809</f>
        <v>110</v>
      </c>
      <c r="I809" s="1"/>
      <c r="J809" s="5"/>
      <c r="K809" s="5"/>
    </row>
    <row r="810" spans="2:11">
      <c r="B810" s="277"/>
      <c r="C810" s="277"/>
      <c r="D810" s="1">
        <v>26840</v>
      </c>
      <c r="E810" s="1"/>
      <c r="F810" s="1">
        <v>26950</v>
      </c>
      <c r="G810" s="110"/>
      <c r="H810" s="1">
        <f t="shared" ref="H810:H817" si="82">F810-D810</f>
        <v>110</v>
      </c>
      <c r="I810" s="1"/>
      <c r="J810" s="5"/>
      <c r="K810" s="5"/>
    </row>
    <row r="811" spans="2:11">
      <c r="B811" s="277"/>
      <c r="C811" s="277"/>
      <c r="D811" s="1">
        <v>26880</v>
      </c>
      <c r="E811" s="1"/>
      <c r="F811" s="1">
        <v>26990</v>
      </c>
      <c r="G811" s="110"/>
      <c r="H811" s="1">
        <f t="shared" si="82"/>
        <v>110</v>
      </c>
      <c r="I811" s="1"/>
      <c r="J811" s="5"/>
      <c r="K811" s="5"/>
    </row>
    <row r="812" spans="2:11">
      <c r="B812" s="269"/>
      <c r="C812" s="269"/>
      <c r="D812" s="1">
        <v>26880</v>
      </c>
      <c r="E812" s="1"/>
      <c r="F812" s="1">
        <v>26990</v>
      </c>
      <c r="G812" s="110"/>
      <c r="H812" s="1">
        <f t="shared" si="82"/>
        <v>110</v>
      </c>
      <c r="I812" s="1"/>
      <c r="J812" s="5">
        <f>H809+H810+H811+H812</f>
        <v>440</v>
      </c>
      <c r="K812" s="5">
        <f>J812*40</f>
        <v>17600</v>
      </c>
    </row>
    <row r="813" spans="2:11">
      <c r="B813" s="268" t="s">
        <v>702</v>
      </c>
      <c r="C813" s="268" t="s">
        <v>667</v>
      </c>
      <c r="D813" s="1">
        <v>26980</v>
      </c>
      <c r="E813" s="1"/>
      <c r="F813" s="109">
        <v>27000</v>
      </c>
      <c r="G813" s="1"/>
      <c r="H813" s="1">
        <f t="shared" si="82"/>
        <v>20</v>
      </c>
      <c r="I813" s="1"/>
      <c r="J813" s="5"/>
      <c r="K813" s="5"/>
    </row>
    <row r="814" spans="2:11">
      <c r="B814" s="277"/>
      <c r="C814" s="277"/>
      <c r="D814" s="1">
        <v>26980</v>
      </c>
      <c r="E814" s="1"/>
      <c r="F814" s="109">
        <v>27050</v>
      </c>
      <c r="G814" s="1"/>
      <c r="H814" s="1">
        <f t="shared" si="82"/>
        <v>70</v>
      </c>
      <c r="I814" s="1"/>
      <c r="J814" s="5"/>
      <c r="K814" s="5"/>
    </row>
    <row r="815" spans="2:11">
      <c r="B815" s="269"/>
      <c r="C815" s="269"/>
      <c r="D815" s="1">
        <v>26980</v>
      </c>
      <c r="E815" s="1"/>
      <c r="F815" s="109">
        <v>27090</v>
      </c>
      <c r="G815" s="1"/>
      <c r="H815" s="1">
        <f t="shared" si="82"/>
        <v>110</v>
      </c>
      <c r="I815" s="1"/>
      <c r="J815" s="5">
        <f>H813+H814+H815</f>
        <v>200</v>
      </c>
      <c r="K815" s="5">
        <f>J815*40</f>
        <v>8000</v>
      </c>
    </row>
    <row r="816" spans="2:11">
      <c r="B816" s="268" t="s">
        <v>704</v>
      </c>
      <c r="C816" s="268" t="s">
        <v>667</v>
      </c>
      <c r="D816" s="1">
        <v>27100</v>
      </c>
      <c r="E816" s="1"/>
      <c r="F816" s="109">
        <v>27180</v>
      </c>
      <c r="G816" s="1"/>
      <c r="H816" s="1">
        <f t="shared" si="82"/>
        <v>80</v>
      </c>
      <c r="I816" s="1"/>
      <c r="J816" s="5"/>
      <c r="K816" s="5"/>
    </row>
    <row r="817" spans="2:11">
      <c r="B817" s="277"/>
      <c r="C817" s="277"/>
      <c r="D817" s="1">
        <v>27100</v>
      </c>
      <c r="E817" s="1"/>
      <c r="F817" s="109">
        <v>27180</v>
      </c>
      <c r="G817" s="1"/>
      <c r="H817" s="1">
        <f t="shared" si="82"/>
        <v>80</v>
      </c>
      <c r="I817" s="1"/>
      <c r="J817" s="5"/>
      <c r="K817" s="5"/>
    </row>
    <row r="818" spans="2:11">
      <c r="B818" s="277"/>
      <c r="C818" s="277"/>
      <c r="D818" s="1">
        <v>27100</v>
      </c>
      <c r="E818" s="1">
        <v>27050</v>
      </c>
      <c r="F818" s="109"/>
      <c r="G818" s="1"/>
      <c r="H818" s="1">
        <f>E818-D818</f>
        <v>-50</v>
      </c>
      <c r="I818" s="1"/>
      <c r="J818" s="5"/>
      <c r="K818" s="5"/>
    </row>
    <row r="819" spans="2:11">
      <c r="B819" s="277"/>
      <c r="C819" s="277"/>
      <c r="D819" s="1">
        <v>26950</v>
      </c>
      <c r="E819" s="1"/>
      <c r="F819" s="109">
        <v>27025</v>
      </c>
      <c r="G819" s="1"/>
      <c r="H819" s="1">
        <f>F819-D819</f>
        <v>75</v>
      </c>
      <c r="I819" s="1"/>
      <c r="J819" s="5"/>
      <c r="K819" s="5"/>
    </row>
    <row r="820" spans="2:11">
      <c r="B820" s="269"/>
      <c r="C820" s="269"/>
      <c r="D820" s="1">
        <v>26950</v>
      </c>
      <c r="E820" s="1"/>
      <c r="F820" s="109">
        <v>27025</v>
      </c>
      <c r="G820" s="1"/>
      <c r="H820" s="1">
        <f>F820-D820</f>
        <v>75</v>
      </c>
      <c r="I820" s="1"/>
      <c r="J820" s="5">
        <f>H816+H817+H818+H819+H820</f>
        <v>260</v>
      </c>
      <c r="K820" s="5">
        <f>J820*40</f>
        <v>10400</v>
      </c>
    </row>
    <row r="821" spans="2:11">
      <c r="B821" s="268" t="s">
        <v>706</v>
      </c>
      <c r="C821" s="268" t="s">
        <v>667</v>
      </c>
      <c r="D821" s="1">
        <v>27070</v>
      </c>
      <c r="E821" s="1"/>
      <c r="F821" s="109">
        <v>27115</v>
      </c>
      <c r="G821" s="110"/>
      <c r="H821" s="1">
        <f>F821-D821</f>
        <v>45</v>
      </c>
      <c r="I821" s="1"/>
      <c r="J821" s="5"/>
      <c r="K821" s="5"/>
    </row>
    <row r="822" spans="2:11">
      <c r="B822" s="277"/>
      <c r="C822" s="277"/>
      <c r="D822" s="1">
        <v>27070</v>
      </c>
      <c r="E822" s="1">
        <v>27000</v>
      </c>
      <c r="F822" s="109"/>
      <c r="G822" s="1"/>
      <c r="H822" s="1">
        <f>E822-D822</f>
        <v>-70</v>
      </c>
      <c r="I822" s="1"/>
      <c r="J822" s="5"/>
      <c r="K822" s="5"/>
    </row>
    <row r="823" spans="2:11">
      <c r="B823" s="269"/>
      <c r="C823" s="269"/>
      <c r="D823" s="1">
        <v>27070</v>
      </c>
      <c r="E823" s="1">
        <v>27000</v>
      </c>
      <c r="F823" s="109"/>
      <c r="G823" s="1"/>
      <c r="H823" s="1">
        <f>E823-D823</f>
        <v>-70</v>
      </c>
      <c r="I823" s="1"/>
      <c r="J823" s="5">
        <f>H821+H822+H823</f>
        <v>-95</v>
      </c>
      <c r="K823" s="5">
        <f>J823*40</f>
        <v>-3800</v>
      </c>
    </row>
    <row r="824" spans="2:11">
      <c r="B824" s="268" t="s">
        <v>709</v>
      </c>
      <c r="C824" s="268" t="s">
        <v>208</v>
      </c>
      <c r="D824" s="1">
        <v>27120</v>
      </c>
      <c r="E824" s="1"/>
      <c r="F824" s="109">
        <v>27320</v>
      </c>
      <c r="G824" s="1"/>
      <c r="H824" s="1">
        <f>F824-D824</f>
        <v>200</v>
      </c>
      <c r="I824" s="1"/>
      <c r="J824" s="5"/>
      <c r="K824" s="5"/>
    </row>
    <row r="825" spans="2:11">
      <c r="B825" s="277"/>
      <c r="C825" s="277"/>
      <c r="D825" s="1">
        <v>27120</v>
      </c>
      <c r="E825" s="1"/>
      <c r="F825" s="109">
        <v>27320</v>
      </c>
      <c r="G825" s="1"/>
      <c r="H825" s="1">
        <f t="shared" ref="H825:H826" si="83">F825-D825</f>
        <v>200</v>
      </c>
      <c r="I825" s="1"/>
      <c r="J825" s="5"/>
      <c r="K825" s="5"/>
    </row>
    <row r="826" spans="2:11">
      <c r="B826" s="269"/>
      <c r="C826" s="269"/>
      <c r="D826" s="1">
        <v>27120</v>
      </c>
      <c r="E826" s="1"/>
      <c r="F826" s="109">
        <v>27400</v>
      </c>
      <c r="G826" s="1"/>
      <c r="H826" s="1">
        <f t="shared" si="83"/>
        <v>280</v>
      </c>
      <c r="I826" s="1"/>
      <c r="J826" s="5">
        <f>H824+H825+H826</f>
        <v>680</v>
      </c>
      <c r="K826" s="5">
        <f>J826*40</f>
        <v>27200</v>
      </c>
    </row>
    <row r="827" spans="2:11">
      <c r="B827" s="268" t="s">
        <v>714</v>
      </c>
      <c r="C827" s="268" t="s">
        <v>208</v>
      </c>
      <c r="D827" s="1">
        <v>27540</v>
      </c>
      <c r="E827" s="1"/>
      <c r="F827" s="109">
        <v>27650</v>
      </c>
      <c r="G827" s="1"/>
      <c r="H827" s="1">
        <f>F827-D827</f>
        <v>110</v>
      </c>
      <c r="I827" s="1"/>
      <c r="J827" s="5"/>
      <c r="K827" s="5"/>
    </row>
    <row r="828" spans="2:11">
      <c r="B828" s="277"/>
      <c r="C828" s="277"/>
      <c r="D828" s="1">
        <v>27540</v>
      </c>
      <c r="E828" s="1"/>
      <c r="F828" s="109">
        <v>27650</v>
      </c>
      <c r="G828" s="1"/>
      <c r="H828" s="1">
        <f t="shared" ref="H828:H832" si="84">F828-D828</f>
        <v>110</v>
      </c>
      <c r="I828" s="1"/>
      <c r="J828" s="5"/>
      <c r="K828" s="5"/>
    </row>
    <row r="829" spans="2:11">
      <c r="B829" s="269"/>
      <c r="C829" s="269"/>
      <c r="D829" s="1">
        <v>27540</v>
      </c>
      <c r="E829" s="1"/>
      <c r="F829" s="109">
        <v>27650</v>
      </c>
      <c r="G829" s="1"/>
      <c r="H829" s="1">
        <f t="shared" si="84"/>
        <v>110</v>
      </c>
      <c r="I829" s="1"/>
      <c r="J829" s="5">
        <f>H827+H828+H829</f>
        <v>330</v>
      </c>
      <c r="K829" s="5">
        <f>J829*40</f>
        <v>13200</v>
      </c>
    </row>
    <row r="830" spans="2:11">
      <c r="B830" s="268" t="s">
        <v>720</v>
      </c>
      <c r="C830" s="268" t="s">
        <v>208</v>
      </c>
      <c r="D830" s="1">
        <v>27770</v>
      </c>
      <c r="E830" s="1"/>
      <c r="F830" s="109">
        <v>27840</v>
      </c>
      <c r="G830" s="1"/>
      <c r="H830" s="1">
        <f t="shared" si="84"/>
        <v>70</v>
      </c>
      <c r="I830" s="1"/>
      <c r="J830" s="5"/>
      <c r="K830" s="5"/>
    </row>
    <row r="831" spans="2:11">
      <c r="B831" s="277"/>
      <c r="C831" s="277"/>
      <c r="D831" s="1">
        <v>27770</v>
      </c>
      <c r="E831" s="1"/>
      <c r="F831" s="109">
        <v>27855</v>
      </c>
      <c r="G831" s="1"/>
      <c r="H831" s="1">
        <f t="shared" si="84"/>
        <v>85</v>
      </c>
      <c r="I831" s="1"/>
      <c r="J831" s="5"/>
      <c r="K831" s="5"/>
    </row>
    <row r="832" spans="2:11">
      <c r="B832" s="269"/>
      <c r="C832" s="269"/>
      <c r="D832" s="1">
        <v>27770</v>
      </c>
      <c r="E832" s="1"/>
      <c r="F832" s="109">
        <v>27865</v>
      </c>
      <c r="G832" s="1"/>
      <c r="H832" s="1">
        <f t="shared" si="84"/>
        <v>95</v>
      </c>
      <c r="I832" s="1"/>
      <c r="J832" s="5">
        <f>H830+H831+H832</f>
        <v>250</v>
      </c>
      <c r="K832" s="5">
        <f>J832*40</f>
        <v>10000</v>
      </c>
    </row>
    <row r="833" spans="2:11">
      <c r="B833" s="268" t="s">
        <v>727</v>
      </c>
      <c r="C833" s="268" t="s">
        <v>208</v>
      </c>
      <c r="D833" s="1">
        <v>27740</v>
      </c>
      <c r="E833" s="1">
        <v>27800</v>
      </c>
      <c r="F833" s="109"/>
      <c r="G833" s="1"/>
      <c r="H833" s="1">
        <f>E833-D833</f>
        <v>60</v>
      </c>
      <c r="I833" s="1"/>
      <c r="J833" s="5"/>
      <c r="K833" s="5"/>
    </row>
    <row r="834" spans="2:11">
      <c r="B834" s="277"/>
      <c r="C834" s="277"/>
      <c r="D834" s="1">
        <v>27730</v>
      </c>
      <c r="E834" s="1">
        <v>27800</v>
      </c>
      <c r="F834" s="109"/>
      <c r="G834" s="1"/>
      <c r="H834" s="1">
        <f t="shared" ref="H834:H835" si="85">E834-D834</f>
        <v>70</v>
      </c>
      <c r="I834" s="1"/>
      <c r="J834" s="5"/>
      <c r="K834" s="5"/>
    </row>
    <row r="835" spans="2:11">
      <c r="B835" s="269"/>
      <c r="C835" s="269"/>
      <c r="D835" s="1">
        <v>27750</v>
      </c>
      <c r="E835" s="1">
        <v>27800</v>
      </c>
      <c r="F835" s="109"/>
      <c r="G835" s="1"/>
      <c r="H835" s="1">
        <f t="shared" si="85"/>
        <v>50</v>
      </c>
      <c r="I835" s="1"/>
      <c r="J835" s="5">
        <f>H833+H834+H835</f>
        <v>180</v>
      </c>
      <c r="K835" s="5">
        <f>J835*40</f>
        <v>7200</v>
      </c>
    </row>
    <row r="836" spans="2:11">
      <c r="B836" s="1"/>
      <c r="C836" s="1"/>
      <c r="D836" s="1"/>
      <c r="E836" s="1"/>
      <c r="F836" s="254" t="s">
        <v>638</v>
      </c>
      <c r="G836" s="255"/>
      <c r="H836" s="5">
        <f>SUM(H771:H835)</f>
        <v>7671</v>
      </c>
      <c r="I836" s="5">
        <f>H836*40</f>
        <v>306840</v>
      </c>
      <c r="J836" s="13"/>
      <c r="K836" s="13"/>
    </row>
    <row r="839" spans="2:11">
      <c r="B839" s="5" t="s">
        <v>175</v>
      </c>
      <c r="C839" s="5">
        <v>2018</v>
      </c>
      <c r="D839" s="1"/>
      <c r="E839" s="1"/>
      <c r="F839" s="1"/>
      <c r="G839" s="1"/>
      <c r="H839" s="1"/>
      <c r="I839" s="1"/>
      <c r="J839" s="247" t="s">
        <v>527</v>
      </c>
      <c r="K839" s="248"/>
    </row>
    <row r="840" spans="2:11">
      <c r="B840" s="3"/>
      <c r="C840" s="3"/>
      <c r="D840" s="3"/>
      <c r="E840" s="3"/>
      <c r="F840" s="3"/>
      <c r="G840" s="3"/>
      <c r="H840" s="3" t="s">
        <v>4</v>
      </c>
      <c r="I840" s="3"/>
      <c r="J840" s="249"/>
      <c r="K840" s="250"/>
    </row>
    <row r="841" spans="2:11">
      <c r="B841" s="4" t="s">
        <v>0</v>
      </c>
      <c r="C841" s="4" t="s">
        <v>5</v>
      </c>
      <c r="D841" s="4" t="s">
        <v>2</v>
      </c>
      <c r="E841" s="4" t="s">
        <v>6</v>
      </c>
      <c r="F841" s="4" t="s">
        <v>3</v>
      </c>
      <c r="G841" s="4" t="s">
        <v>7</v>
      </c>
      <c r="H841" s="4" t="s">
        <v>8</v>
      </c>
      <c r="I841" s="4" t="s">
        <v>9</v>
      </c>
      <c r="J841" s="76" t="s">
        <v>525</v>
      </c>
      <c r="K841" s="77" t="s">
        <v>526</v>
      </c>
    </row>
    <row r="842" spans="2:11">
      <c r="B842" s="268" t="s">
        <v>730</v>
      </c>
      <c r="C842" s="268" t="s">
        <v>208</v>
      </c>
      <c r="D842" s="1">
        <v>27670</v>
      </c>
      <c r="E842" s="1">
        <v>27800</v>
      </c>
      <c r="F842" s="1"/>
      <c r="G842" s="1"/>
      <c r="H842" s="1">
        <f>E842-D842</f>
        <v>130</v>
      </c>
      <c r="I842" s="1"/>
      <c r="J842" s="1"/>
      <c r="K842" s="1"/>
    </row>
    <row r="843" spans="2:11">
      <c r="B843" s="277"/>
      <c r="C843" s="277"/>
      <c r="D843" s="1">
        <v>27670</v>
      </c>
      <c r="E843" s="1">
        <v>27800</v>
      </c>
      <c r="F843" s="1"/>
      <c r="G843" s="1"/>
      <c r="H843" s="1">
        <f t="shared" ref="H843:H848" si="86">E843-D843</f>
        <v>130</v>
      </c>
      <c r="I843" s="1"/>
      <c r="J843" s="1"/>
      <c r="K843" s="1"/>
    </row>
    <row r="844" spans="2:11">
      <c r="B844" s="277"/>
      <c r="C844" s="277"/>
      <c r="D844" s="1">
        <v>27600</v>
      </c>
      <c r="E844" s="1">
        <v>27800</v>
      </c>
      <c r="F844" s="1"/>
      <c r="G844" s="1"/>
      <c r="H844" s="1">
        <f t="shared" si="86"/>
        <v>200</v>
      </c>
      <c r="I844" s="1"/>
      <c r="J844" s="1"/>
      <c r="K844" s="1"/>
    </row>
    <row r="845" spans="2:11">
      <c r="B845" s="269"/>
      <c r="C845" s="269"/>
      <c r="D845" s="1">
        <v>27580</v>
      </c>
      <c r="E845" s="1">
        <v>27620</v>
      </c>
      <c r="F845" s="1"/>
      <c r="G845" s="1"/>
      <c r="H845" s="1">
        <f t="shared" si="86"/>
        <v>40</v>
      </c>
      <c r="I845" s="1"/>
      <c r="J845" s="5">
        <f>H842+H843+H844+H845</f>
        <v>500</v>
      </c>
      <c r="K845" s="5">
        <f>J845*40</f>
        <v>20000</v>
      </c>
    </row>
    <row r="846" spans="2:11">
      <c r="B846" s="268" t="s">
        <v>731</v>
      </c>
      <c r="C846" s="268" t="s">
        <v>208</v>
      </c>
      <c r="D846" s="1">
        <v>27430</v>
      </c>
      <c r="E846" s="1">
        <v>27520</v>
      </c>
      <c r="F846" s="1"/>
      <c r="G846" s="1"/>
      <c r="H846" s="1">
        <f t="shared" si="86"/>
        <v>90</v>
      </c>
      <c r="I846" s="1"/>
      <c r="J846" s="5"/>
      <c r="K846" s="5"/>
    </row>
    <row r="847" spans="2:11">
      <c r="B847" s="277"/>
      <c r="C847" s="277"/>
      <c r="D847" s="1">
        <v>27430</v>
      </c>
      <c r="E847" s="1">
        <v>27520</v>
      </c>
      <c r="F847" s="1"/>
      <c r="G847" s="1"/>
      <c r="H847" s="1">
        <f t="shared" si="86"/>
        <v>90</v>
      </c>
      <c r="I847" s="1"/>
      <c r="J847" s="5"/>
      <c r="K847" s="5"/>
    </row>
    <row r="848" spans="2:11">
      <c r="B848" s="269"/>
      <c r="C848" s="269"/>
      <c r="D848" s="1">
        <v>27430</v>
      </c>
      <c r="E848" s="1">
        <v>27500</v>
      </c>
      <c r="F848" s="1"/>
      <c r="G848" s="1"/>
      <c r="H848" s="1">
        <f t="shared" si="86"/>
        <v>70</v>
      </c>
      <c r="I848" s="1"/>
      <c r="J848" s="5">
        <f>H846+H847+H848</f>
        <v>250</v>
      </c>
      <c r="K848" s="5">
        <f t="shared" ref="K848:K851" si="87">J848*40</f>
        <v>10000</v>
      </c>
    </row>
    <row r="849" spans="2:11">
      <c r="B849" s="268" t="s">
        <v>732</v>
      </c>
      <c r="C849" s="268" t="s">
        <v>208</v>
      </c>
      <c r="D849" s="1">
        <v>27550</v>
      </c>
      <c r="E849" s="1"/>
      <c r="F849" s="1">
        <v>27660</v>
      </c>
      <c r="G849" s="1"/>
      <c r="H849" s="1">
        <f>F849-D849</f>
        <v>110</v>
      </c>
      <c r="I849" s="1"/>
      <c r="J849" s="5"/>
      <c r="K849" s="5"/>
    </row>
    <row r="850" spans="2:11">
      <c r="B850" s="277"/>
      <c r="C850" s="277"/>
      <c r="D850" s="1">
        <v>27550</v>
      </c>
      <c r="E850" s="1"/>
      <c r="F850" s="1">
        <v>27700</v>
      </c>
      <c r="G850" s="1"/>
      <c r="H850" s="1">
        <f t="shared" ref="H850:H851" si="88">F850-D850</f>
        <v>150</v>
      </c>
      <c r="I850" s="1"/>
      <c r="J850" s="5"/>
      <c r="K850" s="5"/>
    </row>
    <row r="851" spans="2:11">
      <c r="B851" s="269"/>
      <c r="C851" s="269"/>
      <c r="D851" s="1">
        <v>27550</v>
      </c>
      <c r="E851" s="1"/>
      <c r="F851" s="1">
        <v>27770</v>
      </c>
      <c r="G851" s="1"/>
      <c r="H851" s="1">
        <f t="shared" si="88"/>
        <v>220</v>
      </c>
      <c r="I851" s="1"/>
      <c r="J851" s="5">
        <f>H849+H850+H851</f>
        <v>480</v>
      </c>
      <c r="K851" s="5">
        <f t="shared" si="87"/>
        <v>19200</v>
      </c>
    </row>
    <row r="852" spans="2:11">
      <c r="B852" s="268" t="s">
        <v>737</v>
      </c>
      <c r="C852" s="268" t="s">
        <v>208</v>
      </c>
      <c r="D852" s="1">
        <v>27865</v>
      </c>
      <c r="E852" s="1"/>
      <c r="F852" s="109">
        <v>27990</v>
      </c>
      <c r="G852" s="1"/>
      <c r="H852" s="1">
        <f>F852-D852</f>
        <v>125</v>
      </c>
      <c r="I852" s="1"/>
      <c r="J852" s="5"/>
      <c r="K852" s="5"/>
    </row>
    <row r="853" spans="2:11">
      <c r="B853" s="277"/>
      <c r="C853" s="277"/>
      <c r="D853" s="1">
        <v>27865</v>
      </c>
      <c r="E853" s="1"/>
      <c r="F853" s="109">
        <v>27990</v>
      </c>
      <c r="G853" s="1"/>
      <c r="H853" s="1">
        <f t="shared" ref="H853:H854" si="89">F853-D853</f>
        <v>125</v>
      </c>
      <c r="I853" s="1"/>
      <c r="J853" s="5"/>
      <c r="K853" s="5"/>
    </row>
    <row r="854" spans="2:11">
      <c r="B854" s="269"/>
      <c r="C854" s="269"/>
      <c r="D854" s="1">
        <v>27865</v>
      </c>
      <c r="E854" s="1"/>
      <c r="F854" s="109">
        <v>28010</v>
      </c>
      <c r="G854" s="1"/>
      <c r="H854" s="1">
        <f t="shared" si="89"/>
        <v>145</v>
      </c>
      <c r="I854" s="1"/>
      <c r="J854" s="5">
        <f>H852+H853+H854</f>
        <v>395</v>
      </c>
      <c r="K854" s="5">
        <f>J854*40</f>
        <v>15800</v>
      </c>
    </row>
    <row r="855" spans="2:11">
      <c r="B855" s="268" t="s">
        <v>741</v>
      </c>
      <c r="C855" s="268" t="s">
        <v>208</v>
      </c>
      <c r="D855" s="1">
        <v>27900</v>
      </c>
      <c r="E855" s="1">
        <v>28000</v>
      </c>
      <c r="F855" s="109"/>
      <c r="G855" s="1"/>
      <c r="H855" s="1">
        <f>E855-D855</f>
        <v>100</v>
      </c>
      <c r="I855" s="1"/>
      <c r="J855" s="5"/>
      <c r="K855" s="5"/>
    </row>
    <row r="856" spans="2:11">
      <c r="B856" s="277"/>
      <c r="C856" s="277"/>
      <c r="D856" s="1">
        <v>27900</v>
      </c>
      <c r="E856" s="1">
        <v>28000</v>
      </c>
      <c r="F856" s="109"/>
      <c r="G856" s="1"/>
      <c r="H856" s="1">
        <f t="shared" ref="H856:H857" si="90">E856-D856</f>
        <v>100</v>
      </c>
      <c r="I856" s="1"/>
      <c r="J856" s="5"/>
      <c r="K856" s="5"/>
    </row>
    <row r="857" spans="2:11">
      <c r="B857" s="269"/>
      <c r="C857" s="269"/>
      <c r="D857" s="1">
        <v>27900</v>
      </c>
      <c r="E857" s="1">
        <v>28000</v>
      </c>
      <c r="F857" s="109"/>
      <c r="G857" s="1"/>
      <c r="H857" s="1">
        <f t="shared" si="90"/>
        <v>100</v>
      </c>
      <c r="I857" s="1"/>
      <c r="J857" s="5">
        <f>H855+H856+H857</f>
        <v>300</v>
      </c>
      <c r="K857" s="5">
        <f>J857*40</f>
        <v>12000</v>
      </c>
    </row>
    <row r="858" spans="2:11">
      <c r="B858" s="268" t="s">
        <v>744</v>
      </c>
      <c r="C858" s="268" t="s">
        <v>208</v>
      </c>
      <c r="D858" s="1">
        <v>27970</v>
      </c>
      <c r="E858" s="1"/>
      <c r="F858" s="109">
        <v>28125</v>
      </c>
      <c r="G858" s="1"/>
      <c r="H858" s="1">
        <f>F858-D858</f>
        <v>155</v>
      </c>
      <c r="I858" s="1"/>
      <c r="J858" s="5"/>
      <c r="K858" s="5"/>
    </row>
    <row r="859" spans="2:11">
      <c r="B859" s="277"/>
      <c r="C859" s="277"/>
      <c r="D859" s="1">
        <v>27970</v>
      </c>
      <c r="E859" s="1"/>
      <c r="F859" s="109">
        <v>28125</v>
      </c>
      <c r="G859" s="1"/>
      <c r="H859" s="1">
        <f t="shared" ref="H859:H863" si="91">F859-D859</f>
        <v>155</v>
      </c>
      <c r="I859" s="1"/>
      <c r="J859" s="5"/>
      <c r="K859" s="5"/>
    </row>
    <row r="860" spans="2:11">
      <c r="B860" s="269"/>
      <c r="C860" s="269"/>
      <c r="D860" s="1">
        <v>27970</v>
      </c>
      <c r="E860" s="1"/>
      <c r="F860" s="109">
        <v>28150</v>
      </c>
      <c r="G860" s="1"/>
      <c r="H860" s="1">
        <f t="shared" si="91"/>
        <v>180</v>
      </c>
      <c r="I860" s="1"/>
      <c r="J860" s="5">
        <f>H858+H859+H860</f>
        <v>490</v>
      </c>
      <c r="K860" s="5">
        <f>J860*40</f>
        <v>19600</v>
      </c>
    </row>
    <row r="861" spans="2:11">
      <c r="B861" s="268" t="s">
        <v>746</v>
      </c>
      <c r="C861" s="268" t="s">
        <v>208</v>
      </c>
      <c r="D861" s="1">
        <v>28275</v>
      </c>
      <c r="E861" s="1"/>
      <c r="F861" s="109">
        <v>28340</v>
      </c>
      <c r="G861" s="1"/>
      <c r="H861" s="1">
        <f t="shared" si="91"/>
        <v>65</v>
      </c>
      <c r="I861" s="1"/>
      <c r="J861" s="5"/>
      <c r="K861" s="5"/>
    </row>
    <row r="862" spans="2:11">
      <c r="B862" s="277"/>
      <c r="C862" s="277"/>
      <c r="D862" s="1">
        <v>28275</v>
      </c>
      <c r="E862" s="1"/>
      <c r="F862" s="109">
        <v>28340</v>
      </c>
      <c r="G862" s="1"/>
      <c r="H862" s="1">
        <f t="shared" si="91"/>
        <v>65</v>
      </c>
      <c r="I862" s="1"/>
      <c r="J862" s="5"/>
      <c r="K862" s="5"/>
    </row>
    <row r="863" spans="2:11">
      <c r="B863" s="269"/>
      <c r="C863" s="269"/>
      <c r="D863" s="1">
        <v>28275</v>
      </c>
      <c r="E863" s="1"/>
      <c r="F863" s="109">
        <v>28375</v>
      </c>
      <c r="G863" s="1"/>
      <c r="H863" s="1">
        <f t="shared" si="91"/>
        <v>100</v>
      </c>
      <c r="I863" s="1"/>
      <c r="J863" s="5">
        <f>H861+H862+H863</f>
        <v>230</v>
      </c>
      <c r="K863" s="5">
        <f>J863*40</f>
        <v>9200</v>
      </c>
    </row>
    <row r="864" spans="2:11">
      <c r="B864" s="268" t="s">
        <v>749</v>
      </c>
      <c r="C864" s="268" t="s">
        <v>208</v>
      </c>
      <c r="D864" s="1">
        <v>28200</v>
      </c>
      <c r="E864" s="1">
        <v>28300</v>
      </c>
      <c r="F864" s="109"/>
      <c r="G864" s="1"/>
      <c r="H864" s="1">
        <f>E864-D864</f>
        <v>100</v>
      </c>
      <c r="I864" s="1"/>
      <c r="J864" s="5"/>
      <c r="K864" s="5"/>
    </row>
    <row r="865" spans="2:11">
      <c r="B865" s="277"/>
      <c r="C865" s="277"/>
      <c r="D865" s="1">
        <v>28170</v>
      </c>
      <c r="E865" s="1">
        <v>28300</v>
      </c>
      <c r="F865" s="109"/>
      <c r="G865" s="1"/>
      <c r="H865" s="1">
        <f t="shared" ref="H865:H866" si="92">E865-D865</f>
        <v>130</v>
      </c>
      <c r="I865" s="1"/>
      <c r="J865" s="5"/>
      <c r="K865" s="5"/>
    </row>
    <row r="866" spans="2:11">
      <c r="B866" s="269"/>
      <c r="C866" s="269"/>
      <c r="D866" s="1">
        <v>28170</v>
      </c>
      <c r="E866" s="1">
        <v>28300</v>
      </c>
      <c r="F866" s="109"/>
      <c r="G866" s="1"/>
      <c r="H866" s="1">
        <f t="shared" si="92"/>
        <v>130</v>
      </c>
      <c r="I866" s="1"/>
      <c r="J866" s="5">
        <f>H864+H865+H866</f>
        <v>360</v>
      </c>
      <c r="K866" s="5">
        <f>J866*40</f>
        <v>14400</v>
      </c>
    </row>
    <row r="867" spans="2:11">
      <c r="B867" s="268" t="s">
        <v>750</v>
      </c>
      <c r="C867" s="268" t="s">
        <v>208</v>
      </c>
      <c r="D867" s="1">
        <v>27830</v>
      </c>
      <c r="E867" s="1">
        <v>27880</v>
      </c>
      <c r="F867" s="109"/>
      <c r="G867" s="1"/>
      <c r="H867" s="1">
        <f>E867-D867</f>
        <v>50</v>
      </c>
      <c r="I867" s="1"/>
      <c r="J867" s="5"/>
      <c r="K867" s="5"/>
    </row>
    <row r="868" spans="2:11">
      <c r="B868" s="277"/>
      <c r="C868" s="277"/>
      <c r="D868" s="1">
        <v>27860</v>
      </c>
      <c r="E868" s="1">
        <v>27880</v>
      </c>
      <c r="F868" s="109"/>
      <c r="G868" s="1"/>
      <c r="H868" s="1">
        <f t="shared" ref="H868:H869" si="93">E868-D868</f>
        <v>20</v>
      </c>
      <c r="I868" s="1"/>
      <c r="J868" s="5"/>
      <c r="K868" s="5"/>
    </row>
    <row r="869" spans="2:11">
      <c r="B869" s="269"/>
      <c r="C869" s="269"/>
      <c r="D869" s="1">
        <v>27860</v>
      </c>
      <c r="E869" s="1">
        <v>27950</v>
      </c>
      <c r="F869" s="109"/>
      <c r="G869" s="1"/>
      <c r="H869" s="1">
        <f t="shared" si="93"/>
        <v>90</v>
      </c>
      <c r="I869" s="1"/>
      <c r="J869" s="5">
        <f>H867+H868+H869</f>
        <v>160</v>
      </c>
      <c r="K869" s="5">
        <f>J869*40</f>
        <v>6400</v>
      </c>
    </row>
    <row r="870" spans="2:11">
      <c r="B870" s="268" t="s">
        <v>752</v>
      </c>
      <c r="C870" s="268" t="s">
        <v>208</v>
      </c>
      <c r="D870" s="1">
        <v>27990</v>
      </c>
      <c r="E870" s="1"/>
      <c r="F870" s="109">
        <v>28050</v>
      </c>
      <c r="G870" s="1"/>
      <c r="H870" s="1">
        <f>F870-D870</f>
        <v>60</v>
      </c>
      <c r="I870" s="1"/>
      <c r="J870" s="5"/>
      <c r="K870" s="5"/>
    </row>
    <row r="871" spans="2:11">
      <c r="B871" s="277"/>
      <c r="C871" s="277"/>
      <c r="D871" s="1">
        <v>27990</v>
      </c>
      <c r="E871" s="1"/>
      <c r="F871" s="109">
        <v>28050</v>
      </c>
      <c r="G871" s="1"/>
      <c r="H871" s="1">
        <f t="shared" ref="H871:H872" si="94">F871-D871</f>
        <v>60</v>
      </c>
      <c r="I871" s="1"/>
      <c r="J871" s="5"/>
      <c r="K871" s="5"/>
    </row>
    <row r="872" spans="2:11">
      <c r="B872" s="269"/>
      <c r="C872" s="269"/>
      <c r="D872" s="1">
        <v>27990</v>
      </c>
      <c r="E872" s="1"/>
      <c r="F872" s="109">
        <v>28085</v>
      </c>
      <c r="G872" s="1"/>
      <c r="H872" s="1">
        <f t="shared" si="94"/>
        <v>95</v>
      </c>
      <c r="I872" s="1"/>
      <c r="J872" s="5">
        <f>H870+H871+H872</f>
        <v>215</v>
      </c>
      <c r="K872" s="5">
        <f>J872*40</f>
        <v>8600</v>
      </c>
    </row>
    <row r="873" spans="2:11">
      <c r="B873" s="268" t="s">
        <v>753</v>
      </c>
      <c r="C873" s="268" t="s">
        <v>208</v>
      </c>
      <c r="D873" s="1"/>
      <c r="E873" s="1">
        <v>27850</v>
      </c>
      <c r="F873" s="109"/>
      <c r="G873" s="1">
        <v>27920</v>
      </c>
      <c r="H873" s="1">
        <f>E873-G873</f>
        <v>-70</v>
      </c>
      <c r="I873" s="1"/>
      <c r="J873" s="5"/>
      <c r="K873" s="5"/>
    </row>
    <row r="874" spans="2:11">
      <c r="B874" s="277"/>
      <c r="C874" s="277"/>
      <c r="D874" s="1"/>
      <c r="E874" s="1">
        <v>27850</v>
      </c>
      <c r="F874" s="109"/>
      <c r="G874" s="1">
        <v>27920</v>
      </c>
      <c r="H874" s="1">
        <f t="shared" ref="H874:H875" si="95">E874-G874</f>
        <v>-70</v>
      </c>
      <c r="I874" s="1"/>
      <c r="J874" s="5"/>
      <c r="K874" s="5"/>
    </row>
    <row r="875" spans="2:11">
      <c r="B875" s="269"/>
      <c r="C875" s="269"/>
      <c r="D875" s="1"/>
      <c r="E875" s="1">
        <v>27850</v>
      </c>
      <c r="F875" s="109"/>
      <c r="G875" s="1">
        <v>27920</v>
      </c>
      <c r="H875" s="1">
        <f t="shared" si="95"/>
        <v>-70</v>
      </c>
      <c r="I875" s="1"/>
      <c r="J875" s="5">
        <f>H873+H874+H875</f>
        <v>-210</v>
      </c>
      <c r="K875" s="5">
        <f>J875*40</f>
        <v>-8400</v>
      </c>
    </row>
    <row r="876" spans="2:11">
      <c r="B876" s="268" t="s">
        <v>754</v>
      </c>
      <c r="C876" s="268" t="s">
        <v>208</v>
      </c>
      <c r="D876" s="1">
        <v>28055</v>
      </c>
      <c r="E876" s="1"/>
      <c r="F876" s="109">
        <v>28170</v>
      </c>
      <c r="G876" s="1"/>
      <c r="H876" s="1">
        <f>F876-D876</f>
        <v>115</v>
      </c>
      <c r="I876" s="1"/>
      <c r="J876" s="5"/>
      <c r="K876" s="5"/>
    </row>
    <row r="877" spans="2:11">
      <c r="B877" s="277"/>
      <c r="C877" s="277"/>
      <c r="D877" s="1">
        <v>28055</v>
      </c>
      <c r="E877" s="1"/>
      <c r="F877" s="109">
        <v>28170</v>
      </c>
      <c r="G877" s="1"/>
      <c r="H877" s="1">
        <f t="shared" ref="H877:H878" si="96">F877-D877</f>
        <v>115</v>
      </c>
      <c r="I877" s="1"/>
      <c r="J877" s="5"/>
      <c r="K877" s="5"/>
    </row>
    <row r="878" spans="2:11">
      <c r="B878" s="269"/>
      <c r="C878" s="269"/>
      <c r="D878" s="1">
        <v>28055</v>
      </c>
      <c r="E878" s="1"/>
      <c r="F878" s="109">
        <v>28200</v>
      </c>
      <c r="G878" s="1"/>
      <c r="H878" s="1">
        <f t="shared" si="96"/>
        <v>145</v>
      </c>
      <c r="I878" s="1"/>
      <c r="J878" s="5">
        <f>H876+H877+H878</f>
        <v>375</v>
      </c>
      <c r="K878" s="5">
        <f>J878*40</f>
        <v>15000</v>
      </c>
    </row>
    <row r="879" spans="2:11">
      <c r="B879" s="268" t="s">
        <v>758</v>
      </c>
      <c r="C879" s="268" t="s">
        <v>208</v>
      </c>
      <c r="D879" s="1">
        <v>28275</v>
      </c>
      <c r="E879" s="1"/>
      <c r="F879" s="109">
        <v>28350</v>
      </c>
      <c r="G879" s="1"/>
      <c r="H879" s="1">
        <f>F879-D879</f>
        <v>75</v>
      </c>
      <c r="I879" s="1"/>
      <c r="J879" s="5"/>
      <c r="K879" s="5"/>
    </row>
    <row r="880" spans="2:11">
      <c r="B880" s="277"/>
      <c r="C880" s="277"/>
      <c r="D880" s="1">
        <v>28275</v>
      </c>
      <c r="E880" s="1"/>
      <c r="F880" s="109">
        <v>28350</v>
      </c>
      <c r="G880" s="1"/>
      <c r="H880" s="1">
        <f t="shared" ref="H880:H884" si="97">F880-D880</f>
        <v>75</v>
      </c>
      <c r="I880" s="1"/>
      <c r="J880" s="5"/>
      <c r="K880" s="5"/>
    </row>
    <row r="881" spans="2:11">
      <c r="B881" s="269"/>
      <c r="C881" s="269"/>
      <c r="D881" s="1">
        <v>28275</v>
      </c>
      <c r="E881" s="1"/>
      <c r="F881" s="109">
        <v>28370</v>
      </c>
      <c r="G881" s="1"/>
      <c r="H881" s="1">
        <f t="shared" si="97"/>
        <v>95</v>
      </c>
      <c r="I881" s="1"/>
      <c r="J881" s="5">
        <f>H879+H880+H881</f>
        <v>245</v>
      </c>
      <c r="K881" s="5">
        <f>J881*40</f>
        <v>9800</v>
      </c>
    </row>
    <row r="882" spans="2:11">
      <c r="B882" s="268" t="s">
        <v>760</v>
      </c>
      <c r="C882" s="268" t="s">
        <v>208</v>
      </c>
      <c r="D882" s="1">
        <v>28250</v>
      </c>
      <c r="E882" s="1"/>
      <c r="F882" s="109">
        <v>28350</v>
      </c>
      <c r="G882" s="1"/>
      <c r="H882" s="1">
        <f t="shared" si="97"/>
        <v>100</v>
      </c>
      <c r="I882" s="1"/>
      <c r="J882" s="5"/>
      <c r="K882" s="5"/>
    </row>
    <row r="883" spans="2:11">
      <c r="B883" s="277"/>
      <c r="C883" s="277"/>
      <c r="D883" s="1">
        <v>28250</v>
      </c>
      <c r="E883" s="1"/>
      <c r="F883" s="109">
        <v>28350</v>
      </c>
      <c r="G883" s="1"/>
      <c r="H883" s="1">
        <f t="shared" si="97"/>
        <v>100</v>
      </c>
      <c r="I883" s="1"/>
      <c r="J883" s="5"/>
      <c r="K883" s="5"/>
    </row>
    <row r="884" spans="2:11">
      <c r="B884" s="269"/>
      <c r="C884" s="269"/>
      <c r="D884" s="1">
        <v>28250</v>
      </c>
      <c r="E884" s="1"/>
      <c r="F884" s="109">
        <v>28350</v>
      </c>
      <c r="G884" s="1"/>
      <c r="H884" s="1">
        <f t="shared" si="97"/>
        <v>100</v>
      </c>
      <c r="I884" s="1"/>
      <c r="J884" s="5">
        <f>H882+H883+H884</f>
        <v>300</v>
      </c>
      <c r="K884" s="5">
        <f>J884*40</f>
        <v>12000</v>
      </c>
    </row>
    <row r="885" spans="2:11">
      <c r="B885" s="268" t="s">
        <v>763</v>
      </c>
      <c r="C885" s="268" t="s">
        <v>208</v>
      </c>
      <c r="D885" s="1">
        <v>28130</v>
      </c>
      <c r="E885" s="1">
        <v>28275</v>
      </c>
      <c r="F885" s="109"/>
      <c r="G885" s="1"/>
      <c r="H885" s="1">
        <f>E885-D885</f>
        <v>145</v>
      </c>
      <c r="I885" s="1"/>
      <c r="J885" s="5"/>
      <c r="K885" s="5"/>
    </row>
    <row r="886" spans="2:11">
      <c r="B886" s="277"/>
      <c r="C886" s="277"/>
      <c r="D886" s="1">
        <v>28100</v>
      </c>
      <c r="E886" s="1">
        <v>28275</v>
      </c>
      <c r="F886" s="109"/>
      <c r="G886" s="1"/>
      <c r="H886" s="1">
        <f t="shared" ref="H886:H890" si="98">E886-D886</f>
        <v>175</v>
      </c>
      <c r="I886" s="1"/>
      <c r="J886" s="5"/>
      <c r="K886" s="5"/>
    </row>
    <row r="887" spans="2:11">
      <c r="B887" s="269"/>
      <c r="C887" s="269"/>
      <c r="D887" s="1">
        <v>28050</v>
      </c>
      <c r="E887" s="1">
        <v>28275</v>
      </c>
      <c r="F887" s="109"/>
      <c r="G887" s="1"/>
      <c r="H887" s="1">
        <f t="shared" si="98"/>
        <v>225</v>
      </c>
      <c r="I887" s="1"/>
      <c r="J887" s="5">
        <f>H885+H886+H887</f>
        <v>545</v>
      </c>
      <c r="K887" s="5">
        <f>J887*40</f>
        <v>21800</v>
      </c>
    </row>
    <row r="888" spans="2:11">
      <c r="B888" s="268" t="s">
        <v>765</v>
      </c>
      <c r="C888" s="268" t="s">
        <v>208</v>
      </c>
      <c r="D888" s="1">
        <v>27900</v>
      </c>
      <c r="E888" s="1">
        <v>28100</v>
      </c>
      <c r="F888" s="109"/>
      <c r="G888" s="1"/>
      <c r="H888" s="1">
        <f t="shared" si="98"/>
        <v>200</v>
      </c>
      <c r="I888" s="1"/>
      <c r="J888" s="5"/>
      <c r="K888" s="5"/>
    </row>
    <row r="889" spans="2:11">
      <c r="B889" s="277"/>
      <c r="C889" s="277"/>
      <c r="D889" s="1">
        <v>27900</v>
      </c>
      <c r="E889" s="1">
        <v>28100</v>
      </c>
      <c r="F889" s="109"/>
      <c r="G889" s="1"/>
      <c r="H889" s="1">
        <f t="shared" si="98"/>
        <v>200</v>
      </c>
      <c r="I889" s="1"/>
      <c r="J889" s="5"/>
      <c r="K889" s="5"/>
    </row>
    <row r="890" spans="2:11">
      <c r="B890" s="269"/>
      <c r="C890" s="269"/>
      <c r="D890" s="1">
        <v>27900</v>
      </c>
      <c r="E890" s="1">
        <v>28100</v>
      </c>
      <c r="F890" s="109"/>
      <c r="G890" s="1"/>
      <c r="H890" s="1">
        <f t="shared" si="98"/>
        <v>200</v>
      </c>
      <c r="I890" s="1"/>
      <c r="J890" s="5">
        <f>H888+H889+H890</f>
        <v>600</v>
      </c>
      <c r="K890" s="5">
        <f>J890*40</f>
        <v>24000</v>
      </c>
    </row>
    <row r="891" spans="2:11">
      <c r="B891" s="268" t="s">
        <v>768</v>
      </c>
      <c r="C891" s="268" t="s">
        <v>208</v>
      </c>
      <c r="D891" s="1">
        <v>28100</v>
      </c>
      <c r="E891" s="1"/>
      <c r="F891" s="109">
        <v>28220</v>
      </c>
      <c r="G891" s="1"/>
      <c r="H891" s="1">
        <f>F891-D891</f>
        <v>120</v>
      </c>
      <c r="I891" s="1"/>
      <c r="J891" s="5"/>
      <c r="K891" s="5"/>
    </row>
    <row r="892" spans="2:11">
      <c r="B892" s="277"/>
      <c r="C892" s="277"/>
      <c r="D892" s="1">
        <v>28100</v>
      </c>
      <c r="E892" s="1"/>
      <c r="F892" s="109">
        <v>28250</v>
      </c>
      <c r="G892" s="1"/>
      <c r="H892" s="1">
        <f t="shared" ref="H892:H893" si="99">F892-D892</f>
        <v>150</v>
      </c>
      <c r="I892" s="1"/>
      <c r="J892" s="5"/>
      <c r="K892" s="5"/>
    </row>
    <row r="893" spans="2:11">
      <c r="B893" s="269"/>
      <c r="C893" s="269"/>
      <c r="D893" s="1">
        <v>28100</v>
      </c>
      <c r="E893" s="1"/>
      <c r="F893" s="109">
        <v>28270</v>
      </c>
      <c r="G893" s="1"/>
      <c r="H893" s="1">
        <f t="shared" si="99"/>
        <v>170</v>
      </c>
      <c r="I893" s="1"/>
      <c r="J893" s="5">
        <f>H891+H892+H893</f>
        <v>440</v>
      </c>
      <c r="K893" s="5">
        <f>J893*40</f>
        <v>17600</v>
      </c>
    </row>
    <row r="894" spans="2:11">
      <c r="B894" s="268" t="s">
        <v>771</v>
      </c>
      <c r="C894" s="268" t="s">
        <v>208</v>
      </c>
      <c r="D894" s="1">
        <v>28380</v>
      </c>
      <c r="E894" s="1"/>
      <c r="F894" s="109"/>
      <c r="G894" s="1">
        <v>28330</v>
      </c>
      <c r="H894" s="1">
        <f>G894-D894</f>
        <v>-50</v>
      </c>
      <c r="I894" s="1"/>
      <c r="J894" s="5"/>
      <c r="K894" s="5"/>
    </row>
    <row r="895" spans="2:11">
      <c r="B895" s="277"/>
      <c r="C895" s="277"/>
      <c r="D895" s="1">
        <v>28380</v>
      </c>
      <c r="E895" s="1"/>
      <c r="F895" s="109"/>
      <c r="G895" s="1">
        <v>28330</v>
      </c>
      <c r="H895" s="1">
        <f t="shared" ref="H895:H896" si="100">G895-D895</f>
        <v>-50</v>
      </c>
      <c r="I895" s="1"/>
      <c r="J895" s="5"/>
      <c r="K895" s="5"/>
    </row>
    <row r="896" spans="2:11">
      <c r="B896" s="277"/>
      <c r="C896" s="277"/>
      <c r="D896" s="1">
        <v>28380</v>
      </c>
      <c r="E896" s="1"/>
      <c r="F896" s="109"/>
      <c r="G896" s="1">
        <v>28330</v>
      </c>
      <c r="H896" s="1">
        <f t="shared" si="100"/>
        <v>-50</v>
      </c>
      <c r="I896" s="1"/>
      <c r="J896" s="5"/>
      <c r="K896" s="5"/>
    </row>
    <row r="897" spans="2:11">
      <c r="B897" s="277"/>
      <c r="C897" s="277"/>
      <c r="D897" s="1">
        <v>28200</v>
      </c>
      <c r="E897" s="1">
        <v>28300</v>
      </c>
      <c r="F897" s="109"/>
      <c r="G897" s="1"/>
      <c r="H897" s="1">
        <f>E897-D897</f>
        <v>100</v>
      </c>
      <c r="I897" s="1"/>
      <c r="J897" s="5"/>
      <c r="K897" s="5"/>
    </row>
    <row r="898" spans="2:11">
      <c r="B898" s="277"/>
      <c r="C898" s="277"/>
      <c r="D898" s="1">
        <v>28200</v>
      </c>
      <c r="E898" s="1">
        <v>28300</v>
      </c>
      <c r="F898" s="109"/>
      <c r="G898" s="1"/>
      <c r="H898" s="1">
        <f t="shared" ref="H898:H899" si="101">E898-D898</f>
        <v>100</v>
      </c>
      <c r="I898" s="1"/>
      <c r="J898" s="5"/>
      <c r="K898" s="5"/>
    </row>
    <row r="899" spans="2:11">
      <c r="B899" s="269"/>
      <c r="C899" s="269"/>
      <c r="D899" s="1">
        <v>28200</v>
      </c>
      <c r="E899" s="1">
        <v>28300</v>
      </c>
      <c r="F899" s="109"/>
      <c r="G899" s="1"/>
      <c r="H899" s="1">
        <f t="shared" si="101"/>
        <v>100</v>
      </c>
      <c r="I899" s="1"/>
      <c r="J899" s="5">
        <f>H894+H895+H896+H897+H898+H899</f>
        <v>150</v>
      </c>
      <c r="K899" s="5">
        <f>J899*40</f>
        <v>6000</v>
      </c>
    </row>
    <row r="900" spans="2:11">
      <c r="B900" s="268" t="s">
        <v>773</v>
      </c>
      <c r="C900" s="268" t="s">
        <v>208</v>
      </c>
      <c r="D900" s="1">
        <v>28220</v>
      </c>
      <c r="E900" s="1">
        <v>28300</v>
      </c>
      <c r="F900" s="109"/>
      <c r="G900" s="1"/>
      <c r="H900" s="1">
        <f>E900-D900</f>
        <v>80</v>
      </c>
      <c r="I900" s="1"/>
      <c r="J900" s="5"/>
      <c r="K900" s="5"/>
    </row>
    <row r="901" spans="2:11">
      <c r="B901" s="277"/>
      <c r="C901" s="277"/>
      <c r="D901" s="1">
        <v>28220</v>
      </c>
      <c r="E901" s="1">
        <v>28300</v>
      </c>
      <c r="F901" s="109"/>
      <c r="G901" s="1"/>
      <c r="H901" s="1">
        <f t="shared" ref="H901:H902" si="102">E901-D901</f>
        <v>80</v>
      </c>
      <c r="I901" s="1"/>
      <c r="J901" s="5"/>
      <c r="K901" s="5"/>
    </row>
    <row r="902" spans="2:11">
      <c r="B902" s="269"/>
      <c r="C902" s="269"/>
      <c r="D902" s="1">
        <v>28220</v>
      </c>
      <c r="E902" s="1">
        <v>28300</v>
      </c>
      <c r="F902" s="109"/>
      <c r="G902" s="1"/>
      <c r="H902" s="1">
        <f t="shared" si="102"/>
        <v>80</v>
      </c>
      <c r="I902" s="1"/>
      <c r="J902" s="5">
        <f>H900+H901+H902</f>
        <v>240</v>
      </c>
      <c r="K902" s="5">
        <f>J902*40</f>
        <v>9600</v>
      </c>
    </row>
    <row r="903" spans="2:11">
      <c r="B903" s="268" t="s">
        <v>776</v>
      </c>
      <c r="C903" s="268" t="s">
        <v>280</v>
      </c>
      <c r="D903" s="1">
        <v>28180</v>
      </c>
      <c r="E903" s="1">
        <v>28280</v>
      </c>
      <c r="F903" s="109"/>
      <c r="G903" s="1"/>
      <c r="H903" s="1">
        <f>E903-D903</f>
        <v>100</v>
      </c>
      <c r="I903" s="1"/>
      <c r="J903" s="5"/>
      <c r="K903" s="5"/>
    </row>
    <row r="904" spans="2:11">
      <c r="B904" s="277"/>
      <c r="C904" s="277"/>
      <c r="D904" s="1">
        <v>28150</v>
      </c>
      <c r="E904" s="1">
        <v>28280</v>
      </c>
      <c r="F904" s="109"/>
      <c r="G904" s="1"/>
      <c r="H904" s="1">
        <f t="shared" ref="H904:H905" si="103">E904-D904</f>
        <v>130</v>
      </c>
      <c r="I904" s="1"/>
      <c r="J904" s="5"/>
      <c r="K904" s="5"/>
    </row>
    <row r="905" spans="2:11">
      <c r="B905" s="269"/>
      <c r="C905" s="269"/>
      <c r="D905" s="1">
        <v>28150</v>
      </c>
      <c r="E905" s="1">
        <v>28280</v>
      </c>
      <c r="F905" s="109"/>
      <c r="G905" s="1"/>
      <c r="H905" s="1">
        <f t="shared" si="103"/>
        <v>130</v>
      </c>
      <c r="I905" s="1"/>
      <c r="J905" s="5">
        <f>H903+H904+H905</f>
        <v>360</v>
      </c>
      <c r="K905" s="5">
        <f>J905*40</f>
        <v>14400</v>
      </c>
    </row>
    <row r="906" spans="2:11">
      <c r="B906" s="268" t="s">
        <v>782</v>
      </c>
      <c r="C906" s="268" t="s">
        <v>280</v>
      </c>
      <c r="D906" s="1">
        <v>28280</v>
      </c>
      <c r="E906" s="1"/>
      <c r="F906" s="109"/>
      <c r="G906" s="1">
        <v>28220</v>
      </c>
      <c r="H906" s="1">
        <f>G906-D906</f>
        <v>-60</v>
      </c>
      <c r="I906" s="1"/>
      <c r="J906" s="5"/>
      <c r="K906" s="5"/>
    </row>
    <row r="907" spans="2:11">
      <c r="B907" s="277"/>
      <c r="C907" s="277"/>
      <c r="D907" s="1">
        <v>28280</v>
      </c>
      <c r="E907" s="1"/>
      <c r="F907" s="109"/>
      <c r="G907" s="1">
        <v>28220</v>
      </c>
      <c r="H907" s="1">
        <f t="shared" ref="H907:H908" si="104">G907-D907</f>
        <v>-60</v>
      </c>
      <c r="I907" s="1"/>
      <c r="J907" s="5"/>
      <c r="K907" s="5"/>
    </row>
    <row r="908" spans="2:11">
      <c r="B908" s="277"/>
      <c r="C908" s="277"/>
      <c r="D908" s="1">
        <v>28280</v>
      </c>
      <c r="E908" s="1"/>
      <c r="F908" s="109"/>
      <c r="G908" s="1">
        <v>28220</v>
      </c>
      <c r="H908" s="1">
        <f t="shared" si="104"/>
        <v>-60</v>
      </c>
      <c r="I908" s="1"/>
      <c r="J908" s="5"/>
      <c r="K908" s="5"/>
    </row>
    <row r="909" spans="2:11">
      <c r="B909" s="277"/>
      <c r="C909" s="277"/>
      <c r="D909" s="1"/>
      <c r="E909" s="1">
        <v>28165</v>
      </c>
      <c r="F909" s="109"/>
      <c r="G909" s="1">
        <v>28240</v>
      </c>
      <c r="H909" s="1">
        <f>E909-G909</f>
        <v>-75</v>
      </c>
      <c r="I909" s="1"/>
      <c r="J909" s="5"/>
      <c r="K909" s="5"/>
    </row>
    <row r="910" spans="2:11">
      <c r="B910" s="277"/>
      <c r="C910" s="277"/>
      <c r="D910" s="1"/>
      <c r="E910" s="1">
        <v>28165</v>
      </c>
      <c r="F910" s="109"/>
      <c r="G910" s="1">
        <v>28240</v>
      </c>
      <c r="H910" s="1">
        <f t="shared" ref="H910:H911" si="105">E910-G910</f>
        <v>-75</v>
      </c>
      <c r="I910" s="1"/>
      <c r="J910" s="5"/>
      <c r="K910" s="5"/>
    </row>
    <row r="911" spans="2:11">
      <c r="B911" s="269"/>
      <c r="C911" s="269"/>
      <c r="D911" s="1"/>
      <c r="E911" s="1">
        <v>28165</v>
      </c>
      <c r="F911" s="109"/>
      <c r="G911" s="1">
        <v>28240</v>
      </c>
      <c r="H911" s="1">
        <f t="shared" si="105"/>
        <v>-75</v>
      </c>
      <c r="I911" s="1"/>
      <c r="J911" s="5">
        <f>H906+H907+H908+H909+H910+H911</f>
        <v>-405</v>
      </c>
      <c r="K911" s="5">
        <f>J911*40</f>
        <v>-16200</v>
      </c>
    </row>
    <row r="912" spans="2:11">
      <c r="B912" s="1"/>
      <c r="C912" s="1"/>
      <c r="D912" s="1"/>
      <c r="E912" s="1"/>
      <c r="F912" s="254" t="s">
        <v>638</v>
      </c>
      <c r="G912" s="255"/>
      <c r="H912" s="5">
        <f>SUM(H842:H911)</f>
        <v>6020</v>
      </c>
      <c r="I912" s="5">
        <f>H912*40</f>
        <v>240800</v>
      </c>
      <c r="J912" s="1"/>
      <c r="K912" s="1"/>
    </row>
    <row r="915" spans="2:14">
      <c r="B915" s="5" t="s">
        <v>292</v>
      </c>
      <c r="C915" s="5">
        <v>2018</v>
      </c>
      <c r="D915" s="1"/>
      <c r="E915" s="1"/>
      <c r="F915" s="1"/>
      <c r="G915" s="1"/>
      <c r="H915" s="1"/>
      <c r="I915" s="1"/>
      <c r="J915" s="247" t="s">
        <v>527</v>
      </c>
      <c r="K915" s="248"/>
    </row>
    <row r="916" spans="2:14">
      <c r="B916" s="3"/>
      <c r="C916" s="3"/>
      <c r="D916" s="3"/>
      <c r="E916" s="3"/>
      <c r="F916" s="3"/>
      <c r="G916" s="3"/>
      <c r="H916" s="3" t="s">
        <v>4</v>
      </c>
      <c r="I916" s="3"/>
      <c r="J916" s="249"/>
      <c r="K916" s="250"/>
    </row>
    <row r="917" spans="2:14">
      <c r="B917" s="4" t="s">
        <v>0</v>
      </c>
      <c r="C917" s="4" t="s">
        <v>5</v>
      </c>
      <c r="D917" s="4" t="s">
        <v>2</v>
      </c>
      <c r="E917" s="4" t="s">
        <v>6</v>
      </c>
      <c r="F917" s="4" t="s">
        <v>3</v>
      </c>
      <c r="G917" s="4" t="s">
        <v>7</v>
      </c>
      <c r="H917" s="4" t="s">
        <v>8</v>
      </c>
      <c r="I917" s="4" t="s">
        <v>9</v>
      </c>
      <c r="J917" s="76" t="s">
        <v>525</v>
      </c>
      <c r="K917" s="77" t="s">
        <v>526</v>
      </c>
    </row>
    <row r="918" spans="2:14">
      <c r="B918" s="268" t="s">
        <v>784</v>
      </c>
      <c r="C918" s="268" t="s">
        <v>280</v>
      </c>
      <c r="D918" s="1">
        <v>28272</v>
      </c>
      <c r="E918" s="1"/>
      <c r="F918" s="1"/>
      <c r="G918" s="1">
        <v>28200</v>
      </c>
      <c r="H918" s="1">
        <f>G918-D918</f>
        <v>-72</v>
      </c>
      <c r="I918" s="1"/>
      <c r="J918" s="1"/>
      <c r="K918" s="1"/>
    </row>
    <row r="919" spans="2:14">
      <c r="B919" s="277"/>
      <c r="C919" s="277"/>
      <c r="D919" s="1">
        <v>28272</v>
      </c>
      <c r="E919" s="1"/>
      <c r="F919" s="1"/>
      <c r="G919" s="1">
        <v>28200</v>
      </c>
      <c r="H919" s="1">
        <f t="shared" ref="H919:H920" si="106">G919-D919</f>
        <v>-72</v>
      </c>
      <c r="I919" s="1"/>
      <c r="J919" s="1"/>
      <c r="K919" s="1"/>
    </row>
    <row r="920" spans="2:14">
      <c r="B920" s="277"/>
      <c r="C920" s="277"/>
      <c r="D920" s="1">
        <v>28272</v>
      </c>
      <c r="E920" s="1"/>
      <c r="F920" s="1"/>
      <c r="G920" s="1">
        <v>28200</v>
      </c>
      <c r="H920" s="1">
        <f t="shared" si="106"/>
        <v>-72</v>
      </c>
      <c r="I920" s="1"/>
      <c r="J920" s="1"/>
      <c r="K920" s="1"/>
    </row>
    <row r="921" spans="2:14">
      <c r="B921" s="277"/>
      <c r="C921" s="277"/>
      <c r="D921" s="1">
        <v>27990</v>
      </c>
      <c r="E921" s="1">
        <v>28100</v>
      </c>
      <c r="F921" s="1"/>
      <c r="G921" s="1"/>
      <c r="H921" s="1">
        <f>E921-D921</f>
        <v>110</v>
      </c>
      <c r="I921" s="1"/>
      <c r="J921" s="1"/>
      <c r="K921" s="1"/>
    </row>
    <row r="922" spans="2:14">
      <c r="B922" s="277"/>
      <c r="C922" s="277"/>
      <c r="D922" s="1">
        <v>27990</v>
      </c>
      <c r="E922" s="1">
        <v>28100</v>
      </c>
      <c r="F922" s="1"/>
      <c r="G922" s="1"/>
      <c r="H922" s="1">
        <f t="shared" ref="H922:H932" si="107">E922-D922</f>
        <v>110</v>
      </c>
      <c r="I922" s="1"/>
      <c r="J922" s="1"/>
      <c r="K922" s="1"/>
    </row>
    <row r="923" spans="2:14">
      <c r="B923" s="269"/>
      <c r="C923" s="269"/>
      <c r="D923" s="1">
        <v>27975</v>
      </c>
      <c r="E923" s="1">
        <v>28100</v>
      </c>
      <c r="F923" s="1"/>
      <c r="G923" s="1"/>
      <c r="H923" s="1">
        <f t="shared" si="107"/>
        <v>125</v>
      </c>
      <c r="I923" s="1"/>
      <c r="J923" s="5">
        <f>H918+H919+H920+H921+H922+H923</f>
        <v>129</v>
      </c>
      <c r="K923" s="5">
        <f>J923*40</f>
        <v>5160</v>
      </c>
    </row>
    <row r="924" spans="2:14">
      <c r="B924" s="268" t="s">
        <v>787</v>
      </c>
      <c r="C924" s="268" t="s">
        <v>280</v>
      </c>
      <c r="D924" s="1">
        <v>27750</v>
      </c>
      <c r="E924" s="1">
        <v>27930</v>
      </c>
      <c r="F924" s="1"/>
      <c r="G924" s="1"/>
      <c r="H924" s="1">
        <f t="shared" si="107"/>
        <v>180</v>
      </c>
      <c r="I924" s="1"/>
      <c r="J924" s="5"/>
      <c r="K924" s="5"/>
    </row>
    <row r="925" spans="2:14">
      <c r="B925" s="277"/>
      <c r="C925" s="277"/>
      <c r="D925" s="1">
        <v>27640</v>
      </c>
      <c r="E925" s="1">
        <v>27930</v>
      </c>
      <c r="F925" s="1"/>
      <c r="G925" s="1"/>
      <c r="H925" s="1">
        <f t="shared" si="107"/>
        <v>290</v>
      </c>
      <c r="I925" s="1"/>
      <c r="J925" s="5"/>
      <c r="K925" s="5"/>
    </row>
    <row r="926" spans="2:14">
      <c r="B926" s="269"/>
      <c r="C926" s="269"/>
      <c r="D926" s="1">
        <v>27590</v>
      </c>
      <c r="E926" s="1">
        <v>27930</v>
      </c>
      <c r="F926" s="1"/>
      <c r="G926" s="1"/>
      <c r="H926" s="1">
        <f t="shared" si="107"/>
        <v>340</v>
      </c>
      <c r="I926" s="1"/>
      <c r="J926" s="5">
        <f>H924+H925+H926</f>
        <v>810</v>
      </c>
      <c r="K926" s="5">
        <f>J926*40</f>
        <v>32400</v>
      </c>
    </row>
    <row r="927" spans="2:14">
      <c r="B927" s="268" t="s">
        <v>789</v>
      </c>
      <c r="C927" s="268" t="s">
        <v>280</v>
      </c>
      <c r="D927" s="1">
        <v>27390</v>
      </c>
      <c r="E927" s="1">
        <v>27540</v>
      </c>
      <c r="F927" s="1"/>
      <c r="G927" s="1"/>
      <c r="H927" s="1">
        <f t="shared" si="107"/>
        <v>150</v>
      </c>
      <c r="I927" s="1"/>
      <c r="J927" s="5"/>
      <c r="K927" s="5"/>
    </row>
    <row r="928" spans="2:14">
      <c r="B928" s="277"/>
      <c r="C928" s="277"/>
      <c r="D928" s="1">
        <v>27390</v>
      </c>
      <c r="E928" s="1">
        <v>27540</v>
      </c>
      <c r="F928" s="1"/>
      <c r="G928" s="1"/>
      <c r="H928" s="1">
        <f t="shared" si="107"/>
        <v>150</v>
      </c>
      <c r="I928" s="1"/>
      <c r="J928" s="5"/>
      <c r="K928" s="5"/>
      <c r="N928" s="151"/>
    </row>
    <row r="929" spans="2:11">
      <c r="B929" s="269"/>
      <c r="C929" s="269"/>
      <c r="D929" s="1">
        <v>27320</v>
      </c>
      <c r="E929" s="1">
        <v>27540</v>
      </c>
      <c r="F929" s="1"/>
      <c r="G929" s="1"/>
      <c r="H929" s="1">
        <f t="shared" si="107"/>
        <v>220</v>
      </c>
      <c r="I929" s="1"/>
      <c r="J929" s="5">
        <f>H927+H928+H929</f>
        <v>520</v>
      </c>
      <c r="K929" s="5">
        <f>J929*40</f>
        <v>20800</v>
      </c>
    </row>
    <row r="930" spans="2:11">
      <c r="B930" s="268" t="s">
        <v>791</v>
      </c>
      <c r="C930" s="268" t="s">
        <v>280</v>
      </c>
      <c r="D930" s="1">
        <v>27397</v>
      </c>
      <c r="E930" s="1">
        <v>27500</v>
      </c>
      <c r="F930" s="1"/>
      <c r="G930" s="1"/>
      <c r="H930" s="1">
        <f t="shared" si="107"/>
        <v>103</v>
      </c>
      <c r="I930" s="1"/>
      <c r="J930" s="5"/>
      <c r="K930" s="5"/>
    </row>
    <row r="931" spans="2:11">
      <c r="B931" s="277"/>
      <c r="C931" s="277"/>
      <c r="D931" s="1">
        <v>27397</v>
      </c>
      <c r="E931" s="1">
        <v>27500</v>
      </c>
      <c r="F931" s="1"/>
      <c r="G931" s="1"/>
      <c r="H931" s="1">
        <f t="shared" si="107"/>
        <v>103</v>
      </c>
      <c r="I931" s="1"/>
      <c r="J931" s="5"/>
      <c r="K931" s="5"/>
    </row>
    <row r="932" spans="2:11">
      <c r="B932" s="277"/>
      <c r="C932" s="277"/>
      <c r="D932" s="1">
        <v>27397</v>
      </c>
      <c r="E932" s="1">
        <v>27500</v>
      </c>
      <c r="F932" s="1"/>
      <c r="G932" s="1"/>
      <c r="H932" s="1">
        <f t="shared" si="107"/>
        <v>103</v>
      </c>
      <c r="I932" s="1"/>
      <c r="J932" s="5"/>
      <c r="K932" s="5"/>
    </row>
    <row r="933" spans="2:11">
      <c r="B933" s="277"/>
      <c r="C933" s="277"/>
      <c r="D933" s="1">
        <v>27592</v>
      </c>
      <c r="E933" s="1"/>
      <c r="F933" s="1">
        <v>27660</v>
      </c>
      <c r="G933" s="1"/>
      <c r="H933" s="1">
        <f>F933-D933</f>
        <v>68</v>
      </c>
      <c r="I933" s="1"/>
      <c r="J933" s="5"/>
      <c r="K933" s="5"/>
    </row>
    <row r="934" spans="2:11">
      <c r="B934" s="277"/>
      <c r="C934" s="277"/>
      <c r="D934" s="1">
        <v>27592</v>
      </c>
      <c r="E934" s="1"/>
      <c r="F934" s="1">
        <v>27660</v>
      </c>
      <c r="G934" s="1"/>
      <c r="H934" s="1">
        <f t="shared" ref="H934:H938" si="108">F934-D934</f>
        <v>68</v>
      </c>
      <c r="I934" s="1"/>
      <c r="J934" s="5"/>
      <c r="K934" s="5"/>
    </row>
    <row r="935" spans="2:11">
      <c r="B935" s="269"/>
      <c r="C935" s="269"/>
      <c r="D935" s="1">
        <v>27592</v>
      </c>
      <c r="E935" s="1"/>
      <c r="F935" s="1">
        <v>27660</v>
      </c>
      <c r="G935" s="1"/>
      <c r="H935" s="1">
        <f t="shared" si="108"/>
        <v>68</v>
      </c>
      <c r="I935" s="1"/>
      <c r="J935" s="5">
        <f>H930+H931+H932+H933+H934+H935</f>
        <v>513</v>
      </c>
      <c r="K935" s="5">
        <f>J935*40</f>
        <v>20520</v>
      </c>
    </row>
    <row r="936" spans="2:11">
      <c r="B936" s="268" t="s">
        <v>795</v>
      </c>
      <c r="C936" s="268" t="s">
        <v>280</v>
      </c>
      <c r="D936" s="1">
        <v>27555</v>
      </c>
      <c r="E936" s="1"/>
      <c r="F936" s="1">
        <v>27620</v>
      </c>
      <c r="G936" s="1"/>
      <c r="H936" s="1">
        <f t="shared" si="108"/>
        <v>65</v>
      </c>
      <c r="I936" s="1"/>
      <c r="J936" s="5"/>
      <c r="K936" s="5"/>
    </row>
    <row r="937" spans="2:11">
      <c r="B937" s="277"/>
      <c r="C937" s="277"/>
      <c r="D937" s="1">
        <v>27555</v>
      </c>
      <c r="E937" s="1"/>
      <c r="F937" s="1">
        <v>27620</v>
      </c>
      <c r="G937" s="1"/>
      <c r="H937" s="1">
        <f t="shared" si="108"/>
        <v>65</v>
      </c>
      <c r="I937" s="1"/>
      <c r="J937" s="5"/>
      <c r="K937" s="5"/>
    </row>
    <row r="938" spans="2:11">
      <c r="B938" s="269"/>
      <c r="C938" s="269"/>
      <c r="D938" s="1">
        <v>27555</v>
      </c>
      <c r="E938" s="1"/>
      <c r="F938" s="1">
        <v>27620</v>
      </c>
      <c r="G938" s="1"/>
      <c r="H938" s="1">
        <f t="shared" si="108"/>
        <v>65</v>
      </c>
      <c r="I938" s="1"/>
      <c r="J938" s="5">
        <f>H936+H937+H938</f>
        <v>195</v>
      </c>
      <c r="K938" s="5">
        <f>J938*40</f>
        <v>7800</v>
      </c>
    </row>
    <row r="939" spans="2:11">
      <c r="B939" s="268" t="s">
        <v>797</v>
      </c>
      <c r="C939" s="268" t="s">
        <v>280</v>
      </c>
      <c r="D939" s="1">
        <v>27350</v>
      </c>
      <c r="E939" s="1">
        <v>27450</v>
      </c>
      <c r="F939" s="109"/>
      <c r="G939" s="1"/>
      <c r="H939" s="1">
        <f>E939-D939</f>
        <v>100</v>
      </c>
      <c r="I939" s="1"/>
      <c r="J939" s="5"/>
      <c r="K939" s="5"/>
    </row>
    <row r="940" spans="2:11">
      <c r="B940" s="277"/>
      <c r="C940" s="277"/>
      <c r="D940" s="1">
        <v>27310</v>
      </c>
      <c r="E940" s="1">
        <v>27450</v>
      </c>
      <c r="F940" s="109"/>
      <c r="G940" s="1"/>
      <c r="H940" s="1">
        <f t="shared" ref="H940:H947" si="109">E940-D940</f>
        <v>140</v>
      </c>
      <c r="I940" s="1"/>
      <c r="J940" s="5"/>
      <c r="K940" s="5"/>
    </row>
    <row r="941" spans="2:11">
      <c r="B941" s="269"/>
      <c r="C941" s="269"/>
      <c r="D941" s="1">
        <v>27285</v>
      </c>
      <c r="E941" s="1">
        <v>27450</v>
      </c>
      <c r="F941" s="109"/>
      <c r="G941" s="1"/>
      <c r="H941" s="1">
        <f t="shared" si="109"/>
        <v>165</v>
      </c>
      <c r="I941" s="1"/>
      <c r="J941" s="5">
        <f>H939+H940+H941</f>
        <v>405</v>
      </c>
      <c r="K941" s="5">
        <f>J941*40</f>
        <v>16200</v>
      </c>
    </row>
    <row r="942" spans="2:11">
      <c r="B942" s="268" t="s">
        <v>798</v>
      </c>
      <c r="C942" s="268" t="s">
        <v>280</v>
      </c>
      <c r="D942" s="1">
        <v>27170</v>
      </c>
      <c r="E942" s="1">
        <v>27270</v>
      </c>
      <c r="F942" s="109"/>
      <c r="G942" s="1"/>
      <c r="H942" s="1">
        <f t="shared" si="109"/>
        <v>100</v>
      </c>
      <c r="I942" s="1"/>
      <c r="J942" s="5"/>
      <c r="K942" s="5"/>
    </row>
    <row r="943" spans="2:11">
      <c r="B943" s="277"/>
      <c r="C943" s="277"/>
      <c r="D943" s="1">
        <v>27099</v>
      </c>
      <c r="E943" s="1">
        <v>27270</v>
      </c>
      <c r="F943" s="109"/>
      <c r="G943" s="1"/>
      <c r="H943" s="1">
        <f t="shared" si="109"/>
        <v>171</v>
      </c>
      <c r="I943" s="1"/>
      <c r="J943" s="5"/>
      <c r="K943" s="5"/>
    </row>
    <row r="944" spans="2:11">
      <c r="B944" s="269"/>
      <c r="C944" s="269"/>
      <c r="D944" s="1">
        <v>26990</v>
      </c>
      <c r="E944" s="1">
        <v>27270</v>
      </c>
      <c r="F944" s="109"/>
      <c r="G944" s="1"/>
      <c r="H944" s="1">
        <f t="shared" si="109"/>
        <v>280</v>
      </c>
      <c r="I944" s="1"/>
      <c r="J944" s="5">
        <f>H942+H943+H944</f>
        <v>551</v>
      </c>
      <c r="K944" s="5">
        <f>J944*40</f>
        <v>22040</v>
      </c>
    </row>
    <row r="945" spans="2:11">
      <c r="B945" s="268" t="s">
        <v>799</v>
      </c>
      <c r="C945" s="268" t="s">
        <v>280</v>
      </c>
      <c r="D945" s="1">
        <v>26830</v>
      </c>
      <c r="E945" s="1">
        <v>26930</v>
      </c>
      <c r="F945" s="109"/>
      <c r="G945" s="1"/>
      <c r="H945" s="1">
        <f t="shared" si="109"/>
        <v>100</v>
      </c>
      <c r="I945" s="1"/>
      <c r="J945" s="5"/>
      <c r="K945" s="5"/>
    </row>
    <row r="946" spans="2:11">
      <c r="B946" s="277"/>
      <c r="C946" s="277"/>
      <c r="D946" s="1">
        <v>26800</v>
      </c>
      <c r="E946" s="1">
        <v>26930</v>
      </c>
      <c r="F946" s="109"/>
      <c r="G946" s="1"/>
      <c r="H946" s="1">
        <f t="shared" si="109"/>
        <v>130</v>
      </c>
      <c r="I946" s="1"/>
      <c r="J946" s="5"/>
      <c r="K946" s="5"/>
    </row>
    <row r="947" spans="2:11">
      <c r="B947" s="269"/>
      <c r="C947" s="269"/>
      <c r="D947" s="1">
        <v>26800</v>
      </c>
      <c r="E947" s="1">
        <v>26930</v>
      </c>
      <c r="F947" s="109"/>
      <c r="G947" s="1"/>
      <c r="H947" s="1">
        <f t="shared" si="109"/>
        <v>130</v>
      </c>
      <c r="I947" s="1"/>
      <c r="J947" s="5">
        <f>H945+H946+H947</f>
        <v>360</v>
      </c>
      <c r="K947" s="5">
        <f>J947*40</f>
        <v>14400</v>
      </c>
    </row>
    <row r="948" spans="2:11">
      <c r="B948" s="268" t="s">
        <v>801</v>
      </c>
      <c r="C948" s="268" t="s">
        <v>280</v>
      </c>
      <c r="D948" s="1">
        <v>27100</v>
      </c>
      <c r="E948" s="1"/>
      <c r="F948" s="109">
        <v>27220</v>
      </c>
      <c r="G948" s="1"/>
      <c r="H948" s="1">
        <f>F948-D948</f>
        <v>120</v>
      </c>
      <c r="I948" s="1"/>
      <c r="J948" s="5"/>
      <c r="K948" s="5"/>
    </row>
    <row r="949" spans="2:11">
      <c r="B949" s="277"/>
      <c r="C949" s="277"/>
      <c r="D949" s="1">
        <v>27100</v>
      </c>
      <c r="E949" s="1"/>
      <c r="F949" s="109">
        <v>27220</v>
      </c>
      <c r="G949" s="1"/>
      <c r="H949" s="1">
        <f t="shared" ref="H949:H950" si="110">F949-D949</f>
        <v>120</v>
      </c>
      <c r="I949" s="1"/>
      <c r="J949" s="5"/>
      <c r="K949" s="5"/>
    </row>
    <row r="950" spans="2:11">
      <c r="B950" s="269"/>
      <c r="C950" s="269"/>
      <c r="D950" s="1">
        <v>27100</v>
      </c>
      <c r="E950" s="1"/>
      <c r="F950" s="109">
        <v>27260</v>
      </c>
      <c r="G950" s="1"/>
      <c r="H950" s="1">
        <f t="shared" si="110"/>
        <v>160</v>
      </c>
      <c r="I950" s="1"/>
      <c r="J950" s="5">
        <f>H948+H949+H950</f>
        <v>400</v>
      </c>
      <c r="K950" s="5">
        <f>J950*40</f>
        <v>16000</v>
      </c>
    </row>
    <row r="951" spans="2:11">
      <c r="B951" s="268" t="s">
        <v>804</v>
      </c>
      <c r="C951" s="268" t="s">
        <v>280</v>
      </c>
      <c r="D951" s="1">
        <v>26840</v>
      </c>
      <c r="E951" s="1">
        <v>26930</v>
      </c>
      <c r="F951" s="109"/>
      <c r="G951" s="1"/>
      <c r="H951" s="1">
        <f>E951-D951</f>
        <v>90</v>
      </c>
      <c r="I951" s="1"/>
      <c r="J951" s="5"/>
      <c r="K951" s="5"/>
    </row>
    <row r="952" spans="2:11">
      <c r="B952" s="277"/>
      <c r="C952" s="277"/>
      <c r="D952" s="1">
        <v>26820</v>
      </c>
      <c r="E952" s="1">
        <v>26930</v>
      </c>
      <c r="F952" s="109"/>
      <c r="G952" s="1"/>
      <c r="H952" s="1">
        <f t="shared" ref="H952:H953" si="111">E952-D952</f>
        <v>110</v>
      </c>
      <c r="I952" s="1"/>
      <c r="J952" s="5"/>
      <c r="K952" s="5"/>
    </row>
    <row r="953" spans="2:11">
      <c r="B953" s="269"/>
      <c r="C953" s="269"/>
      <c r="D953" s="1">
        <v>26820</v>
      </c>
      <c r="E953" s="1">
        <v>26930</v>
      </c>
      <c r="F953" s="109"/>
      <c r="G953" s="1"/>
      <c r="H953" s="1">
        <f t="shared" si="111"/>
        <v>110</v>
      </c>
      <c r="I953" s="1"/>
      <c r="J953" s="5">
        <f>H951+H952+H953</f>
        <v>310</v>
      </c>
      <c r="K953" s="5">
        <f>J953*40</f>
        <v>12400</v>
      </c>
    </row>
    <row r="954" spans="2:11">
      <c r="B954" s="268" t="s">
        <v>805</v>
      </c>
      <c r="C954" s="268" t="s">
        <v>280</v>
      </c>
      <c r="D954" s="1">
        <v>26960</v>
      </c>
      <c r="E954" s="1"/>
      <c r="F954" s="109"/>
      <c r="G954" s="1">
        <v>26930</v>
      </c>
      <c r="H954" s="1">
        <f>G954-D954</f>
        <v>-30</v>
      </c>
      <c r="I954" s="1"/>
      <c r="J954" s="5"/>
      <c r="K954" s="5"/>
    </row>
    <row r="955" spans="2:11">
      <c r="B955" s="277"/>
      <c r="C955" s="277"/>
      <c r="D955" s="1">
        <v>26960</v>
      </c>
      <c r="E955" s="1"/>
      <c r="F955" s="109"/>
      <c r="G955" s="1">
        <v>26930</v>
      </c>
      <c r="H955" s="1">
        <f t="shared" ref="H955:H956" si="112">G955-D955</f>
        <v>-30</v>
      </c>
      <c r="I955" s="1"/>
      <c r="J955" s="5"/>
      <c r="K955" s="5"/>
    </row>
    <row r="956" spans="2:11">
      <c r="B956" s="277"/>
      <c r="C956" s="277"/>
      <c r="D956" s="1">
        <v>26960</v>
      </c>
      <c r="E956" s="1"/>
      <c r="F956" s="109"/>
      <c r="G956" s="1">
        <v>26930</v>
      </c>
      <c r="H956" s="1">
        <f t="shared" si="112"/>
        <v>-30</v>
      </c>
      <c r="I956" s="1"/>
      <c r="J956" s="5"/>
      <c r="K956" s="5"/>
    </row>
    <row r="957" spans="2:11">
      <c r="B957" s="277"/>
      <c r="C957" s="277"/>
      <c r="D957" s="1">
        <v>26790</v>
      </c>
      <c r="E957" s="1">
        <v>26910</v>
      </c>
      <c r="F957" s="109"/>
      <c r="G957" s="1"/>
      <c r="H957" s="1">
        <f>E957-D957</f>
        <v>120</v>
      </c>
      <c r="I957" s="1"/>
      <c r="J957" s="5"/>
      <c r="K957" s="5"/>
    </row>
    <row r="958" spans="2:11">
      <c r="B958" s="277"/>
      <c r="C958" s="277"/>
      <c r="D958" s="1">
        <v>26700</v>
      </c>
      <c r="E958" s="1">
        <v>26910</v>
      </c>
      <c r="F958" s="109"/>
      <c r="G958" s="1"/>
      <c r="H958" s="1">
        <f t="shared" ref="H958:H959" si="113">E958-D958</f>
        <v>210</v>
      </c>
      <c r="I958" s="1"/>
      <c r="J958" s="5"/>
      <c r="K958" s="5"/>
    </row>
    <row r="959" spans="2:11">
      <c r="B959" s="269"/>
      <c r="C959" s="269"/>
      <c r="D959" s="1">
        <v>26590</v>
      </c>
      <c r="E959" s="1">
        <v>26910</v>
      </c>
      <c r="F959" s="109"/>
      <c r="G959" s="1"/>
      <c r="H959" s="1">
        <f t="shared" si="113"/>
        <v>320</v>
      </c>
      <c r="I959" s="1"/>
      <c r="J959" s="5">
        <f>H954+H955+H956+H957+H958+H959</f>
        <v>560</v>
      </c>
      <c r="K959" s="5">
        <f>J959*40</f>
        <v>22400</v>
      </c>
    </row>
    <row r="960" spans="2:11">
      <c r="B960" s="268" t="s">
        <v>806</v>
      </c>
      <c r="C960" s="268" t="s">
        <v>280</v>
      </c>
      <c r="D960" s="1">
        <v>26380</v>
      </c>
      <c r="E960" s="1">
        <v>26600</v>
      </c>
      <c r="F960" s="109"/>
      <c r="G960" s="1"/>
      <c r="H960" s="1">
        <f>E960-D960</f>
        <v>220</v>
      </c>
      <c r="I960" s="1"/>
      <c r="J960" s="5"/>
      <c r="K960" s="5"/>
    </row>
    <row r="961" spans="2:11">
      <c r="B961" s="277"/>
      <c r="C961" s="277"/>
      <c r="D961" s="1">
        <v>26350</v>
      </c>
      <c r="E961" s="1">
        <v>26600</v>
      </c>
      <c r="F961" s="109"/>
      <c r="G961" s="1"/>
      <c r="H961" s="1">
        <f t="shared" ref="H961:H962" si="114">E961-D961</f>
        <v>250</v>
      </c>
      <c r="I961" s="1"/>
      <c r="J961" s="5"/>
      <c r="K961" s="5"/>
    </row>
    <row r="962" spans="2:11">
      <c r="B962" s="269"/>
      <c r="C962" s="269"/>
      <c r="D962" s="1">
        <v>26350</v>
      </c>
      <c r="E962" s="1">
        <v>26600</v>
      </c>
      <c r="F962" s="109"/>
      <c r="G962" s="1"/>
      <c r="H962" s="1">
        <f t="shared" si="114"/>
        <v>250</v>
      </c>
      <c r="I962" s="1"/>
      <c r="J962" s="5">
        <f>H960+H961+H962</f>
        <v>720</v>
      </c>
      <c r="K962" s="5">
        <f>J962*40</f>
        <v>28800</v>
      </c>
    </row>
    <row r="963" spans="2:11">
      <c r="B963" s="268" t="s">
        <v>807</v>
      </c>
      <c r="C963" s="268" t="s">
        <v>280</v>
      </c>
      <c r="D963" s="1">
        <v>26590</v>
      </c>
      <c r="E963" s="1"/>
      <c r="F963" s="109">
        <v>26700</v>
      </c>
      <c r="G963" s="1"/>
      <c r="H963" s="1">
        <f>F963-D963</f>
        <v>110</v>
      </c>
      <c r="I963" s="1"/>
      <c r="J963" s="5"/>
      <c r="K963" s="5"/>
    </row>
    <row r="964" spans="2:11">
      <c r="B964" s="277"/>
      <c r="C964" s="277"/>
      <c r="D964" s="1">
        <v>26590</v>
      </c>
      <c r="E964" s="1"/>
      <c r="F964" s="109">
        <v>26700</v>
      </c>
      <c r="G964" s="1"/>
      <c r="H964" s="1">
        <f t="shared" ref="H964:H965" si="115">F964-D964</f>
        <v>110</v>
      </c>
      <c r="I964" s="1"/>
      <c r="J964" s="5"/>
      <c r="K964" s="5"/>
    </row>
    <row r="965" spans="2:11">
      <c r="B965" s="277"/>
      <c r="C965" s="277"/>
      <c r="D965" s="1">
        <v>26590</v>
      </c>
      <c r="E965" s="1"/>
      <c r="F965" s="109">
        <v>26700</v>
      </c>
      <c r="G965" s="1"/>
      <c r="H965" s="1">
        <f t="shared" si="115"/>
        <v>110</v>
      </c>
      <c r="I965" s="1"/>
      <c r="J965" s="5"/>
      <c r="K965" s="5"/>
    </row>
    <row r="966" spans="2:11">
      <c r="B966" s="277"/>
      <c r="C966" s="277"/>
      <c r="D966" s="1">
        <v>26000</v>
      </c>
      <c r="E966" s="1">
        <v>26570</v>
      </c>
      <c r="F966" s="109"/>
      <c r="G966" s="1"/>
      <c r="H966" s="1">
        <f>E966-D966</f>
        <v>570</v>
      </c>
      <c r="I966" s="1"/>
      <c r="J966" s="5"/>
      <c r="K966" s="5"/>
    </row>
    <row r="967" spans="2:11">
      <c r="B967" s="277"/>
      <c r="C967" s="277"/>
      <c r="D967" s="1">
        <v>26000</v>
      </c>
      <c r="E967" s="1">
        <v>26570</v>
      </c>
      <c r="F967" s="109"/>
      <c r="G967" s="1"/>
      <c r="H967" s="1">
        <f t="shared" ref="H967:H970" si="116">E967-D967</f>
        <v>570</v>
      </c>
      <c r="I967" s="1"/>
      <c r="J967" s="5"/>
      <c r="K967" s="5"/>
    </row>
    <row r="968" spans="2:11">
      <c r="B968" s="277"/>
      <c r="C968" s="277"/>
      <c r="D968" s="1">
        <v>25425</v>
      </c>
      <c r="E968" s="1">
        <v>26570</v>
      </c>
      <c r="F968" s="109"/>
      <c r="G968" s="1"/>
      <c r="H968" s="1">
        <f t="shared" si="116"/>
        <v>1145</v>
      </c>
      <c r="I968" s="1"/>
      <c r="J968" s="5"/>
      <c r="K968" s="5"/>
    </row>
    <row r="969" spans="2:11">
      <c r="B969" s="277"/>
      <c r="C969" s="277"/>
      <c r="D969" s="1">
        <v>25400</v>
      </c>
      <c r="E969" s="1">
        <v>25610</v>
      </c>
      <c r="F969" s="109"/>
      <c r="G969" s="1"/>
      <c r="H969" s="1">
        <f t="shared" si="116"/>
        <v>210</v>
      </c>
      <c r="I969" s="1"/>
      <c r="J969" s="5"/>
      <c r="K969" s="5"/>
    </row>
    <row r="970" spans="2:11">
      <c r="B970" s="269"/>
      <c r="C970" s="269"/>
      <c r="D970" s="1">
        <v>25260</v>
      </c>
      <c r="E970" s="1">
        <v>25610</v>
      </c>
      <c r="F970" s="109"/>
      <c r="G970" s="1"/>
      <c r="H970" s="1">
        <f t="shared" si="116"/>
        <v>350</v>
      </c>
      <c r="I970" s="1"/>
      <c r="J970" s="5">
        <f>H963+H964+H965+H966+H967+H968+H969+H970</f>
        <v>3175</v>
      </c>
      <c r="K970" s="5">
        <f>J970*40</f>
        <v>127000</v>
      </c>
    </row>
    <row r="971" spans="2:11">
      <c r="B971" s="268" t="s">
        <v>809</v>
      </c>
      <c r="C971" s="268" t="s">
        <v>280</v>
      </c>
      <c r="D971" s="1">
        <v>25050</v>
      </c>
      <c r="E971" s="1">
        <v>25580</v>
      </c>
      <c r="F971" s="109"/>
      <c r="G971" s="1"/>
      <c r="H971" s="1">
        <f>E971-D971</f>
        <v>530</v>
      </c>
      <c r="I971" s="1"/>
      <c r="J971" s="5"/>
      <c r="K971" s="5"/>
    </row>
    <row r="972" spans="2:11">
      <c r="B972" s="277"/>
      <c r="C972" s="277"/>
      <c r="D972" s="1">
        <v>24990</v>
      </c>
      <c r="E972" s="1">
        <v>25580</v>
      </c>
      <c r="F972" s="109"/>
      <c r="G972" s="1"/>
      <c r="H972" s="1">
        <f t="shared" ref="H972:H973" si="117">E972-D972</f>
        <v>590</v>
      </c>
      <c r="I972" s="1"/>
      <c r="J972" s="5"/>
      <c r="K972" s="5"/>
    </row>
    <row r="973" spans="2:11">
      <c r="B973" s="269"/>
      <c r="C973" s="269"/>
      <c r="D973" s="1">
        <v>24950</v>
      </c>
      <c r="E973" s="1">
        <v>25580</v>
      </c>
      <c r="F973" s="109"/>
      <c r="G973" s="1"/>
      <c r="H973" s="1">
        <f t="shared" si="117"/>
        <v>630</v>
      </c>
      <c r="I973" s="1"/>
      <c r="J973" s="5">
        <f>H971+H972+H973</f>
        <v>1750</v>
      </c>
      <c r="K973" s="5">
        <f>J973*40</f>
        <v>70000</v>
      </c>
    </row>
    <row r="974" spans="2:11">
      <c r="B974" s="268" t="s">
        <v>810</v>
      </c>
      <c r="C974" s="268" t="s">
        <v>330</v>
      </c>
      <c r="D974" s="1">
        <v>25350</v>
      </c>
      <c r="E974" s="1">
        <v>25500</v>
      </c>
      <c r="F974" s="109"/>
      <c r="G974" s="1"/>
      <c r="H974" s="1">
        <f>E974-D974</f>
        <v>150</v>
      </c>
      <c r="I974" s="1"/>
      <c r="J974" s="5"/>
      <c r="K974" s="5"/>
    </row>
    <row r="975" spans="2:11">
      <c r="B975" s="277"/>
      <c r="C975" s="277"/>
      <c r="D975" s="1">
        <v>25280</v>
      </c>
      <c r="E975" s="1">
        <v>25500</v>
      </c>
      <c r="F975" s="109"/>
      <c r="G975" s="1"/>
      <c r="H975" s="1">
        <f t="shared" ref="H975:H976" si="118">E975-D975</f>
        <v>220</v>
      </c>
      <c r="I975" s="1"/>
      <c r="J975" s="5"/>
      <c r="K975" s="5"/>
    </row>
    <row r="976" spans="2:11">
      <c r="B976" s="269"/>
      <c r="C976" s="269"/>
      <c r="D976" s="1">
        <v>25220</v>
      </c>
      <c r="E976" s="1">
        <v>25500</v>
      </c>
      <c r="F976" s="109"/>
      <c r="G976" s="1"/>
      <c r="H976" s="1">
        <f t="shared" si="118"/>
        <v>280</v>
      </c>
      <c r="I976" s="1"/>
      <c r="J976" s="5">
        <f>H974+H975+H976</f>
        <v>650</v>
      </c>
      <c r="K976" s="5">
        <f>J976*40</f>
        <v>26000</v>
      </c>
    </row>
    <row r="977" spans="2:11">
      <c r="B977" s="1"/>
      <c r="C977" s="1"/>
      <c r="D977" s="1"/>
      <c r="E977" s="1"/>
      <c r="F977" s="254" t="s">
        <v>638</v>
      </c>
      <c r="G977" s="255"/>
      <c r="H977" s="5">
        <f>SUM(H918:H976)</f>
        <v>11048</v>
      </c>
      <c r="I977" s="5">
        <f>H977*40</f>
        <v>441920</v>
      </c>
      <c r="J977" s="5"/>
      <c r="K977" s="5"/>
    </row>
    <row r="980" spans="2:11">
      <c r="B980" s="5" t="s">
        <v>334</v>
      </c>
      <c r="C980" s="5">
        <v>2018</v>
      </c>
      <c r="D980" s="1"/>
      <c r="E980" s="1"/>
      <c r="F980" s="1"/>
      <c r="G980" s="1"/>
      <c r="H980" s="1"/>
      <c r="I980" s="1"/>
      <c r="J980" s="247" t="s">
        <v>527</v>
      </c>
      <c r="K980" s="248"/>
    </row>
    <row r="981" spans="2:11">
      <c r="B981" s="3"/>
      <c r="C981" s="3"/>
      <c r="D981" s="3"/>
      <c r="E981" s="3"/>
      <c r="F981" s="3"/>
      <c r="G981" s="3"/>
      <c r="H981" s="3" t="s">
        <v>4</v>
      </c>
      <c r="I981" s="3"/>
      <c r="J981" s="249"/>
      <c r="K981" s="250"/>
    </row>
    <row r="982" spans="2:11">
      <c r="B982" s="4" t="s">
        <v>0</v>
      </c>
      <c r="C982" s="4" t="s">
        <v>5</v>
      </c>
      <c r="D982" s="4" t="s">
        <v>2</v>
      </c>
      <c r="E982" s="4" t="s">
        <v>6</v>
      </c>
      <c r="F982" s="4" t="s">
        <v>3</v>
      </c>
      <c r="G982" s="4" t="s">
        <v>7</v>
      </c>
      <c r="H982" s="4" t="s">
        <v>8</v>
      </c>
      <c r="I982" s="4" t="s">
        <v>9</v>
      </c>
      <c r="J982" s="76" t="s">
        <v>525</v>
      </c>
      <c r="K982" s="77" t="s">
        <v>526</v>
      </c>
    </row>
    <row r="983" spans="2:11">
      <c r="B983" s="268" t="s">
        <v>825</v>
      </c>
      <c r="C983" s="268" t="s">
        <v>330</v>
      </c>
      <c r="D983" s="1">
        <v>24630</v>
      </c>
      <c r="E983" s="1"/>
      <c r="F983" s="1"/>
      <c r="G983" s="1">
        <v>24700</v>
      </c>
      <c r="H983" s="1">
        <f>G983-D983</f>
        <v>70</v>
      </c>
      <c r="I983" s="1"/>
      <c r="J983" s="1"/>
      <c r="K983" s="1"/>
    </row>
    <row r="984" spans="2:11">
      <c r="B984" s="277"/>
      <c r="C984" s="277"/>
      <c r="D984" s="1">
        <v>24630</v>
      </c>
      <c r="E984" s="1"/>
      <c r="F984" s="1"/>
      <c r="G984" s="1">
        <v>24700</v>
      </c>
      <c r="H984" s="1">
        <f t="shared" ref="H984:H985" si="119">G984-D984</f>
        <v>70</v>
      </c>
      <c r="I984" s="1"/>
      <c r="J984" s="1"/>
      <c r="K984" s="1"/>
    </row>
    <row r="985" spans="2:11">
      <c r="B985" s="277"/>
      <c r="C985" s="277"/>
      <c r="D985" s="1">
        <v>24630</v>
      </c>
      <c r="E985" s="1"/>
      <c r="F985" s="1"/>
      <c r="G985" s="1">
        <v>24700</v>
      </c>
      <c r="H985" s="1">
        <f t="shared" si="119"/>
        <v>70</v>
      </c>
      <c r="I985" s="1"/>
      <c r="J985" s="1"/>
      <c r="K985" s="1"/>
    </row>
    <row r="986" spans="2:11">
      <c r="B986" s="277"/>
      <c r="C986" s="277"/>
      <c r="D986" s="1">
        <v>24375</v>
      </c>
      <c r="E986" s="1">
        <v>24520</v>
      </c>
      <c r="F986" s="1"/>
      <c r="G986" s="1"/>
      <c r="H986" s="1">
        <f>E986-D986</f>
        <v>145</v>
      </c>
      <c r="I986" s="1"/>
      <c r="J986" s="1"/>
      <c r="K986" s="1"/>
    </row>
    <row r="987" spans="2:11">
      <c r="B987" s="277"/>
      <c r="C987" s="277"/>
      <c r="D987" s="1">
        <v>24340</v>
      </c>
      <c r="E987" s="1">
        <v>24520</v>
      </c>
      <c r="F987" s="1"/>
      <c r="G987" s="1"/>
      <c r="H987" s="1">
        <f t="shared" ref="H987:H988" si="120">E987-D987</f>
        <v>180</v>
      </c>
      <c r="I987" s="1"/>
      <c r="J987" s="1"/>
      <c r="K987" s="1"/>
    </row>
    <row r="988" spans="2:11">
      <c r="B988" s="277"/>
      <c r="C988" s="277"/>
      <c r="D988" s="1">
        <v>24301</v>
      </c>
      <c r="E988" s="1">
        <v>24520</v>
      </c>
      <c r="F988" s="1"/>
      <c r="G988" s="1"/>
      <c r="H988" s="1">
        <f t="shared" si="120"/>
        <v>219</v>
      </c>
      <c r="I988" s="1"/>
      <c r="J988" s="1"/>
      <c r="K988" s="1"/>
    </row>
    <row r="989" spans="2:11">
      <c r="B989" s="277"/>
      <c r="C989" s="277"/>
      <c r="D989" s="1">
        <v>24550</v>
      </c>
      <c r="E989" s="1"/>
      <c r="F989" s="1">
        <v>24780</v>
      </c>
      <c r="G989" s="1"/>
      <c r="H989" s="1">
        <f>F989-D989</f>
        <v>230</v>
      </c>
      <c r="I989" s="1"/>
      <c r="J989" s="1"/>
      <c r="K989" s="1"/>
    </row>
    <row r="990" spans="2:11">
      <c r="B990" s="269"/>
      <c r="C990" s="269"/>
      <c r="D990" s="1">
        <v>24550</v>
      </c>
      <c r="E990" s="1"/>
      <c r="F990" s="1">
        <v>24780</v>
      </c>
      <c r="G990" s="1"/>
      <c r="H990" s="1">
        <f>F990-D990</f>
        <v>230</v>
      </c>
      <c r="I990" s="1"/>
      <c r="J990" s="5">
        <f>H983+H984+H985+H986+H987+H988+H989+H990</f>
        <v>1214</v>
      </c>
      <c r="K990" s="5">
        <f>J990*40</f>
        <v>48560</v>
      </c>
    </row>
    <row r="991" spans="2:11">
      <c r="B991" s="268" t="s">
        <v>830</v>
      </c>
      <c r="C991" s="268" t="s">
        <v>330</v>
      </c>
      <c r="D991" s="1">
        <v>24650</v>
      </c>
      <c r="E991" s="1"/>
      <c r="F991" s="1">
        <v>25200</v>
      </c>
      <c r="G991" s="1"/>
      <c r="H991" s="1">
        <f>F991-D991</f>
        <v>550</v>
      </c>
      <c r="I991" s="1"/>
      <c r="J991" s="1"/>
      <c r="K991" s="1"/>
    </row>
    <row r="992" spans="2:11">
      <c r="B992" s="277"/>
      <c r="C992" s="277"/>
      <c r="D992" s="1">
        <v>24650</v>
      </c>
      <c r="E992" s="1"/>
      <c r="F992" s="1">
        <v>25200</v>
      </c>
      <c r="G992" s="1"/>
      <c r="H992" s="1">
        <f t="shared" ref="H992:H993" si="121">F992-D992</f>
        <v>550</v>
      </c>
      <c r="I992" s="1"/>
      <c r="J992" s="1"/>
      <c r="K992" s="1"/>
    </row>
    <row r="993" spans="2:11">
      <c r="B993" s="269"/>
      <c r="C993" s="269"/>
      <c r="D993" s="1">
        <v>24650</v>
      </c>
      <c r="E993" s="1"/>
      <c r="F993" s="1">
        <v>25250</v>
      </c>
      <c r="G993" s="1"/>
      <c r="H993" s="1">
        <f t="shared" si="121"/>
        <v>600</v>
      </c>
      <c r="I993" s="1"/>
      <c r="J993" s="5">
        <f>H991+H992+H993</f>
        <v>1700</v>
      </c>
      <c r="K993" s="5">
        <f>J993*40</f>
        <v>68000</v>
      </c>
    </row>
    <row r="994" spans="2:11">
      <c r="B994" s="268" t="s">
        <v>836</v>
      </c>
      <c r="C994" s="268" t="s">
        <v>330</v>
      </c>
      <c r="D994" s="1">
        <v>24690</v>
      </c>
      <c r="E994" s="1"/>
      <c r="F994" s="1">
        <v>24840</v>
      </c>
      <c r="G994" s="1"/>
      <c r="H994" s="1">
        <f>F994-D994</f>
        <v>150</v>
      </c>
      <c r="I994" s="1"/>
      <c r="J994" s="1"/>
      <c r="K994" s="1"/>
    </row>
    <row r="995" spans="2:11">
      <c r="B995" s="277"/>
      <c r="C995" s="277"/>
      <c r="D995" s="1">
        <v>24690</v>
      </c>
      <c r="E995" s="1"/>
      <c r="F995" s="1">
        <v>24900</v>
      </c>
      <c r="G995" s="1"/>
      <c r="H995" s="1">
        <f t="shared" ref="H995:H1003" si="122">F995-D995</f>
        <v>210</v>
      </c>
      <c r="I995" s="1"/>
      <c r="J995" s="1"/>
      <c r="K995" s="1"/>
    </row>
    <row r="996" spans="2:11">
      <c r="B996" s="269"/>
      <c r="C996" s="269"/>
      <c r="D996" s="1">
        <v>24690</v>
      </c>
      <c r="E996" s="1"/>
      <c r="F996" s="1">
        <v>24950</v>
      </c>
      <c r="G996" s="1"/>
      <c r="H996" s="1">
        <f t="shared" si="122"/>
        <v>260</v>
      </c>
      <c r="I996" s="1"/>
      <c r="J996" s="5">
        <f>H994+H995+H995:H996</f>
        <v>620</v>
      </c>
      <c r="K996" s="5">
        <f>J996*40</f>
        <v>24800</v>
      </c>
    </row>
    <row r="997" spans="2:11">
      <c r="B997" s="268" t="s">
        <v>838</v>
      </c>
      <c r="C997" s="268" t="s">
        <v>330</v>
      </c>
      <c r="D997" s="1">
        <v>25070</v>
      </c>
      <c r="E997" s="1"/>
      <c r="F997" s="1">
        <v>25250</v>
      </c>
      <c r="G997" s="1"/>
      <c r="H997" s="1">
        <f t="shared" si="122"/>
        <v>180</v>
      </c>
      <c r="I997" s="1"/>
      <c r="J997" s="1"/>
      <c r="K997" s="1"/>
    </row>
    <row r="998" spans="2:11">
      <c r="B998" s="277"/>
      <c r="C998" s="277"/>
      <c r="D998" s="1">
        <v>25070</v>
      </c>
      <c r="E998" s="1"/>
      <c r="F998" s="1">
        <v>25490</v>
      </c>
      <c r="G998" s="1"/>
      <c r="H998" s="1">
        <f t="shared" si="122"/>
        <v>420</v>
      </c>
      <c r="I998" s="1"/>
      <c r="J998" s="1"/>
      <c r="K998" s="1"/>
    </row>
    <row r="999" spans="2:11">
      <c r="B999" s="277"/>
      <c r="C999" s="269"/>
      <c r="D999" s="1">
        <v>25070</v>
      </c>
      <c r="E999" s="1"/>
      <c r="F999" s="1">
        <v>25500</v>
      </c>
      <c r="G999" s="1"/>
      <c r="H999" s="1">
        <f t="shared" si="122"/>
        <v>430</v>
      </c>
      <c r="I999" s="1"/>
      <c r="J999" s="5">
        <f>H997+H998+H999</f>
        <v>1030</v>
      </c>
      <c r="K999" s="5">
        <f>J999*40</f>
        <v>41200</v>
      </c>
    </row>
    <row r="1000" spans="2:11">
      <c r="B1000" s="277" t="s">
        <v>832</v>
      </c>
      <c r="C1000" s="268" t="s">
        <v>330</v>
      </c>
      <c r="D1000" s="1">
        <v>25510</v>
      </c>
      <c r="E1000" s="1"/>
      <c r="F1000" s="1">
        <v>25640</v>
      </c>
      <c r="G1000" s="1"/>
      <c r="H1000" s="1">
        <f t="shared" si="122"/>
        <v>130</v>
      </c>
      <c r="I1000" s="1"/>
      <c r="J1000" s="1"/>
      <c r="K1000" s="1"/>
    </row>
    <row r="1001" spans="2:11">
      <c r="B1001" s="277"/>
      <c r="C1001" s="277"/>
      <c r="D1001" s="1">
        <v>25510</v>
      </c>
      <c r="E1001" s="1"/>
      <c r="F1001" s="1">
        <v>25640</v>
      </c>
      <c r="G1001" s="1"/>
      <c r="H1001" s="1">
        <f t="shared" si="122"/>
        <v>130</v>
      </c>
      <c r="I1001" s="1"/>
      <c r="J1001" s="1"/>
      <c r="K1001" s="1"/>
    </row>
    <row r="1002" spans="2:11">
      <c r="B1002" s="277"/>
      <c r="C1002" s="277"/>
      <c r="D1002" s="1">
        <v>25510</v>
      </c>
      <c r="E1002" s="1"/>
      <c r="F1002" s="1">
        <v>25700</v>
      </c>
      <c r="G1002" s="1"/>
      <c r="H1002" s="1">
        <f t="shared" si="122"/>
        <v>190</v>
      </c>
      <c r="I1002" s="1"/>
      <c r="J1002" s="1"/>
      <c r="K1002" s="1"/>
    </row>
    <row r="1003" spans="2:11">
      <c r="B1003" s="269"/>
      <c r="C1003" s="269"/>
      <c r="D1003" s="1">
        <v>25510</v>
      </c>
      <c r="E1003" s="1"/>
      <c r="F1003" s="1">
        <v>25700</v>
      </c>
      <c r="G1003" s="1"/>
      <c r="H1003" s="1">
        <f t="shared" si="122"/>
        <v>190</v>
      </c>
      <c r="I1003" s="1"/>
      <c r="J1003" s="5">
        <f>H1000+H1001+H1002+H1003</f>
        <v>640</v>
      </c>
      <c r="K1003" s="5">
        <f>J1003*40</f>
        <v>25600</v>
      </c>
    </row>
    <row r="1004" spans="2:11">
      <c r="B1004" s="268" t="s">
        <v>834</v>
      </c>
      <c r="C1004" s="268" t="s">
        <v>330</v>
      </c>
      <c r="D1004" s="1">
        <v>25120</v>
      </c>
      <c r="E1004" s="1">
        <v>25650</v>
      </c>
      <c r="F1004" s="1"/>
      <c r="G1004" s="1"/>
      <c r="H1004" s="1">
        <f>E1004-D1004</f>
        <v>530</v>
      </c>
      <c r="I1004" s="1"/>
      <c r="J1004" s="1"/>
      <c r="K1004" s="1"/>
    </row>
    <row r="1005" spans="2:11">
      <c r="B1005" s="277"/>
      <c r="C1005" s="277"/>
      <c r="D1005" s="1">
        <v>25120</v>
      </c>
      <c r="E1005" s="1">
        <v>25650</v>
      </c>
      <c r="F1005" s="1"/>
      <c r="G1005" s="1"/>
      <c r="H1005" s="1">
        <f t="shared" ref="H1005:H1006" si="123">E1005-D1005</f>
        <v>530</v>
      </c>
      <c r="I1005" s="1"/>
      <c r="J1005" s="1"/>
      <c r="K1005" s="1"/>
    </row>
    <row r="1006" spans="2:11">
      <c r="B1006" s="269"/>
      <c r="C1006" s="269"/>
      <c r="D1006" s="1">
        <v>25120</v>
      </c>
      <c r="E1006" s="1">
        <v>25650</v>
      </c>
      <c r="F1006" s="1"/>
      <c r="G1006" s="1"/>
      <c r="H1006" s="1">
        <f t="shared" si="123"/>
        <v>530</v>
      </c>
      <c r="I1006" s="1"/>
      <c r="J1006" s="5">
        <f>H1004+H1005+H1006</f>
        <v>1590</v>
      </c>
      <c r="K1006" s="5">
        <f>J1006*40</f>
        <v>63600</v>
      </c>
    </row>
    <row r="1007" spans="2:11">
      <c r="B1007" s="268" t="s">
        <v>846</v>
      </c>
      <c r="C1007" s="268" t="s">
        <v>330</v>
      </c>
      <c r="D1007" s="1">
        <v>25050</v>
      </c>
      <c r="E1007" s="1"/>
      <c r="F1007" s="1">
        <v>25250</v>
      </c>
      <c r="G1007" s="1"/>
      <c r="H1007" s="1">
        <f>F1007-D1007</f>
        <v>200</v>
      </c>
      <c r="I1007" s="1"/>
      <c r="J1007" s="1"/>
      <c r="K1007" s="1"/>
    </row>
    <row r="1008" spans="2:11">
      <c r="B1008" s="277"/>
      <c r="C1008" s="277"/>
      <c r="D1008" s="1">
        <v>25050</v>
      </c>
      <c r="E1008" s="1"/>
      <c r="F1008" s="1">
        <v>25290</v>
      </c>
      <c r="G1008" s="1"/>
      <c r="H1008" s="1">
        <f t="shared" ref="H1008:H1009" si="124">F1008-D1008</f>
        <v>240</v>
      </c>
      <c r="I1008" s="1"/>
      <c r="J1008" s="1"/>
      <c r="K1008" s="1"/>
    </row>
    <row r="1009" spans="2:11">
      <c r="B1009" s="269"/>
      <c r="C1009" s="269"/>
      <c r="D1009" s="1">
        <v>25050</v>
      </c>
      <c r="E1009" s="1"/>
      <c r="F1009" s="1">
        <v>25290</v>
      </c>
      <c r="G1009" s="1"/>
      <c r="H1009" s="1">
        <f t="shared" si="124"/>
        <v>240</v>
      </c>
      <c r="I1009" s="1"/>
      <c r="J1009" s="5">
        <f>H1007+H1008+H1009</f>
        <v>680</v>
      </c>
      <c r="K1009" s="5">
        <f>J1009*40</f>
        <v>27200</v>
      </c>
    </row>
    <row r="1010" spans="2:11">
      <c r="B1010" s="268" t="s">
        <v>848</v>
      </c>
      <c r="C1010" s="268" t="s">
        <v>330</v>
      </c>
      <c r="D1010" s="1">
        <v>25050</v>
      </c>
      <c r="E1010" s="1">
        <v>25390</v>
      </c>
      <c r="F1010" s="1"/>
      <c r="G1010" s="1"/>
      <c r="H1010" s="1">
        <f>E1010-D1010</f>
        <v>340</v>
      </c>
      <c r="I1010" s="1"/>
      <c r="J1010" s="1"/>
      <c r="K1010" s="1"/>
    </row>
    <row r="1011" spans="2:11">
      <c r="B1011" s="277"/>
      <c r="C1011" s="277"/>
      <c r="D1011" s="1">
        <v>25050</v>
      </c>
      <c r="E1011" s="1">
        <v>25390</v>
      </c>
      <c r="F1011" s="1"/>
      <c r="G1011" s="1"/>
      <c r="H1011" s="1">
        <f t="shared" ref="H1011:H1012" si="125">E1011-D1011</f>
        <v>340</v>
      </c>
      <c r="I1011" s="1"/>
      <c r="J1011" s="1"/>
      <c r="K1011" s="1"/>
    </row>
    <row r="1012" spans="2:11">
      <c r="B1012" s="269"/>
      <c r="C1012" s="269"/>
      <c r="D1012" s="1">
        <v>25050</v>
      </c>
      <c r="E1012" s="1">
        <v>25390</v>
      </c>
      <c r="F1012" s="1"/>
      <c r="G1012" s="1"/>
      <c r="H1012" s="1">
        <f t="shared" si="125"/>
        <v>340</v>
      </c>
      <c r="I1012" s="1"/>
      <c r="J1012" s="5">
        <f>H1010+H1011+H1012</f>
        <v>1020</v>
      </c>
      <c r="K1012" s="5">
        <f>J1012*40</f>
        <v>40800</v>
      </c>
    </row>
    <row r="1013" spans="2:11">
      <c r="B1013" s="268" t="s">
        <v>843</v>
      </c>
      <c r="C1013" s="268" t="s">
        <v>330</v>
      </c>
      <c r="D1013" s="1">
        <v>24850</v>
      </c>
      <c r="E1013" s="1"/>
      <c r="F1013" s="1">
        <v>25040</v>
      </c>
      <c r="G1013" s="1"/>
      <c r="H1013" s="1">
        <f>F1013-D1013</f>
        <v>190</v>
      </c>
      <c r="I1013" s="1"/>
      <c r="J1013" s="1"/>
      <c r="K1013" s="1"/>
    </row>
    <row r="1014" spans="2:11">
      <c r="B1014" s="277"/>
      <c r="C1014" s="277"/>
      <c r="D1014" s="1">
        <v>24850</v>
      </c>
      <c r="E1014" s="1"/>
      <c r="F1014" s="1">
        <v>25040</v>
      </c>
      <c r="G1014" s="1"/>
      <c r="H1014" s="1">
        <f t="shared" ref="H1014:H1015" si="126">F1014-D1014</f>
        <v>190</v>
      </c>
      <c r="I1014" s="1"/>
      <c r="J1014" s="1"/>
      <c r="K1014" s="1"/>
    </row>
    <row r="1015" spans="2:11">
      <c r="B1015" s="269"/>
      <c r="C1015" s="269"/>
      <c r="D1015" s="1">
        <v>24850</v>
      </c>
      <c r="E1015" s="1"/>
      <c r="F1015" s="1">
        <v>25040</v>
      </c>
      <c r="G1015" s="1"/>
      <c r="H1015" s="1">
        <f t="shared" si="126"/>
        <v>190</v>
      </c>
      <c r="I1015" s="1"/>
      <c r="J1015" s="5">
        <f>H1013+H1014+H1015</f>
        <v>570</v>
      </c>
      <c r="K1015" s="5">
        <f>J1015*40</f>
        <v>22800</v>
      </c>
    </row>
    <row r="1016" spans="2:11">
      <c r="B1016" s="268" t="s">
        <v>855</v>
      </c>
      <c r="C1016" s="268" t="s">
        <v>330</v>
      </c>
      <c r="D1016" s="1">
        <v>24900</v>
      </c>
      <c r="E1016" s="1">
        <v>25250</v>
      </c>
      <c r="F1016" s="1"/>
      <c r="G1016" s="1"/>
      <c r="H1016" s="1">
        <f>E1016-D1016</f>
        <v>350</v>
      </c>
      <c r="I1016" s="1"/>
      <c r="J1016" s="1"/>
      <c r="K1016" s="1"/>
    </row>
    <row r="1017" spans="2:11">
      <c r="B1017" s="277"/>
      <c r="C1017" s="277"/>
      <c r="D1017" s="1">
        <v>24900</v>
      </c>
      <c r="E1017" s="1">
        <v>25250</v>
      </c>
      <c r="F1017" s="1"/>
      <c r="G1017" s="1"/>
      <c r="H1017" s="1">
        <f t="shared" ref="H1017:H1021" si="127">E1017-D1017</f>
        <v>350</v>
      </c>
      <c r="I1017" s="1"/>
      <c r="J1017" s="1"/>
      <c r="K1017" s="1"/>
    </row>
    <row r="1018" spans="2:11">
      <c r="B1018" s="269"/>
      <c r="C1018" s="269"/>
      <c r="D1018" s="1">
        <v>24900</v>
      </c>
      <c r="E1018" s="1">
        <v>25250</v>
      </c>
      <c r="F1018" s="1"/>
      <c r="G1018" s="1"/>
      <c r="H1018" s="1">
        <f t="shared" si="127"/>
        <v>350</v>
      </c>
      <c r="I1018" s="1"/>
      <c r="J1018" s="5">
        <f>H1016+H1017+H1018</f>
        <v>1050</v>
      </c>
      <c r="K1018" s="5">
        <f>J1018*40</f>
        <v>42000</v>
      </c>
    </row>
    <row r="1019" spans="2:11">
      <c r="B1019" s="268" t="s">
        <v>850</v>
      </c>
      <c r="C1019" s="268" t="s">
        <v>355</v>
      </c>
      <c r="D1019" s="1">
        <v>24500</v>
      </c>
      <c r="E1019" s="1">
        <v>24800</v>
      </c>
      <c r="F1019" s="1"/>
      <c r="G1019" s="1"/>
      <c r="H1019" s="1">
        <f t="shared" si="127"/>
        <v>300</v>
      </c>
      <c r="I1019" s="1"/>
      <c r="J1019" s="1"/>
      <c r="K1019" s="1"/>
    </row>
    <row r="1020" spans="2:11">
      <c r="B1020" s="277"/>
      <c r="C1020" s="277"/>
      <c r="D1020" s="1">
        <v>24500</v>
      </c>
      <c r="E1020" s="1">
        <v>24800</v>
      </c>
      <c r="F1020" s="1"/>
      <c r="G1020" s="1"/>
      <c r="H1020" s="1">
        <f t="shared" si="127"/>
        <v>300</v>
      </c>
      <c r="I1020" s="1"/>
      <c r="J1020" s="1"/>
      <c r="K1020" s="1"/>
    </row>
    <row r="1021" spans="2:11">
      <c r="B1021" s="269"/>
      <c r="C1021" s="269"/>
      <c r="D1021" s="1">
        <v>24500</v>
      </c>
      <c r="E1021" s="1">
        <v>24800</v>
      </c>
      <c r="F1021" s="1"/>
      <c r="G1021" s="1"/>
      <c r="H1021" s="1">
        <f t="shared" si="127"/>
        <v>300</v>
      </c>
      <c r="I1021" s="1"/>
      <c r="J1021" s="5">
        <f>H1019+H1020+H1021</f>
        <v>900</v>
      </c>
      <c r="K1021" s="5">
        <f>J1021*20</f>
        <v>18000</v>
      </c>
    </row>
    <row r="1022" spans="2:11">
      <c r="B1022" s="268" t="s">
        <v>854</v>
      </c>
      <c r="C1022" s="268" t="s">
        <v>355</v>
      </c>
      <c r="D1022" s="1">
        <v>24550</v>
      </c>
      <c r="E1022" s="1"/>
      <c r="F1022" s="1">
        <v>25000</v>
      </c>
      <c r="G1022" s="1"/>
      <c r="H1022" s="1">
        <f>F1022-D1022</f>
        <v>450</v>
      </c>
      <c r="I1022" s="1"/>
      <c r="J1022" s="1"/>
      <c r="K1022" s="1"/>
    </row>
    <row r="1023" spans="2:11">
      <c r="B1023" s="277"/>
      <c r="C1023" s="277"/>
      <c r="D1023" s="1">
        <v>24550</v>
      </c>
      <c r="E1023" s="1"/>
      <c r="F1023" s="1">
        <v>25000</v>
      </c>
      <c r="G1023" s="1"/>
      <c r="H1023" s="1">
        <f t="shared" ref="H1023:H1027" si="128">F1023-D1023</f>
        <v>450</v>
      </c>
      <c r="I1023" s="1"/>
      <c r="J1023" s="1"/>
      <c r="K1023" s="1"/>
    </row>
    <row r="1024" spans="2:11">
      <c r="B1024" s="269"/>
      <c r="C1024" s="269"/>
      <c r="D1024" s="1">
        <v>24550</v>
      </c>
      <c r="E1024" s="1"/>
      <c r="F1024" s="1">
        <v>25000</v>
      </c>
      <c r="G1024" s="1"/>
      <c r="H1024" s="1">
        <f t="shared" si="128"/>
        <v>450</v>
      </c>
      <c r="I1024" s="1"/>
      <c r="J1024" s="5">
        <f>H1022+H1023+H1024</f>
        <v>1350</v>
      </c>
      <c r="K1024" s="5">
        <f>J1024*20</f>
        <v>27000</v>
      </c>
    </row>
    <row r="1025" spans="2:11">
      <c r="B1025" s="268" t="s">
        <v>853</v>
      </c>
      <c r="C1025" s="268" t="s">
        <v>355</v>
      </c>
      <c r="D1025" s="1">
        <v>24800</v>
      </c>
      <c r="E1025" s="1"/>
      <c r="F1025" s="1">
        <v>25200</v>
      </c>
      <c r="G1025" s="1"/>
      <c r="H1025" s="1">
        <f t="shared" si="128"/>
        <v>400</v>
      </c>
      <c r="I1025" s="1"/>
      <c r="J1025" s="1"/>
      <c r="K1025" s="1"/>
    </row>
    <row r="1026" spans="2:11">
      <c r="B1026" s="277"/>
      <c r="C1026" s="277"/>
      <c r="D1026" s="1">
        <v>24800</v>
      </c>
      <c r="E1026" s="1"/>
      <c r="F1026" s="1">
        <v>25200</v>
      </c>
      <c r="G1026" s="1"/>
      <c r="H1026" s="1">
        <f t="shared" si="128"/>
        <v>400</v>
      </c>
      <c r="I1026" s="1"/>
      <c r="J1026" s="1"/>
      <c r="K1026" s="1"/>
    </row>
    <row r="1027" spans="2:11">
      <c r="B1027" s="269"/>
      <c r="C1027" s="269"/>
      <c r="D1027" s="1">
        <v>24800</v>
      </c>
      <c r="E1027" s="1"/>
      <c r="F1027" s="1">
        <v>25200</v>
      </c>
      <c r="G1027" s="1"/>
      <c r="H1027" s="1">
        <f t="shared" si="128"/>
        <v>400</v>
      </c>
      <c r="I1027" s="1"/>
      <c r="J1027" s="5">
        <f>H1025+H1026+H1027</f>
        <v>1200</v>
      </c>
      <c r="K1027" s="5">
        <f>J1027*20</f>
        <v>24000</v>
      </c>
    </row>
    <row r="1028" spans="2:11">
      <c r="B1028" s="1"/>
      <c r="C1028" s="1"/>
      <c r="D1028" s="1"/>
      <c r="E1028" s="1"/>
      <c r="F1028" s="254" t="s">
        <v>638</v>
      </c>
      <c r="G1028" s="255"/>
      <c r="H1028" s="5">
        <f>SUM(H983:H1027)</f>
        <v>13564</v>
      </c>
      <c r="I1028" s="5">
        <v>473560</v>
      </c>
      <c r="J1028" s="1"/>
      <c r="K1028" s="1"/>
    </row>
    <row r="1031" spans="2:11">
      <c r="B1031" s="5" t="s">
        <v>369</v>
      </c>
      <c r="C1031" s="5">
        <v>2018</v>
      </c>
      <c r="D1031" s="1"/>
      <c r="E1031" s="1"/>
      <c r="F1031" s="1"/>
      <c r="G1031" s="1"/>
      <c r="H1031" s="1"/>
      <c r="I1031" s="1"/>
      <c r="J1031" s="247" t="s">
        <v>527</v>
      </c>
      <c r="K1031" s="248"/>
    </row>
    <row r="1032" spans="2:11">
      <c r="B1032" s="3"/>
      <c r="C1032" s="3"/>
      <c r="D1032" s="3"/>
      <c r="E1032" s="3"/>
      <c r="F1032" s="3"/>
      <c r="G1032" s="3"/>
      <c r="H1032" s="3" t="s">
        <v>4</v>
      </c>
      <c r="I1032" s="3"/>
      <c r="J1032" s="249"/>
      <c r="K1032" s="250"/>
    </row>
    <row r="1033" spans="2:11">
      <c r="B1033" s="4" t="s">
        <v>0</v>
      </c>
      <c r="C1033" s="4" t="s">
        <v>5</v>
      </c>
      <c r="D1033" s="4" t="s">
        <v>2</v>
      </c>
      <c r="E1033" s="4" t="s">
        <v>6</v>
      </c>
      <c r="F1033" s="4" t="s">
        <v>3</v>
      </c>
      <c r="G1033" s="4" t="s">
        <v>7</v>
      </c>
      <c r="H1033" s="4" t="s">
        <v>8</v>
      </c>
      <c r="I1033" s="4" t="s">
        <v>9</v>
      </c>
      <c r="J1033" s="76" t="s">
        <v>525</v>
      </c>
      <c r="K1033" s="77" t="s">
        <v>526</v>
      </c>
    </row>
    <row r="1034" spans="2:11">
      <c r="B1034" s="268" t="s">
        <v>862</v>
      </c>
      <c r="C1034" s="268" t="s">
        <v>355</v>
      </c>
      <c r="D1034" s="1">
        <v>25300</v>
      </c>
      <c r="E1034" s="1"/>
      <c r="F1034" s="1">
        <v>25410</v>
      </c>
      <c r="G1034" s="1"/>
      <c r="H1034" s="1">
        <f>F1034-D1034</f>
        <v>110</v>
      </c>
      <c r="I1034" s="1"/>
      <c r="J1034" s="1"/>
      <c r="K1034" s="1"/>
    </row>
    <row r="1035" spans="2:11">
      <c r="B1035" s="277"/>
      <c r="C1035" s="277"/>
      <c r="D1035" s="1">
        <v>25300</v>
      </c>
      <c r="E1035" s="1"/>
      <c r="F1035" s="1">
        <v>25410</v>
      </c>
      <c r="G1035" s="1"/>
      <c r="H1035" s="1">
        <f t="shared" ref="H1035:H1048" si="129">F1035-D1035</f>
        <v>110</v>
      </c>
      <c r="I1035" s="1"/>
      <c r="J1035" s="1"/>
      <c r="K1035" s="1"/>
    </row>
    <row r="1036" spans="2:11">
      <c r="B1036" s="277"/>
      <c r="C1036" s="277"/>
      <c r="D1036" s="1">
        <v>25300</v>
      </c>
      <c r="E1036" s="1"/>
      <c r="F1036" s="1">
        <v>25440</v>
      </c>
      <c r="G1036" s="1"/>
      <c r="H1036" s="1">
        <f t="shared" si="129"/>
        <v>140</v>
      </c>
      <c r="I1036" s="1"/>
      <c r="J1036" s="1"/>
      <c r="K1036" s="1"/>
    </row>
    <row r="1037" spans="2:11">
      <c r="B1037" s="277"/>
      <c r="C1037" s="277"/>
      <c r="D1037" s="1">
        <v>25300</v>
      </c>
      <c r="E1037" s="1"/>
      <c r="F1037" s="1">
        <v>25440</v>
      </c>
      <c r="G1037" s="1"/>
      <c r="H1037" s="1">
        <f t="shared" si="129"/>
        <v>140</v>
      </c>
      <c r="I1037" s="1"/>
      <c r="J1037" s="1"/>
      <c r="K1037" s="1"/>
    </row>
    <row r="1038" spans="2:11">
      <c r="B1038" s="277"/>
      <c r="C1038" s="277"/>
      <c r="D1038" s="1">
        <v>25300</v>
      </c>
      <c r="E1038" s="1"/>
      <c r="F1038" s="1">
        <v>25440</v>
      </c>
      <c r="G1038" s="1"/>
      <c r="H1038" s="1">
        <f t="shared" si="129"/>
        <v>140</v>
      </c>
      <c r="I1038" s="1"/>
      <c r="J1038" s="1"/>
      <c r="K1038" s="1"/>
    </row>
    <row r="1039" spans="2:11">
      <c r="B1039" s="269"/>
      <c r="C1039" s="269"/>
      <c r="D1039" s="1">
        <v>25300</v>
      </c>
      <c r="E1039" s="1"/>
      <c r="F1039" s="1">
        <v>25440</v>
      </c>
      <c r="G1039" s="1"/>
      <c r="H1039" s="1">
        <f t="shared" si="129"/>
        <v>140</v>
      </c>
      <c r="I1039" s="1"/>
      <c r="J1039" s="5">
        <f>H1039+H1038+H1037+H1036+H1035+H1034</f>
        <v>780</v>
      </c>
      <c r="K1039" s="5">
        <f>J1039*20</f>
        <v>15600</v>
      </c>
    </row>
    <row r="1040" spans="2:11">
      <c r="B1040" s="268" t="s">
        <v>864</v>
      </c>
      <c r="C1040" s="268" t="s">
        <v>355</v>
      </c>
      <c r="D1040" s="1">
        <v>25580</v>
      </c>
      <c r="E1040" s="1"/>
      <c r="F1040" s="1">
        <v>25700</v>
      </c>
      <c r="G1040" s="1"/>
      <c r="H1040" s="1">
        <f t="shared" si="129"/>
        <v>120</v>
      </c>
      <c r="I1040" s="1"/>
      <c r="J1040" s="5"/>
      <c r="K1040" s="5"/>
    </row>
    <row r="1041" spans="2:11">
      <c r="B1041" s="277"/>
      <c r="C1041" s="277"/>
      <c r="D1041" s="1">
        <v>25580</v>
      </c>
      <c r="E1041" s="1"/>
      <c r="F1041" s="1">
        <v>25700</v>
      </c>
      <c r="G1041" s="1"/>
      <c r="H1041" s="1">
        <f t="shared" si="129"/>
        <v>120</v>
      </c>
      <c r="I1041" s="1"/>
      <c r="J1041" s="5"/>
      <c r="K1041" s="5"/>
    </row>
    <row r="1042" spans="2:11">
      <c r="B1042" s="277"/>
      <c r="C1042" s="277"/>
      <c r="D1042" s="1">
        <v>25580</v>
      </c>
      <c r="E1042" s="1"/>
      <c r="F1042" s="1">
        <v>25870</v>
      </c>
      <c r="G1042" s="1"/>
      <c r="H1042" s="1">
        <f t="shared" si="129"/>
        <v>290</v>
      </c>
      <c r="I1042" s="1"/>
      <c r="J1042" s="5"/>
      <c r="K1042" s="5"/>
    </row>
    <row r="1043" spans="2:11">
      <c r="B1043" s="277"/>
      <c r="C1043" s="277"/>
      <c r="D1043" s="1">
        <v>25580</v>
      </c>
      <c r="E1043" s="1"/>
      <c r="F1043" s="1">
        <v>25870</v>
      </c>
      <c r="G1043" s="1"/>
      <c r="H1043" s="1">
        <f t="shared" si="129"/>
        <v>290</v>
      </c>
      <c r="I1043" s="1"/>
      <c r="J1043" s="5"/>
      <c r="K1043" s="5"/>
    </row>
    <row r="1044" spans="2:11">
      <c r="B1044" s="277"/>
      <c r="C1044" s="277"/>
      <c r="D1044" s="1">
        <v>25580</v>
      </c>
      <c r="E1044" s="1"/>
      <c r="F1044" s="1">
        <v>25870</v>
      </c>
      <c r="G1044" s="1"/>
      <c r="H1044" s="1">
        <f t="shared" si="129"/>
        <v>290</v>
      </c>
      <c r="I1044" s="1"/>
      <c r="J1044" s="5"/>
      <c r="K1044" s="5"/>
    </row>
    <row r="1045" spans="2:11">
      <c r="B1045" s="269"/>
      <c r="C1045" s="269"/>
      <c r="D1045" s="1">
        <v>25580</v>
      </c>
      <c r="E1045" s="1"/>
      <c r="F1045" s="1">
        <v>25870</v>
      </c>
      <c r="G1045" s="1"/>
      <c r="H1045" s="1">
        <f t="shared" si="129"/>
        <v>290</v>
      </c>
      <c r="I1045" s="1"/>
      <c r="J1045" s="5">
        <f>H1040+H1041+H1042+H1043+H1044+H1045</f>
        <v>1400</v>
      </c>
      <c r="K1045" s="5">
        <f>J1045*20</f>
        <v>28000</v>
      </c>
    </row>
    <row r="1046" spans="2:11">
      <c r="B1046" s="268" t="s">
        <v>866</v>
      </c>
      <c r="C1046" s="268" t="s">
        <v>355</v>
      </c>
      <c r="D1046" s="1">
        <v>25775</v>
      </c>
      <c r="E1046" s="1"/>
      <c r="F1046" s="1">
        <v>25860</v>
      </c>
      <c r="G1046" s="1"/>
      <c r="H1046" s="1">
        <f t="shared" si="129"/>
        <v>85</v>
      </c>
      <c r="I1046" s="1"/>
      <c r="J1046" s="1"/>
      <c r="K1046" s="1"/>
    </row>
    <row r="1047" spans="2:11">
      <c r="B1047" s="277"/>
      <c r="C1047" s="277"/>
      <c r="D1047" s="1">
        <v>25775</v>
      </c>
      <c r="E1047" s="1"/>
      <c r="F1047" s="1">
        <v>25860</v>
      </c>
      <c r="G1047" s="1"/>
      <c r="H1047" s="1">
        <f t="shared" si="129"/>
        <v>85</v>
      </c>
      <c r="I1047" s="1"/>
      <c r="J1047" s="1"/>
      <c r="K1047" s="1"/>
    </row>
    <row r="1048" spans="2:11">
      <c r="B1048" s="277"/>
      <c r="C1048" s="277"/>
      <c r="D1048" s="1">
        <v>25775</v>
      </c>
      <c r="E1048" s="1"/>
      <c r="F1048" s="1">
        <v>25860</v>
      </c>
      <c r="G1048" s="1"/>
      <c r="H1048" s="1">
        <f t="shared" si="129"/>
        <v>85</v>
      </c>
      <c r="I1048" s="1"/>
      <c r="J1048" s="1"/>
      <c r="K1048" s="1"/>
    </row>
    <row r="1049" spans="2:11">
      <c r="B1049" s="277"/>
      <c r="C1049" s="277"/>
      <c r="D1049" s="1">
        <v>25845</v>
      </c>
      <c r="E1049" s="1"/>
      <c r="F1049" s="1"/>
      <c r="G1049" s="1">
        <v>25800</v>
      </c>
      <c r="H1049" s="1">
        <f>G1049-D1049</f>
        <v>-45</v>
      </c>
      <c r="I1049" s="1"/>
      <c r="J1049" s="1"/>
      <c r="K1049" s="1"/>
    </row>
    <row r="1050" spans="2:11">
      <c r="B1050" s="277"/>
      <c r="C1050" s="277"/>
      <c r="D1050" s="1">
        <v>25845</v>
      </c>
      <c r="E1050" s="1"/>
      <c r="F1050" s="1"/>
      <c r="G1050" s="1">
        <v>25800</v>
      </c>
      <c r="H1050" s="1">
        <f t="shared" ref="H1050:H1051" si="130">G1050-D1050</f>
        <v>-45</v>
      </c>
      <c r="I1050" s="1"/>
      <c r="J1050" s="1"/>
      <c r="K1050" s="1"/>
    </row>
    <row r="1051" spans="2:11">
      <c r="B1051" s="269"/>
      <c r="C1051" s="269"/>
      <c r="D1051" s="1">
        <v>25845</v>
      </c>
      <c r="E1051" s="1"/>
      <c r="F1051" s="1"/>
      <c r="G1051" s="1">
        <v>25800</v>
      </c>
      <c r="H1051" s="1">
        <f t="shared" si="130"/>
        <v>-45</v>
      </c>
      <c r="I1051" s="1"/>
      <c r="J1051" s="5">
        <f>H1046+H1047+H1048+H1049+H1050+H1051</f>
        <v>120</v>
      </c>
      <c r="K1051" s="5">
        <f>J1051*20</f>
        <v>2400</v>
      </c>
    </row>
    <row r="1052" spans="2:11">
      <c r="B1052" s="268" t="s">
        <v>867</v>
      </c>
      <c r="C1052" s="268" t="s">
        <v>355</v>
      </c>
      <c r="D1052" s="1">
        <v>25845</v>
      </c>
      <c r="E1052" s="1"/>
      <c r="F1052" s="1">
        <v>25925</v>
      </c>
      <c r="G1052" s="1"/>
      <c r="H1052" s="1">
        <f>F1052-D1052</f>
        <v>80</v>
      </c>
      <c r="I1052" s="1"/>
      <c r="J1052" s="1"/>
      <c r="K1052" s="1"/>
    </row>
    <row r="1053" spans="2:11">
      <c r="B1053" s="277"/>
      <c r="C1053" s="277"/>
      <c r="D1053" s="1">
        <v>25845</v>
      </c>
      <c r="E1053" s="1"/>
      <c r="F1053" s="1">
        <v>25925</v>
      </c>
      <c r="G1053" s="1"/>
      <c r="H1053" s="1">
        <f t="shared" ref="H1053:H1054" si="131">F1053-D1053</f>
        <v>80</v>
      </c>
      <c r="I1053" s="1"/>
      <c r="J1053" s="1"/>
      <c r="K1053" s="1"/>
    </row>
    <row r="1054" spans="2:11">
      <c r="B1054" s="277"/>
      <c r="C1054" s="277"/>
      <c r="D1054" s="1">
        <v>25845</v>
      </c>
      <c r="E1054" s="1"/>
      <c r="F1054" s="1">
        <v>25925</v>
      </c>
      <c r="G1054" s="1"/>
      <c r="H1054" s="1">
        <f t="shared" si="131"/>
        <v>80</v>
      </c>
      <c r="I1054" s="1"/>
      <c r="J1054" s="1"/>
      <c r="K1054" s="1"/>
    </row>
    <row r="1055" spans="2:11">
      <c r="B1055" s="277"/>
      <c r="C1055" s="277"/>
      <c r="D1055" s="1">
        <v>25625</v>
      </c>
      <c r="E1055" s="1">
        <v>25775</v>
      </c>
      <c r="F1055" s="1"/>
      <c r="G1055" s="1"/>
      <c r="H1055" s="1">
        <f>E1055-D1055</f>
        <v>150</v>
      </c>
      <c r="I1055" s="1"/>
      <c r="J1055" s="1"/>
      <c r="K1055" s="1"/>
    </row>
    <row r="1056" spans="2:11">
      <c r="B1056" s="277"/>
      <c r="C1056" s="277"/>
      <c r="D1056" s="1">
        <v>25625</v>
      </c>
      <c r="E1056" s="1">
        <v>25775</v>
      </c>
      <c r="F1056" s="1"/>
      <c r="G1056" s="1"/>
      <c r="H1056" s="1">
        <f t="shared" ref="H1056:H1066" si="132">E1056-D1056</f>
        <v>150</v>
      </c>
      <c r="I1056" s="1"/>
      <c r="J1056" s="1"/>
      <c r="K1056" s="1"/>
    </row>
    <row r="1057" spans="2:11">
      <c r="B1057" s="277"/>
      <c r="C1057" s="277"/>
      <c r="D1057" s="1">
        <v>25625</v>
      </c>
      <c r="E1057" s="1">
        <v>25775</v>
      </c>
      <c r="F1057" s="1"/>
      <c r="G1057" s="1"/>
      <c r="H1057" s="1">
        <f t="shared" si="132"/>
        <v>150</v>
      </c>
      <c r="I1057" s="1"/>
      <c r="J1057" s="1"/>
      <c r="K1057" s="1"/>
    </row>
    <row r="1058" spans="2:11">
      <c r="B1058" s="277"/>
      <c r="C1058" s="277"/>
      <c r="D1058" s="1">
        <v>25625</v>
      </c>
      <c r="E1058" s="1">
        <v>25775</v>
      </c>
      <c r="F1058" s="1"/>
      <c r="G1058" s="1"/>
      <c r="H1058" s="1">
        <f t="shared" si="132"/>
        <v>150</v>
      </c>
      <c r="I1058" s="1"/>
      <c r="J1058" s="1"/>
      <c r="K1058" s="1"/>
    </row>
    <row r="1059" spans="2:11">
      <c r="B1059" s="277"/>
      <c r="C1059" s="277"/>
      <c r="D1059" s="1">
        <v>25625</v>
      </c>
      <c r="E1059" s="1">
        <v>25775</v>
      </c>
      <c r="F1059" s="1"/>
      <c r="G1059" s="1"/>
      <c r="H1059" s="1">
        <f t="shared" si="132"/>
        <v>150</v>
      </c>
      <c r="I1059" s="1"/>
      <c r="J1059" s="1"/>
      <c r="K1059" s="1"/>
    </row>
    <row r="1060" spans="2:11">
      <c r="B1060" s="269"/>
      <c r="C1060" s="269"/>
      <c r="D1060" s="1">
        <v>25625</v>
      </c>
      <c r="E1060" s="1">
        <v>25775</v>
      </c>
      <c r="F1060" s="1"/>
      <c r="G1060" s="1"/>
      <c r="H1060" s="1">
        <f t="shared" si="132"/>
        <v>150</v>
      </c>
      <c r="I1060" s="1"/>
      <c r="J1060" s="5">
        <f>H1052+H1053+H1054+H1055+H1056+H1057+H1058+H1059+H1060</f>
        <v>1140</v>
      </c>
      <c r="K1060" s="5">
        <f>J1060*20</f>
        <v>22800</v>
      </c>
    </row>
    <row r="1061" spans="2:11">
      <c r="B1061" s="268" t="s">
        <v>872</v>
      </c>
      <c r="C1061" s="268" t="s">
        <v>355</v>
      </c>
      <c r="D1061" s="1">
        <v>25590</v>
      </c>
      <c r="E1061" s="1">
        <v>25775</v>
      </c>
      <c r="F1061" s="1"/>
      <c r="G1061" s="1"/>
      <c r="H1061" s="1">
        <f t="shared" si="132"/>
        <v>185</v>
      </c>
      <c r="I1061" s="1"/>
      <c r="J1061" s="1"/>
      <c r="K1061" s="1"/>
    </row>
    <row r="1062" spans="2:11">
      <c r="B1062" s="277"/>
      <c r="C1062" s="277"/>
      <c r="D1062" s="1">
        <v>25590</v>
      </c>
      <c r="E1062" s="1">
        <v>25775</v>
      </c>
      <c r="F1062" s="1"/>
      <c r="G1062" s="1"/>
      <c r="H1062" s="1">
        <f t="shared" si="132"/>
        <v>185</v>
      </c>
      <c r="I1062" s="1"/>
      <c r="J1062" s="1"/>
      <c r="K1062" s="1"/>
    </row>
    <row r="1063" spans="2:11">
      <c r="B1063" s="277"/>
      <c r="C1063" s="277"/>
      <c r="D1063" s="1">
        <v>25590</v>
      </c>
      <c r="E1063" s="1">
        <v>25775</v>
      </c>
      <c r="F1063" s="1"/>
      <c r="G1063" s="1"/>
      <c r="H1063" s="1">
        <f t="shared" si="132"/>
        <v>185</v>
      </c>
      <c r="I1063" s="1"/>
      <c r="J1063" s="1"/>
      <c r="K1063" s="1"/>
    </row>
    <row r="1064" spans="2:11">
      <c r="B1064" s="277"/>
      <c r="C1064" s="277"/>
      <c r="D1064" s="1">
        <v>25590</v>
      </c>
      <c r="E1064" s="1">
        <v>25775</v>
      </c>
      <c r="F1064" s="1"/>
      <c r="G1064" s="1"/>
      <c r="H1064" s="1">
        <f t="shared" si="132"/>
        <v>185</v>
      </c>
      <c r="I1064" s="1"/>
      <c r="J1064" s="1"/>
      <c r="K1064" s="1"/>
    </row>
    <row r="1065" spans="2:11">
      <c r="B1065" s="277"/>
      <c r="C1065" s="277"/>
      <c r="D1065" s="1">
        <v>25590</v>
      </c>
      <c r="E1065" s="1">
        <v>25775</v>
      </c>
      <c r="F1065" s="1"/>
      <c r="G1065" s="1"/>
      <c r="H1065" s="1">
        <f t="shared" si="132"/>
        <v>185</v>
      </c>
      <c r="I1065" s="1"/>
      <c r="J1065" s="1"/>
      <c r="K1065" s="1"/>
    </row>
    <row r="1066" spans="2:11">
      <c r="B1066" s="269"/>
      <c r="C1066" s="269"/>
      <c r="D1066" s="1">
        <v>25590</v>
      </c>
      <c r="E1066" s="1">
        <v>25775</v>
      </c>
      <c r="F1066" s="1"/>
      <c r="G1066" s="1"/>
      <c r="H1066" s="1">
        <f t="shared" si="132"/>
        <v>185</v>
      </c>
      <c r="I1066" s="1"/>
      <c r="J1066" s="5">
        <f>H1061+H1062+H1063+H1064+H1065+H1066</f>
        <v>1110</v>
      </c>
      <c r="K1066" s="5">
        <f>J1066*20</f>
        <v>22200</v>
      </c>
    </row>
    <row r="1067" spans="2:11">
      <c r="B1067" s="268" t="s">
        <v>873</v>
      </c>
      <c r="C1067" s="268" t="s">
        <v>355</v>
      </c>
      <c r="D1067" s="1">
        <v>25720</v>
      </c>
      <c r="E1067" s="1"/>
      <c r="F1067" s="1">
        <v>25840</v>
      </c>
      <c r="G1067" s="1"/>
      <c r="H1067" s="1">
        <f>F1067-D1067</f>
        <v>120</v>
      </c>
      <c r="I1067" s="1"/>
      <c r="J1067" s="1"/>
      <c r="K1067" s="1"/>
    </row>
    <row r="1068" spans="2:11">
      <c r="B1068" s="277"/>
      <c r="C1068" s="277"/>
      <c r="D1068" s="1">
        <v>25720</v>
      </c>
      <c r="E1068" s="1"/>
      <c r="F1068" s="1">
        <v>25840</v>
      </c>
      <c r="G1068" s="1"/>
      <c r="H1068" s="1">
        <f t="shared" ref="H1068:H1084" si="133">F1068-D1068</f>
        <v>120</v>
      </c>
      <c r="I1068" s="1"/>
      <c r="J1068" s="1"/>
      <c r="K1068" s="1"/>
    </row>
    <row r="1069" spans="2:11">
      <c r="B1069" s="277"/>
      <c r="C1069" s="277"/>
      <c r="D1069" s="1">
        <v>25720</v>
      </c>
      <c r="E1069" s="1"/>
      <c r="F1069" s="1">
        <v>25840</v>
      </c>
      <c r="G1069" s="1"/>
      <c r="H1069" s="1">
        <f t="shared" si="133"/>
        <v>120</v>
      </c>
      <c r="I1069" s="1"/>
      <c r="J1069" s="1"/>
      <c r="K1069" s="1"/>
    </row>
    <row r="1070" spans="2:11">
      <c r="B1070" s="277"/>
      <c r="C1070" s="277"/>
      <c r="D1070" s="1">
        <v>25720</v>
      </c>
      <c r="E1070" s="1"/>
      <c r="F1070" s="1">
        <v>25840</v>
      </c>
      <c r="G1070" s="1"/>
      <c r="H1070" s="1">
        <f t="shared" si="133"/>
        <v>120</v>
      </c>
      <c r="I1070" s="1"/>
      <c r="J1070" s="1"/>
      <c r="K1070" s="1"/>
    </row>
    <row r="1071" spans="2:11">
      <c r="B1071" s="277"/>
      <c r="C1071" s="277"/>
      <c r="D1071" s="1">
        <v>25720</v>
      </c>
      <c r="E1071" s="1"/>
      <c r="F1071" s="1">
        <v>25840</v>
      </c>
      <c r="G1071" s="1"/>
      <c r="H1071" s="1">
        <f t="shared" si="133"/>
        <v>120</v>
      </c>
      <c r="I1071" s="1"/>
      <c r="J1071" s="1"/>
      <c r="K1071" s="1"/>
    </row>
    <row r="1072" spans="2:11">
      <c r="B1072" s="269"/>
      <c r="C1072" s="269"/>
      <c r="D1072" s="1">
        <v>25720</v>
      </c>
      <c r="E1072" s="1"/>
      <c r="F1072" s="1">
        <v>25840</v>
      </c>
      <c r="G1072" s="1"/>
      <c r="H1072" s="1">
        <f t="shared" si="133"/>
        <v>120</v>
      </c>
      <c r="I1072" s="1"/>
      <c r="J1072" s="5">
        <f>H1067*6</f>
        <v>720</v>
      </c>
      <c r="K1072" s="5">
        <f>J1072*20</f>
        <v>14400</v>
      </c>
    </row>
    <row r="1073" spans="2:11">
      <c r="B1073" s="268" t="s">
        <v>882</v>
      </c>
      <c r="C1073" s="268" t="s">
        <v>355</v>
      </c>
      <c r="D1073" s="1">
        <v>26060</v>
      </c>
      <c r="E1073" s="1"/>
      <c r="F1073" s="1">
        <v>26230</v>
      </c>
      <c r="G1073" s="1"/>
      <c r="H1073" s="1">
        <f t="shared" si="133"/>
        <v>170</v>
      </c>
      <c r="I1073" s="1"/>
      <c r="J1073" s="1"/>
      <c r="K1073" s="1"/>
    </row>
    <row r="1074" spans="2:11">
      <c r="B1074" s="277"/>
      <c r="C1074" s="277"/>
      <c r="D1074" s="1">
        <v>26060</v>
      </c>
      <c r="E1074" s="1"/>
      <c r="F1074" s="1">
        <v>26230</v>
      </c>
      <c r="G1074" s="1"/>
      <c r="H1074" s="1">
        <f t="shared" si="133"/>
        <v>170</v>
      </c>
      <c r="I1074" s="1"/>
      <c r="J1074" s="1"/>
      <c r="K1074" s="1"/>
    </row>
    <row r="1075" spans="2:11">
      <c r="B1075" s="277"/>
      <c r="C1075" s="277"/>
      <c r="D1075" s="1">
        <v>26060</v>
      </c>
      <c r="E1075" s="1"/>
      <c r="F1075" s="1">
        <v>26230</v>
      </c>
      <c r="G1075" s="1"/>
      <c r="H1075" s="1">
        <f t="shared" si="133"/>
        <v>170</v>
      </c>
      <c r="I1075" s="1"/>
      <c r="J1075" s="1"/>
      <c r="K1075" s="1"/>
    </row>
    <row r="1076" spans="2:11">
      <c r="B1076" s="277"/>
      <c r="C1076" s="277"/>
      <c r="D1076" s="1">
        <v>26060</v>
      </c>
      <c r="E1076" s="1"/>
      <c r="F1076" s="1">
        <v>26230</v>
      </c>
      <c r="G1076" s="1"/>
      <c r="H1076" s="1">
        <f t="shared" si="133"/>
        <v>170</v>
      </c>
      <c r="I1076" s="1"/>
      <c r="J1076" s="1"/>
      <c r="K1076" s="1"/>
    </row>
    <row r="1077" spans="2:11">
      <c r="B1077" s="277"/>
      <c r="C1077" s="277"/>
      <c r="D1077" s="1">
        <v>26060</v>
      </c>
      <c r="E1077" s="1"/>
      <c r="F1077" s="1">
        <v>26230</v>
      </c>
      <c r="G1077" s="1"/>
      <c r="H1077" s="1">
        <f t="shared" si="133"/>
        <v>170</v>
      </c>
      <c r="I1077" s="1"/>
      <c r="J1077" s="1"/>
      <c r="K1077" s="1"/>
    </row>
    <row r="1078" spans="2:11">
      <c r="B1078" s="269"/>
      <c r="C1078" s="269"/>
      <c r="D1078" s="1">
        <v>26060</v>
      </c>
      <c r="E1078" s="1"/>
      <c r="F1078" s="1">
        <v>26230</v>
      </c>
      <c r="G1078" s="1"/>
      <c r="H1078" s="1">
        <f t="shared" si="133"/>
        <v>170</v>
      </c>
      <c r="I1078" s="1"/>
      <c r="J1078" s="5">
        <f>H1073+H1074+H1075+H1076+H1077+H1078</f>
        <v>1020</v>
      </c>
      <c r="K1078" s="5">
        <f>J1078*20</f>
        <v>20400</v>
      </c>
    </row>
    <row r="1079" spans="2:11">
      <c r="B1079" s="268" t="s">
        <v>883</v>
      </c>
      <c r="C1079" s="268" t="s">
        <v>355</v>
      </c>
      <c r="D1079" s="1">
        <v>26250</v>
      </c>
      <c r="E1079" s="1"/>
      <c r="F1079" s="1">
        <v>26400</v>
      </c>
      <c r="G1079" s="1"/>
      <c r="H1079" s="1">
        <f t="shared" si="133"/>
        <v>150</v>
      </c>
      <c r="I1079" s="1"/>
      <c r="J1079" s="1"/>
      <c r="K1079" s="1"/>
    </row>
    <row r="1080" spans="2:11">
      <c r="B1080" s="277"/>
      <c r="C1080" s="277"/>
      <c r="D1080" s="1">
        <v>26250</v>
      </c>
      <c r="E1080" s="1"/>
      <c r="F1080" s="1">
        <v>26400</v>
      </c>
      <c r="G1080" s="1"/>
      <c r="H1080" s="1">
        <f t="shared" si="133"/>
        <v>150</v>
      </c>
      <c r="I1080" s="1"/>
      <c r="J1080" s="1"/>
      <c r="K1080" s="1"/>
    </row>
    <row r="1081" spans="2:11">
      <c r="B1081" s="277"/>
      <c r="C1081" s="277"/>
      <c r="D1081" s="1">
        <v>26250</v>
      </c>
      <c r="E1081" s="1"/>
      <c r="F1081" s="1">
        <v>26400</v>
      </c>
      <c r="G1081" s="1"/>
      <c r="H1081" s="1">
        <f t="shared" si="133"/>
        <v>150</v>
      </c>
      <c r="I1081" s="1"/>
      <c r="J1081" s="1"/>
      <c r="K1081" s="1"/>
    </row>
    <row r="1082" spans="2:11">
      <c r="B1082" s="277"/>
      <c r="C1082" s="277"/>
      <c r="D1082" s="1">
        <v>26250</v>
      </c>
      <c r="E1082" s="1"/>
      <c r="F1082" s="1">
        <v>26400</v>
      </c>
      <c r="G1082" s="1"/>
      <c r="H1082" s="1">
        <f t="shared" si="133"/>
        <v>150</v>
      </c>
      <c r="I1082" s="1"/>
      <c r="J1082" s="1"/>
      <c r="K1082" s="1"/>
    </row>
    <row r="1083" spans="2:11">
      <c r="B1083" s="277"/>
      <c r="C1083" s="277"/>
      <c r="D1083" s="1">
        <v>26250</v>
      </c>
      <c r="E1083" s="1"/>
      <c r="F1083" s="1">
        <v>26400</v>
      </c>
      <c r="G1083" s="1"/>
      <c r="H1083" s="1">
        <f t="shared" si="133"/>
        <v>150</v>
      </c>
      <c r="I1083" s="1"/>
      <c r="J1083" s="1"/>
      <c r="K1083" s="1"/>
    </row>
    <row r="1084" spans="2:11">
      <c r="B1084" s="269"/>
      <c r="C1084" s="269"/>
      <c r="D1084" s="1">
        <v>26250</v>
      </c>
      <c r="E1084" s="1"/>
      <c r="F1084" s="1">
        <v>26400</v>
      </c>
      <c r="G1084" s="1"/>
      <c r="H1084" s="1">
        <f t="shared" si="133"/>
        <v>150</v>
      </c>
      <c r="I1084" s="1"/>
      <c r="J1084" s="5">
        <f>H1079+H1080+H1081+H1082+H1083+H1084</f>
        <v>900</v>
      </c>
      <c r="K1084" s="5">
        <f>J1084*20</f>
        <v>18000</v>
      </c>
    </row>
    <row r="1085" spans="2:11">
      <c r="B1085" s="268" t="s">
        <v>886</v>
      </c>
      <c r="C1085" s="268" t="s">
        <v>355</v>
      </c>
      <c r="D1085" s="1">
        <v>26000</v>
      </c>
      <c r="E1085" s="1">
        <v>26250</v>
      </c>
      <c r="F1085" s="1"/>
      <c r="G1085" s="1"/>
      <c r="H1085" s="1">
        <f>E1085-D1085</f>
        <v>250</v>
      </c>
      <c r="I1085" s="1"/>
      <c r="J1085" s="1"/>
      <c r="K1085" s="1"/>
    </row>
    <row r="1086" spans="2:11">
      <c r="B1086" s="277"/>
      <c r="C1086" s="277"/>
      <c r="D1086" s="1">
        <v>26000</v>
      </c>
      <c r="E1086" s="1">
        <v>26250</v>
      </c>
      <c r="F1086" s="1"/>
      <c r="G1086" s="1"/>
      <c r="H1086" s="1">
        <f t="shared" ref="H1086:H1096" si="134">E1086-D1086</f>
        <v>250</v>
      </c>
      <c r="I1086" s="1"/>
      <c r="J1086" s="1"/>
      <c r="K1086" s="1"/>
    </row>
    <row r="1087" spans="2:11">
      <c r="B1087" s="277"/>
      <c r="C1087" s="277"/>
      <c r="D1087" s="1">
        <v>26000</v>
      </c>
      <c r="E1087" s="1">
        <v>26250</v>
      </c>
      <c r="F1087" s="1"/>
      <c r="G1087" s="1"/>
      <c r="H1087" s="1">
        <f t="shared" si="134"/>
        <v>250</v>
      </c>
      <c r="I1087" s="1"/>
      <c r="J1087" s="1"/>
      <c r="K1087" s="1"/>
    </row>
    <row r="1088" spans="2:11">
      <c r="B1088" s="277"/>
      <c r="C1088" s="277"/>
      <c r="D1088" s="1">
        <v>26000</v>
      </c>
      <c r="E1088" s="1">
        <v>26250</v>
      </c>
      <c r="F1088" s="1"/>
      <c r="G1088" s="1"/>
      <c r="H1088" s="1">
        <f t="shared" si="134"/>
        <v>250</v>
      </c>
      <c r="I1088" s="1"/>
      <c r="J1088" s="1"/>
      <c r="K1088" s="1"/>
    </row>
    <row r="1089" spans="2:11">
      <c r="B1089" s="277"/>
      <c r="C1089" s="277"/>
      <c r="D1089" s="1">
        <v>26000</v>
      </c>
      <c r="E1089" s="1">
        <v>26250</v>
      </c>
      <c r="F1089" s="1"/>
      <c r="G1089" s="1"/>
      <c r="H1089" s="1">
        <f t="shared" si="134"/>
        <v>250</v>
      </c>
      <c r="I1089" s="1"/>
      <c r="J1089" s="1"/>
      <c r="K1089" s="1"/>
    </row>
    <row r="1090" spans="2:11">
      <c r="B1090" s="269"/>
      <c r="C1090" s="269"/>
      <c r="D1090" s="1">
        <v>26000</v>
      </c>
      <c r="E1090" s="1">
        <v>26250</v>
      </c>
      <c r="F1090" s="1"/>
      <c r="G1090" s="1"/>
      <c r="H1090" s="1">
        <f t="shared" si="134"/>
        <v>250</v>
      </c>
      <c r="I1090" s="1"/>
      <c r="J1090" s="5">
        <f>H1090+H1089+H1088+H1087+H1086+H1085</f>
        <v>1500</v>
      </c>
      <c r="K1090" s="5">
        <f>J1090*20</f>
        <v>30000</v>
      </c>
    </row>
    <row r="1091" spans="2:11">
      <c r="B1091" s="268" t="s">
        <v>895</v>
      </c>
      <c r="C1091" s="268" t="s">
        <v>355</v>
      </c>
      <c r="D1091" s="1">
        <v>26102</v>
      </c>
      <c r="E1091" s="1">
        <v>26350</v>
      </c>
      <c r="F1091" s="1"/>
      <c r="G1091" s="1"/>
      <c r="H1091" s="1">
        <f t="shared" si="134"/>
        <v>248</v>
      </c>
      <c r="I1091" s="1"/>
      <c r="J1091" s="1"/>
      <c r="K1091" s="1"/>
    </row>
    <row r="1092" spans="2:11">
      <c r="B1092" s="277"/>
      <c r="C1092" s="277"/>
      <c r="D1092" s="1">
        <v>26102</v>
      </c>
      <c r="E1092" s="1">
        <v>26350</v>
      </c>
      <c r="F1092" s="1"/>
      <c r="G1092" s="1"/>
      <c r="H1092" s="1">
        <f t="shared" si="134"/>
        <v>248</v>
      </c>
      <c r="I1092" s="1"/>
      <c r="J1092" s="1"/>
      <c r="K1092" s="1"/>
    </row>
    <row r="1093" spans="2:11">
      <c r="B1093" s="277"/>
      <c r="C1093" s="277"/>
      <c r="D1093" s="1">
        <v>26102</v>
      </c>
      <c r="E1093" s="1">
        <v>26350</v>
      </c>
      <c r="F1093" s="1"/>
      <c r="G1093" s="1"/>
      <c r="H1093" s="1">
        <f t="shared" si="134"/>
        <v>248</v>
      </c>
      <c r="I1093" s="1"/>
      <c r="J1093" s="1"/>
      <c r="K1093" s="1"/>
    </row>
    <row r="1094" spans="2:11">
      <c r="B1094" s="277"/>
      <c r="C1094" s="277"/>
      <c r="D1094" s="1">
        <v>26102</v>
      </c>
      <c r="E1094" s="1">
        <v>26350</v>
      </c>
      <c r="F1094" s="1"/>
      <c r="G1094" s="1"/>
      <c r="H1094" s="1">
        <f t="shared" si="134"/>
        <v>248</v>
      </c>
      <c r="I1094" s="1"/>
      <c r="J1094" s="1"/>
      <c r="K1094" s="1"/>
    </row>
    <row r="1095" spans="2:11">
      <c r="B1095" s="277"/>
      <c r="C1095" s="277"/>
      <c r="D1095" s="1">
        <v>26102</v>
      </c>
      <c r="E1095" s="1">
        <v>26350</v>
      </c>
      <c r="F1095" s="1"/>
      <c r="G1095" s="1"/>
      <c r="H1095" s="1">
        <f t="shared" si="134"/>
        <v>248</v>
      </c>
      <c r="I1095" s="1"/>
      <c r="J1095" s="1"/>
      <c r="K1095" s="1"/>
    </row>
    <row r="1096" spans="2:11">
      <c r="B1096" s="269"/>
      <c r="C1096" s="269"/>
      <c r="D1096" s="1">
        <v>26102</v>
      </c>
      <c r="E1096" s="1">
        <v>26350</v>
      </c>
      <c r="F1096" s="1"/>
      <c r="G1096" s="1"/>
      <c r="H1096" s="1">
        <f t="shared" si="134"/>
        <v>248</v>
      </c>
      <c r="I1096" s="1"/>
      <c r="J1096" s="5">
        <f>H1091+H1092+H1093+H1094+H1095+H1096</f>
        <v>1488</v>
      </c>
      <c r="K1096" s="5">
        <f>J1096*20</f>
        <v>29760</v>
      </c>
    </row>
    <row r="1097" spans="2:11">
      <c r="B1097" s="268" t="s">
        <v>888</v>
      </c>
      <c r="C1097" s="268" t="s">
        <v>355</v>
      </c>
      <c r="D1097" s="1"/>
      <c r="E1097" s="1"/>
      <c r="F1097" s="1">
        <v>26290</v>
      </c>
      <c r="G1097" s="1">
        <v>26350</v>
      </c>
      <c r="H1097" s="1">
        <f>F1097-G1097</f>
        <v>-60</v>
      </c>
      <c r="I1097" s="1"/>
      <c r="J1097" s="1"/>
      <c r="K1097" s="1"/>
    </row>
    <row r="1098" spans="2:11">
      <c r="B1098" s="277"/>
      <c r="C1098" s="277"/>
      <c r="D1098" s="1"/>
      <c r="E1098" s="1"/>
      <c r="F1098" s="1">
        <v>26290</v>
      </c>
      <c r="G1098" s="1">
        <v>26350</v>
      </c>
      <c r="H1098" s="1">
        <f t="shared" ref="H1098:H1102" si="135">F1098-G1098</f>
        <v>-60</v>
      </c>
      <c r="I1098" s="1"/>
      <c r="J1098" s="1"/>
      <c r="K1098" s="1"/>
    </row>
    <row r="1099" spans="2:11">
      <c r="B1099" s="277"/>
      <c r="C1099" s="277"/>
      <c r="D1099" s="1"/>
      <c r="E1099" s="1"/>
      <c r="F1099" s="1">
        <v>26290</v>
      </c>
      <c r="G1099" s="1">
        <v>26350</v>
      </c>
      <c r="H1099" s="1">
        <f t="shared" si="135"/>
        <v>-60</v>
      </c>
      <c r="I1099" s="1"/>
      <c r="J1099" s="1"/>
      <c r="K1099" s="1"/>
    </row>
    <row r="1100" spans="2:11">
      <c r="B1100" s="277"/>
      <c r="C1100" s="277"/>
      <c r="D1100" s="1"/>
      <c r="E1100" s="1"/>
      <c r="F1100" s="1">
        <v>26290</v>
      </c>
      <c r="G1100" s="1">
        <v>26350</v>
      </c>
      <c r="H1100" s="1">
        <f t="shared" si="135"/>
        <v>-60</v>
      </c>
      <c r="I1100" s="1"/>
      <c r="J1100" s="1"/>
      <c r="K1100" s="1"/>
    </row>
    <row r="1101" spans="2:11">
      <c r="B1101" s="277"/>
      <c r="C1101" s="277"/>
      <c r="D1101" s="1"/>
      <c r="E1101" s="1"/>
      <c r="F1101" s="1">
        <v>26290</v>
      </c>
      <c r="G1101" s="1">
        <v>26350</v>
      </c>
      <c r="H1101" s="1">
        <f t="shared" si="135"/>
        <v>-60</v>
      </c>
      <c r="I1101" s="1"/>
      <c r="J1101" s="1"/>
      <c r="K1101" s="1"/>
    </row>
    <row r="1102" spans="2:11">
      <c r="B1102" s="277"/>
      <c r="C1102" s="277"/>
      <c r="D1102" s="1"/>
      <c r="E1102" s="1"/>
      <c r="F1102" s="1">
        <v>26290</v>
      </c>
      <c r="G1102" s="1">
        <v>26350</v>
      </c>
      <c r="H1102" s="1">
        <f t="shared" si="135"/>
        <v>-60</v>
      </c>
      <c r="I1102" s="1"/>
      <c r="J1102" s="1"/>
      <c r="K1102" s="1"/>
    </row>
    <row r="1103" spans="2:11">
      <c r="B1103" s="277"/>
      <c r="C1103" s="277"/>
      <c r="D1103" s="1">
        <v>26440</v>
      </c>
      <c r="E1103" s="1"/>
      <c r="F1103" s="1"/>
      <c r="G1103" s="1">
        <v>26420</v>
      </c>
      <c r="H1103" s="1">
        <f>G1103-D1103</f>
        <v>-20</v>
      </c>
      <c r="I1103" s="1"/>
      <c r="J1103" s="1"/>
      <c r="K1103" s="1"/>
    </row>
    <row r="1104" spans="2:11">
      <c r="B1104" s="277"/>
      <c r="C1104" s="277"/>
      <c r="D1104" s="1">
        <v>26440</v>
      </c>
      <c r="E1104" s="1"/>
      <c r="F1104" s="1"/>
      <c r="G1104" s="1">
        <v>26420</v>
      </c>
      <c r="H1104" s="1">
        <f t="shared" ref="H1104:H1108" si="136">G1104-D1104</f>
        <v>-20</v>
      </c>
      <c r="I1104" s="1"/>
      <c r="J1104" s="1"/>
      <c r="K1104" s="1"/>
    </row>
    <row r="1105" spans="2:11">
      <c r="B1105" s="277"/>
      <c r="C1105" s="277"/>
      <c r="D1105" s="1">
        <v>26440</v>
      </c>
      <c r="E1105" s="1"/>
      <c r="F1105" s="1"/>
      <c r="G1105" s="1">
        <v>26420</v>
      </c>
      <c r="H1105" s="1">
        <f t="shared" si="136"/>
        <v>-20</v>
      </c>
      <c r="I1105" s="1"/>
      <c r="J1105" s="1"/>
      <c r="K1105" s="1"/>
    </row>
    <row r="1106" spans="2:11">
      <c r="B1106" s="277"/>
      <c r="C1106" s="277"/>
      <c r="D1106" s="1">
        <v>26440</v>
      </c>
      <c r="E1106" s="1"/>
      <c r="F1106" s="1"/>
      <c r="G1106" s="1">
        <v>26420</v>
      </c>
      <c r="H1106" s="1">
        <f t="shared" si="136"/>
        <v>-20</v>
      </c>
      <c r="I1106" s="1"/>
      <c r="J1106" s="1"/>
      <c r="K1106" s="1"/>
    </row>
    <row r="1107" spans="2:11">
      <c r="B1107" s="277"/>
      <c r="C1107" s="277"/>
      <c r="D1107" s="1">
        <v>26440</v>
      </c>
      <c r="E1107" s="1"/>
      <c r="F1107" s="1"/>
      <c r="G1107" s="1">
        <v>26420</v>
      </c>
      <c r="H1107" s="1">
        <f t="shared" si="136"/>
        <v>-20</v>
      </c>
      <c r="I1107" s="1"/>
      <c r="J1107" s="1"/>
      <c r="K1107" s="1"/>
    </row>
    <row r="1108" spans="2:11">
      <c r="B1108" s="269"/>
      <c r="C1108" s="269"/>
      <c r="D1108" s="1">
        <v>26440</v>
      </c>
      <c r="E1108" s="1"/>
      <c r="F1108" s="1"/>
      <c r="G1108" s="1">
        <v>26420</v>
      </c>
      <c r="H1108" s="1">
        <f t="shared" si="136"/>
        <v>-20</v>
      </c>
      <c r="I1108" s="1"/>
      <c r="J1108" s="5">
        <f>H1097+H1098+H1099+H1100+H1101+H1102+H1103+H1104+H1105+H1106+H1107+H1108</f>
        <v>-480</v>
      </c>
      <c r="K1108" s="5">
        <f>J1108*20</f>
        <v>-9600</v>
      </c>
    </row>
    <row r="1109" spans="2:11">
      <c r="B1109" s="268" t="s">
        <v>890</v>
      </c>
      <c r="C1109" s="268" t="s">
        <v>399</v>
      </c>
      <c r="D1109" s="1">
        <v>26600</v>
      </c>
      <c r="E1109" s="1">
        <v>26850</v>
      </c>
      <c r="F1109" s="1"/>
      <c r="G1109" s="1"/>
      <c r="H1109" s="1">
        <f>E1109-D1109</f>
        <v>250</v>
      </c>
      <c r="I1109" s="1"/>
      <c r="J1109" s="1"/>
      <c r="K1109" s="1"/>
    </row>
    <row r="1110" spans="2:11">
      <c r="B1110" s="277"/>
      <c r="C1110" s="277"/>
      <c r="D1110" s="1">
        <v>26600</v>
      </c>
      <c r="E1110" s="1">
        <v>26850</v>
      </c>
      <c r="F1110" s="1"/>
      <c r="G1110" s="1"/>
      <c r="H1110" s="1">
        <f t="shared" ref="H1110:H1114" si="137">E1110-D1110</f>
        <v>250</v>
      </c>
      <c r="I1110" s="1"/>
      <c r="J1110" s="1"/>
      <c r="K1110" s="1"/>
    </row>
    <row r="1111" spans="2:11">
      <c r="B1111" s="277"/>
      <c r="C1111" s="277"/>
      <c r="D1111" s="1">
        <v>26600</v>
      </c>
      <c r="E1111" s="1">
        <v>26850</v>
      </c>
      <c r="F1111" s="1"/>
      <c r="G1111" s="1"/>
      <c r="H1111" s="1">
        <f t="shared" si="137"/>
        <v>250</v>
      </c>
      <c r="I1111" s="1"/>
      <c r="J1111" s="1"/>
      <c r="K1111" s="1"/>
    </row>
    <row r="1112" spans="2:11">
      <c r="B1112" s="277"/>
      <c r="C1112" s="277"/>
      <c r="D1112" s="1">
        <v>26600</v>
      </c>
      <c r="E1112" s="1">
        <v>26980</v>
      </c>
      <c r="F1112" s="1"/>
      <c r="G1112" s="1"/>
      <c r="H1112" s="1">
        <f t="shared" si="137"/>
        <v>380</v>
      </c>
      <c r="I1112" s="1"/>
      <c r="J1112" s="1"/>
      <c r="K1112" s="1"/>
    </row>
    <row r="1113" spans="2:11">
      <c r="B1113" s="277"/>
      <c r="C1113" s="277"/>
      <c r="D1113" s="1">
        <v>26600</v>
      </c>
      <c r="E1113" s="1">
        <v>26980</v>
      </c>
      <c r="F1113" s="1"/>
      <c r="G1113" s="1"/>
      <c r="H1113" s="1">
        <f t="shared" si="137"/>
        <v>380</v>
      </c>
      <c r="I1113" s="1"/>
      <c r="J1113" s="1"/>
      <c r="K1113" s="1"/>
    </row>
    <row r="1114" spans="2:11">
      <c r="B1114" s="269"/>
      <c r="C1114" s="269"/>
      <c r="D1114" s="1">
        <v>26600</v>
      </c>
      <c r="E1114" s="1">
        <v>26980</v>
      </c>
      <c r="F1114" s="1"/>
      <c r="G1114" s="1"/>
      <c r="H1114" s="1">
        <f t="shared" si="137"/>
        <v>380</v>
      </c>
      <c r="I1114" s="1"/>
      <c r="J1114" s="5">
        <f>H1109+H1110+H1111+H1112+H1113+H1114</f>
        <v>1890</v>
      </c>
      <c r="K1114" s="5">
        <f>J1114*20</f>
        <v>37800</v>
      </c>
    </row>
    <row r="1115" spans="2:11">
      <c r="B1115" s="1"/>
      <c r="C1115" s="1"/>
      <c r="D1115" s="1"/>
      <c r="E1115" s="1"/>
      <c r="F1115" s="254" t="s">
        <v>638</v>
      </c>
      <c r="G1115" s="255"/>
      <c r="H1115" s="5">
        <f>SUM(H1034:H1114)</f>
        <v>11588</v>
      </c>
      <c r="I1115" s="5">
        <v>231760</v>
      </c>
      <c r="J1115" s="5"/>
      <c r="K1115" s="5"/>
    </row>
    <row r="1118" spans="2:11">
      <c r="B1118" s="5" t="s">
        <v>402</v>
      </c>
      <c r="C1118" s="5">
        <v>2018</v>
      </c>
      <c r="D1118" s="1"/>
      <c r="E1118" s="1"/>
      <c r="F1118" s="1"/>
      <c r="G1118" s="1"/>
      <c r="H1118" s="1"/>
      <c r="I1118" s="1"/>
      <c r="J1118" s="247" t="s">
        <v>527</v>
      </c>
      <c r="K1118" s="248"/>
    </row>
    <row r="1119" spans="2:11">
      <c r="B1119" s="3"/>
      <c r="C1119" s="3"/>
      <c r="D1119" s="3"/>
      <c r="E1119" s="3"/>
      <c r="F1119" s="3"/>
      <c r="G1119" s="3"/>
      <c r="H1119" s="3" t="s">
        <v>4</v>
      </c>
      <c r="I1119" s="3"/>
      <c r="J1119" s="249"/>
      <c r="K1119" s="250"/>
    </row>
    <row r="1120" spans="2:11">
      <c r="B1120" s="4" t="s">
        <v>0</v>
      </c>
      <c r="C1120" s="4" t="s">
        <v>5</v>
      </c>
      <c r="D1120" s="4" t="s">
        <v>2</v>
      </c>
      <c r="E1120" s="4" t="s">
        <v>6</v>
      </c>
      <c r="F1120" s="4" t="s">
        <v>3</v>
      </c>
      <c r="G1120" s="4" t="s">
        <v>7</v>
      </c>
      <c r="H1120" s="4" t="s">
        <v>8</v>
      </c>
      <c r="I1120" s="4" t="s">
        <v>9</v>
      </c>
      <c r="J1120" s="76" t="s">
        <v>525</v>
      </c>
      <c r="K1120" s="77" t="s">
        <v>526</v>
      </c>
    </row>
    <row r="1121" spans="2:11">
      <c r="B1121" s="268" t="s">
        <v>920</v>
      </c>
      <c r="C1121" s="268" t="s">
        <v>399</v>
      </c>
      <c r="D1121" s="1">
        <v>26760</v>
      </c>
      <c r="E1121" s="1">
        <v>26880</v>
      </c>
      <c r="F1121" s="1"/>
      <c r="G1121" s="1"/>
      <c r="H1121" s="1">
        <f>E1121-D1121</f>
        <v>120</v>
      </c>
      <c r="I1121" s="1"/>
      <c r="J1121" s="1"/>
      <c r="K1121" s="1"/>
    </row>
    <row r="1122" spans="2:11">
      <c r="B1122" s="277"/>
      <c r="C1122" s="277"/>
      <c r="D1122" s="1">
        <v>26760</v>
      </c>
      <c r="E1122" s="1">
        <v>26880</v>
      </c>
      <c r="F1122" s="1"/>
      <c r="G1122" s="1"/>
      <c r="H1122" s="1">
        <f t="shared" ref="H1122:H1138" si="138">E1122-D1122</f>
        <v>120</v>
      </c>
      <c r="I1122" s="1"/>
      <c r="J1122" s="1"/>
      <c r="K1122" s="1"/>
    </row>
    <row r="1123" spans="2:11">
      <c r="B1123" s="277"/>
      <c r="C1123" s="277"/>
      <c r="D1123" s="1">
        <v>26760</v>
      </c>
      <c r="E1123" s="1">
        <v>26880</v>
      </c>
      <c r="F1123" s="1"/>
      <c r="G1123" s="1"/>
      <c r="H1123" s="1">
        <f t="shared" si="138"/>
        <v>120</v>
      </c>
      <c r="I1123" s="1"/>
      <c r="J1123" s="1"/>
      <c r="K1123" s="1"/>
    </row>
    <row r="1124" spans="2:11">
      <c r="B1124" s="277"/>
      <c r="C1124" s="277"/>
      <c r="D1124" s="1">
        <v>26760</v>
      </c>
      <c r="E1124" s="1">
        <v>26880</v>
      </c>
      <c r="F1124" s="1"/>
      <c r="G1124" s="1"/>
      <c r="H1124" s="1">
        <f t="shared" si="138"/>
        <v>120</v>
      </c>
      <c r="I1124" s="1"/>
      <c r="J1124" s="1"/>
      <c r="K1124" s="1"/>
    </row>
    <row r="1125" spans="2:11">
      <c r="B1125" s="277"/>
      <c r="C1125" s="277"/>
      <c r="D1125" s="1">
        <v>26760</v>
      </c>
      <c r="E1125" s="1">
        <v>26880</v>
      </c>
      <c r="F1125" s="1"/>
      <c r="G1125" s="1"/>
      <c r="H1125" s="1">
        <f t="shared" si="138"/>
        <v>120</v>
      </c>
      <c r="I1125" s="1"/>
      <c r="J1125" s="1"/>
      <c r="K1125" s="1"/>
    </row>
    <row r="1126" spans="2:11">
      <c r="B1126" s="269"/>
      <c r="C1126" s="269"/>
      <c r="D1126" s="1">
        <v>26760</v>
      </c>
      <c r="E1126" s="1">
        <v>26880</v>
      </c>
      <c r="F1126" s="1"/>
      <c r="G1126" s="1"/>
      <c r="H1126" s="1">
        <f t="shared" si="138"/>
        <v>120</v>
      </c>
      <c r="I1126" s="1"/>
      <c r="J1126" s="5">
        <f>H1121+H1122+H1123+H1124+H1125+H1126</f>
        <v>720</v>
      </c>
      <c r="K1126" s="5">
        <f>J1126*20</f>
        <v>14400</v>
      </c>
    </row>
    <row r="1127" spans="2:11">
      <c r="B1127" s="268" t="s">
        <v>922</v>
      </c>
      <c r="C1127" s="268" t="s">
        <v>399</v>
      </c>
      <c r="D1127" s="1">
        <v>26575</v>
      </c>
      <c r="E1127" s="1">
        <v>26725</v>
      </c>
      <c r="F1127" s="1"/>
      <c r="G1127" s="1"/>
      <c r="H1127" s="1">
        <f t="shared" si="138"/>
        <v>150</v>
      </c>
      <c r="I1127" s="1"/>
      <c r="J1127" s="5"/>
      <c r="K1127" s="5"/>
    </row>
    <row r="1128" spans="2:11">
      <c r="B1128" s="277"/>
      <c r="C1128" s="277"/>
      <c r="D1128" s="1">
        <v>26575</v>
      </c>
      <c r="E1128" s="1">
        <v>26725</v>
      </c>
      <c r="F1128" s="1"/>
      <c r="G1128" s="1"/>
      <c r="H1128" s="1">
        <f t="shared" si="138"/>
        <v>150</v>
      </c>
      <c r="I1128" s="1"/>
      <c r="J1128" s="5"/>
      <c r="K1128" s="5"/>
    </row>
    <row r="1129" spans="2:11">
      <c r="B1129" s="277"/>
      <c r="C1129" s="277"/>
      <c r="D1129" s="1">
        <v>26575</v>
      </c>
      <c r="E1129" s="1">
        <v>26725</v>
      </c>
      <c r="F1129" s="1"/>
      <c r="G1129" s="1"/>
      <c r="H1129" s="1">
        <f t="shared" si="138"/>
        <v>150</v>
      </c>
      <c r="I1129" s="1"/>
      <c r="J1129" s="5"/>
      <c r="K1129" s="5"/>
    </row>
    <row r="1130" spans="2:11">
      <c r="B1130" s="277"/>
      <c r="C1130" s="277"/>
      <c r="D1130" s="1">
        <v>26575</v>
      </c>
      <c r="E1130" s="1">
        <v>26725</v>
      </c>
      <c r="F1130" s="1"/>
      <c r="G1130" s="1"/>
      <c r="H1130" s="1">
        <f t="shared" si="138"/>
        <v>150</v>
      </c>
      <c r="I1130" s="1"/>
      <c r="J1130" s="5"/>
      <c r="K1130" s="5"/>
    </row>
    <row r="1131" spans="2:11">
      <c r="B1131" s="277"/>
      <c r="C1131" s="277"/>
      <c r="D1131" s="1">
        <v>26575</v>
      </c>
      <c r="E1131" s="1">
        <v>26725</v>
      </c>
      <c r="F1131" s="1"/>
      <c r="G1131" s="1"/>
      <c r="H1131" s="1">
        <f t="shared" si="138"/>
        <v>150</v>
      </c>
      <c r="I1131" s="1"/>
      <c r="J1131" s="5"/>
      <c r="K1131" s="5"/>
    </row>
    <row r="1132" spans="2:11">
      <c r="B1132" s="269"/>
      <c r="C1132" s="269"/>
      <c r="D1132" s="1">
        <v>26575</v>
      </c>
      <c r="E1132" s="1">
        <v>26725</v>
      </c>
      <c r="F1132" s="1"/>
      <c r="G1132" s="1"/>
      <c r="H1132" s="1">
        <f t="shared" si="138"/>
        <v>150</v>
      </c>
      <c r="I1132" s="1"/>
      <c r="J1132" s="5">
        <f>H1127+H1128+H1129+H1130+H1131+H1132</f>
        <v>900</v>
      </c>
      <c r="K1132" s="5">
        <f t="shared" ref="K1132:K1185" si="139">J1132*20</f>
        <v>18000</v>
      </c>
    </row>
    <row r="1133" spans="2:11">
      <c r="B1133" s="268" t="s">
        <v>907</v>
      </c>
      <c r="C1133" s="268" t="s">
        <v>399</v>
      </c>
      <c r="D1133" s="1">
        <v>26315</v>
      </c>
      <c r="E1133" s="1">
        <v>26410</v>
      </c>
      <c r="F1133" s="1"/>
      <c r="G1133" s="1"/>
      <c r="H1133" s="1">
        <f t="shared" si="138"/>
        <v>95</v>
      </c>
      <c r="I1133" s="1"/>
      <c r="J1133" s="5"/>
      <c r="K1133" s="5"/>
    </row>
    <row r="1134" spans="2:11">
      <c r="B1134" s="277"/>
      <c r="C1134" s="277"/>
      <c r="D1134" s="1">
        <v>26315</v>
      </c>
      <c r="E1134" s="1">
        <v>26410</v>
      </c>
      <c r="F1134" s="1"/>
      <c r="G1134" s="1"/>
      <c r="H1134" s="1">
        <f t="shared" si="138"/>
        <v>95</v>
      </c>
      <c r="I1134" s="1"/>
      <c r="J1134" s="5"/>
      <c r="K1134" s="5"/>
    </row>
    <row r="1135" spans="2:11">
      <c r="B1135" s="277"/>
      <c r="C1135" s="277"/>
      <c r="D1135" s="1">
        <v>26295</v>
      </c>
      <c r="E1135" s="1">
        <v>26410</v>
      </c>
      <c r="F1135" s="1"/>
      <c r="G1135" s="1"/>
      <c r="H1135" s="1">
        <f t="shared" si="138"/>
        <v>115</v>
      </c>
      <c r="I1135" s="1"/>
      <c r="J1135" s="5"/>
      <c r="K1135" s="5"/>
    </row>
    <row r="1136" spans="2:11">
      <c r="B1136" s="277"/>
      <c r="C1136" s="277"/>
      <c r="D1136" s="1">
        <v>26295</v>
      </c>
      <c r="E1136" s="1">
        <v>26410</v>
      </c>
      <c r="F1136" s="1"/>
      <c r="G1136" s="1"/>
      <c r="H1136" s="1">
        <f t="shared" si="138"/>
        <v>115</v>
      </c>
      <c r="I1136" s="1"/>
      <c r="J1136" s="5"/>
      <c r="K1136" s="5"/>
    </row>
    <row r="1137" spans="2:11">
      <c r="B1137" s="277"/>
      <c r="C1137" s="277"/>
      <c r="D1137" s="1">
        <v>26295</v>
      </c>
      <c r="E1137" s="1">
        <v>26410</v>
      </c>
      <c r="F1137" s="1"/>
      <c r="G1137" s="1"/>
      <c r="H1137" s="1">
        <f t="shared" si="138"/>
        <v>115</v>
      </c>
      <c r="I1137" s="1"/>
      <c r="J1137" s="5"/>
      <c r="K1137" s="5"/>
    </row>
    <row r="1138" spans="2:11">
      <c r="B1138" s="269"/>
      <c r="C1138" s="269"/>
      <c r="D1138" s="1">
        <v>26250</v>
      </c>
      <c r="E1138" s="1">
        <v>26410</v>
      </c>
      <c r="F1138" s="1"/>
      <c r="G1138" s="1"/>
      <c r="H1138" s="1">
        <f t="shared" si="138"/>
        <v>160</v>
      </c>
      <c r="I1138" s="1"/>
      <c r="J1138" s="5">
        <f>H1133+H1134+H1135+H1136+H1137+H1138</f>
        <v>695</v>
      </c>
      <c r="K1138" s="5">
        <f t="shared" si="139"/>
        <v>13900</v>
      </c>
    </row>
    <row r="1139" spans="2:11">
      <c r="B1139" s="268" t="s">
        <v>906</v>
      </c>
      <c r="C1139" s="268" t="s">
        <v>399</v>
      </c>
      <c r="D1139" s="1">
        <v>26420</v>
      </c>
      <c r="E1139" s="1"/>
      <c r="F1139" s="1">
        <v>26590</v>
      </c>
      <c r="G1139" s="1"/>
      <c r="H1139" s="1">
        <f>F1139-D1139</f>
        <v>170</v>
      </c>
      <c r="I1139" s="1"/>
      <c r="J1139" s="5"/>
      <c r="K1139" s="5"/>
    </row>
    <row r="1140" spans="2:11">
      <c r="B1140" s="277"/>
      <c r="C1140" s="277"/>
      <c r="D1140" s="1">
        <v>26420</v>
      </c>
      <c r="E1140" s="1"/>
      <c r="F1140" s="1">
        <v>26590</v>
      </c>
      <c r="G1140" s="1"/>
      <c r="H1140" s="1">
        <f t="shared" ref="H1140:H1144" si="140">F1140-D1140</f>
        <v>170</v>
      </c>
      <c r="I1140" s="1"/>
      <c r="J1140" s="5"/>
      <c r="K1140" s="5"/>
    </row>
    <row r="1141" spans="2:11">
      <c r="B1141" s="277"/>
      <c r="C1141" s="277"/>
      <c r="D1141" s="1">
        <v>26420</v>
      </c>
      <c r="E1141" s="1"/>
      <c r="F1141" s="1">
        <v>26670</v>
      </c>
      <c r="G1141" s="1"/>
      <c r="H1141" s="1">
        <f t="shared" si="140"/>
        <v>250</v>
      </c>
      <c r="I1141" s="1"/>
      <c r="J1141" s="5"/>
      <c r="K1141" s="5"/>
    </row>
    <row r="1142" spans="2:11">
      <c r="B1142" s="277"/>
      <c r="C1142" s="277"/>
      <c r="D1142" s="1">
        <v>26420</v>
      </c>
      <c r="E1142" s="1"/>
      <c r="F1142" s="1">
        <v>26670</v>
      </c>
      <c r="G1142" s="1"/>
      <c r="H1142" s="1">
        <f t="shared" si="140"/>
        <v>250</v>
      </c>
      <c r="I1142" s="1"/>
      <c r="J1142" s="5"/>
      <c r="K1142" s="5"/>
    </row>
    <row r="1143" spans="2:11">
      <c r="B1143" s="277"/>
      <c r="C1143" s="277"/>
      <c r="D1143" s="1">
        <v>26420</v>
      </c>
      <c r="E1143" s="1"/>
      <c r="F1143" s="1">
        <v>26715</v>
      </c>
      <c r="G1143" s="1"/>
      <c r="H1143" s="1">
        <f t="shared" si="140"/>
        <v>295</v>
      </c>
      <c r="I1143" s="1"/>
      <c r="J1143" s="5"/>
      <c r="K1143" s="5"/>
    </row>
    <row r="1144" spans="2:11">
      <c r="B1144" s="269"/>
      <c r="C1144" s="269"/>
      <c r="D1144" s="1">
        <v>26420</v>
      </c>
      <c r="E1144" s="1"/>
      <c r="F1144" s="1">
        <v>26715</v>
      </c>
      <c r="G1144" s="1"/>
      <c r="H1144" s="1">
        <f t="shared" si="140"/>
        <v>295</v>
      </c>
      <c r="I1144" s="1"/>
      <c r="J1144" s="5">
        <f>H1139+H1140+H1141+H1142+H1143+H1144</f>
        <v>1430</v>
      </c>
      <c r="K1144" s="5">
        <f t="shared" si="139"/>
        <v>28600</v>
      </c>
    </row>
    <row r="1145" spans="2:11">
      <c r="B1145" s="268" t="s">
        <v>908</v>
      </c>
      <c r="C1145" s="268" t="s">
        <v>399</v>
      </c>
      <c r="D1145" s="1">
        <v>26200</v>
      </c>
      <c r="E1145" s="1">
        <v>26380</v>
      </c>
      <c r="F1145" s="1"/>
      <c r="G1145" s="1"/>
      <c r="H1145" s="1">
        <f>E1145-D1145</f>
        <v>180</v>
      </c>
      <c r="I1145" s="1"/>
      <c r="J1145" s="5"/>
      <c r="K1145" s="5"/>
    </row>
    <row r="1146" spans="2:11">
      <c r="B1146" s="277"/>
      <c r="C1146" s="277"/>
      <c r="D1146" s="1">
        <v>26200</v>
      </c>
      <c r="E1146" s="1">
        <v>26380</v>
      </c>
      <c r="F1146" s="1"/>
      <c r="G1146" s="1"/>
      <c r="H1146" s="1">
        <f t="shared" ref="H1146:H1150" si="141">E1146-D1146</f>
        <v>180</v>
      </c>
      <c r="I1146" s="1"/>
      <c r="J1146" s="5"/>
      <c r="K1146" s="5"/>
    </row>
    <row r="1147" spans="2:11">
      <c r="B1147" s="277"/>
      <c r="C1147" s="277"/>
      <c r="D1147" s="1">
        <v>26200</v>
      </c>
      <c r="E1147" s="1">
        <v>26380</v>
      </c>
      <c r="F1147" s="1"/>
      <c r="G1147" s="1"/>
      <c r="H1147" s="1">
        <f t="shared" si="141"/>
        <v>180</v>
      </c>
      <c r="I1147" s="1"/>
      <c r="J1147" s="5"/>
      <c r="K1147" s="5"/>
    </row>
    <row r="1148" spans="2:11">
      <c r="B1148" s="277"/>
      <c r="C1148" s="277"/>
      <c r="D1148" s="1">
        <v>26200</v>
      </c>
      <c r="E1148" s="1">
        <v>26380</v>
      </c>
      <c r="F1148" s="1"/>
      <c r="G1148" s="1"/>
      <c r="H1148" s="1">
        <f t="shared" si="141"/>
        <v>180</v>
      </c>
      <c r="I1148" s="1"/>
      <c r="J1148" s="5"/>
      <c r="K1148" s="5"/>
    </row>
    <row r="1149" spans="2:11">
      <c r="B1149" s="277"/>
      <c r="C1149" s="277"/>
      <c r="D1149" s="1">
        <v>26200</v>
      </c>
      <c r="E1149" s="1">
        <v>26380</v>
      </c>
      <c r="F1149" s="1"/>
      <c r="G1149" s="1"/>
      <c r="H1149" s="1">
        <f t="shared" si="141"/>
        <v>180</v>
      </c>
      <c r="I1149" s="1"/>
      <c r="J1149" s="5"/>
      <c r="K1149" s="5"/>
    </row>
    <row r="1150" spans="2:11">
      <c r="B1150" s="269"/>
      <c r="C1150" s="269"/>
      <c r="D1150" s="1">
        <v>26200</v>
      </c>
      <c r="E1150" s="1">
        <v>26380</v>
      </c>
      <c r="F1150" s="1"/>
      <c r="G1150" s="1"/>
      <c r="H1150" s="1">
        <f t="shared" si="141"/>
        <v>180</v>
      </c>
      <c r="I1150" s="1"/>
      <c r="J1150" s="5">
        <f>H1145+H1146+H1147+H1148+H1149+H1150</f>
        <v>1080</v>
      </c>
      <c r="K1150" s="5">
        <f t="shared" si="139"/>
        <v>21600</v>
      </c>
    </row>
    <row r="1151" spans="2:11">
      <c r="B1151" s="268" t="s">
        <v>910</v>
      </c>
      <c r="C1151" s="268" t="s">
        <v>399</v>
      </c>
      <c r="D1151" s="1">
        <v>26380</v>
      </c>
      <c r="E1151" s="1"/>
      <c r="F1151" s="1">
        <v>26500</v>
      </c>
      <c r="G1151" s="1"/>
      <c r="H1151" s="1">
        <f>F1151-D1151</f>
        <v>120</v>
      </c>
      <c r="I1151" s="1"/>
      <c r="J1151" s="5"/>
      <c r="K1151" s="5"/>
    </row>
    <row r="1152" spans="2:11">
      <c r="B1152" s="277"/>
      <c r="C1152" s="277"/>
      <c r="D1152" s="1">
        <v>26380</v>
      </c>
      <c r="E1152" s="1"/>
      <c r="F1152" s="1">
        <v>26500</v>
      </c>
      <c r="G1152" s="1"/>
      <c r="H1152" s="1">
        <f t="shared" ref="H1152:H1173" si="142">F1152-D1152</f>
        <v>120</v>
      </c>
      <c r="I1152" s="1"/>
      <c r="J1152" s="5"/>
      <c r="K1152" s="5"/>
    </row>
    <row r="1153" spans="2:11">
      <c r="B1153" s="277"/>
      <c r="C1153" s="277"/>
      <c r="D1153" s="1">
        <v>26380</v>
      </c>
      <c r="E1153" s="1"/>
      <c r="F1153" s="1">
        <v>26700</v>
      </c>
      <c r="G1153" s="1"/>
      <c r="H1153" s="1">
        <f t="shared" si="142"/>
        <v>320</v>
      </c>
      <c r="I1153" s="1"/>
      <c r="J1153" s="5"/>
      <c r="K1153" s="5"/>
    </row>
    <row r="1154" spans="2:11">
      <c r="B1154" s="277"/>
      <c r="C1154" s="277"/>
      <c r="D1154" s="1">
        <v>26380</v>
      </c>
      <c r="E1154" s="1"/>
      <c r="F1154" s="1">
        <v>26750</v>
      </c>
      <c r="G1154" s="1"/>
      <c r="H1154" s="1">
        <f t="shared" si="142"/>
        <v>370</v>
      </c>
      <c r="I1154" s="1"/>
      <c r="J1154" s="5"/>
      <c r="K1154" s="5"/>
    </row>
    <row r="1155" spans="2:11">
      <c r="B1155" s="269"/>
      <c r="C1155" s="269"/>
      <c r="D1155" s="1">
        <v>26380</v>
      </c>
      <c r="E1155" s="1"/>
      <c r="F1155" s="1">
        <v>26750</v>
      </c>
      <c r="G1155" s="1"/>
      <c r="H1155" s="1">
        <f t="shared" si="142"/>
        <v>370</v>
      </c>
      <c r="I1155" s="1"/>
      <c r="J1155" s="5">
        <f>H1151+H1152+H1153+H1154+H1155</f>
        <v>1300</v>
      </c>
      <c r="K1155" s="5">
        <f t="shared" si="139"/>
        <v>26000</v>
      </c>
    </row>
    <row r="1156" spans="2:11">
      <c r="B1156" s="268" t="s">
        <v>913</v>
      </c>
      <c r="C1156" s="268" t="s">
        <v>399</v>
      </c>
      <c r="D1156" s="1">
        <v>26950</v>
      </c>
      <c r="E1156" s="1"/>
      <c r="F1156" s="1">
        <v>27110</v>
      </c>
      <c r="G1156" s="1"/>
      <c r="H1156" s="1">
        <f t="shared" si="142"/>
        <v>160</v>
      </c>
      <c r="I1156" s="1"/>
      <c r="J1156" s="5"/>
      <c r="K1156" s="5"/>
    </row>
    <row r="1157" spans="2:11">
      <c r="B1157" s="277"/>
      <c r="C1157" s="277"/>
      <c r="D1157" s="1">
        <v>26950</v>
      </c>
      <c r="E1157" s="1"/>
      <c r="F1157" s="1">
        <v>27110</v>
      </c>
      <c r="G1157" s="1"/>
      <c r="H1157" s="1">
        <f t="shared" si="142"/>
        <v>160</v>
      </c>
      <c r="I1157" s="1"/>
      <c r="J1157" s="5"/>
      <c r="K1157" s="5"/>
    </row>
    <row r="1158" spans="2:11">
      <c r="B1158" s="277"/>
      <c r="C1158" s="277"/>
      <c r="D1158" s="1">
        <v>26950</v>
      </c>
      <c r="E1158" s="1"/>
      <c r="F1158" s="1">
        <v>27110</v>
      </c>
      <c r="G1158" s="1"/>
      <c r="H1158" s="1">
        <f t="shared" si="142"/>
        <v>160</v>
      </c>
      <c r="I1158" s="1"/>
      <c r="J1158" s="5"/>
      <c r="K1158" s="5"/>
    </row>
    <row r="1159" spans="2:11">
      <c r="B1159" s="277"/>
      <c r="C1159" s="277"/>
      <c r="D1159" s="1">
        <v>26950</v>
      </c>
      <c r="E1159" s="1"/>
      <c r="F1159" s="1">
        <v>27110</v>
      </c>
      <c r="G1159" s="1"/>
      <c r="H1159" s="1">
        <f t="shared" si="142"/>
        <v>160</v>
      </c>
      <c r="I1159" s="1"/>
      <c r="J1159" s="5"/>
      <c r="K1159" s="5"/>
    </row>
    <row r="1160" spans="2:11">
      <c r="B1160" s="277"/>
      <c r="C1160" s="277"/>
      <c r="D1160" s="1">
        <v>26950</v>
      </c>
      <c r="E1160" s="1"/>
      <c r="F1160" s="1">
        <v>27110</v>
      </c>
      <c r="G1160" s="1"/>
      <c r="H1160" s="1">
        <f t="shared" si="142"/>
        <v>160</v>
      </c>
      <c r="I1160" s="1"/>
      <c r="J1160" s="5"/>
      <c r="K1160" s="5"/>
    </row>
    <row r="1161" spans="2:11">
      <c r="B1161" s="269"/>
      <c r="C1161" s="269"/>
      <c r="D1161" s="1">
        <v>26950</v>
      </c>
      <c r="E1161" s="1"/>
      <c r="F1161" s="1">
        <v>27110</v>
      </c>
      <c r="G1161" s="1"/>
      <c r="H1161" s="1">
        <f t="shared" si="142"/>
        <v>160</v>
      </c>
      <c r="I1161" s="1"/>
      <c r="J1161" s="5">
        <f>H1156+H1157+H1158+H1159+H1160+H1161</f>
        <v>960</v>
      </c>
      <c r="K1161" s="5">
        <f t="shared" si="139"/>
        <v>19200</v>
      </c>
    </row>
    <row r="1162" spans="2:11">
      <c r="B1162" s="268" t="s">
        <v>927</v>
      </c>
      <c r="C1162" s="268" t="s">
        <v>399</v>
      </c>
      <c r="D1162" s="1">
        <v>27159</v>
      </c>
      <c r="E1162" s="1"/>
      <c r="F1162" s="1">
        <v>27260</v>
      </c>
      <c r="G1162" s="1"/>
      <c r="H1162" s="1">
        <f t="shared" si="142"/>
        <v>101</v>
      </c>
      <c r="I1162" s="1"/>
      <c r="J1162" s="5"/>
      <c r="K1162" s="5"/>
    </row>
    <row r="1163" spans="2:11">
      <c r="B1163" s="277"/>
      <c r="C1163" s="277"/>
      <c r="D1163" s="1">
        <v>27159</v>
      </c>
      <c r="E1163" s="1"/>
      <c r="F1163" s="1">
        <v>27260</v>
      </c>
      <c r="G1163" s="1"/>
      <c r="H1163" s="1">
        <f t="shared" si="142"/>
        <v>101</v>
      </c>
      <c r="I1163" s="1"/>
      <c r="J1163" s="5"/>
      <c r="K1163" s="5"/>
    </row>
    <row r="1164" spans="2:11">
      <c r="B1164" s="277"/>
      <c r="C1164" s="277"/>
      <c r="D1164" s="1">
        <v>27159</v>
      </c>
      <c r="E1164" s="1"/>
      <c r="F1164" s="1">
        <v>27260</v>
      </c>
      <c r="G1164" s="1"/>
      <c r="H1164" s="1">
        <f t="shared" si="142"/>
        <v>101</v>
      </c>
      <c r="I1164" s="1"/>
      <c r="J1164" s="5"/>
      <c r="K1164" s="5"/>
    </row>
    <row r="1165" spans="2:11">
      <c r="B1165" s="277"/>
      <c r="C1165" s="277"/>
      <c r="D1165" s="1">
        <v>27159</v>
      </c>
      <c r="E1165" s="1"/>
      <c r="F1165" s="1">
        <v>27260</v>
      </c>
      <c r="G1165" s="1"/>
      <c r="H1165" s="1">
        <f t="shared" si="142"/>
        <v>101</v>
      </c>
      <c r="I1165" s="1"/>
      <c r="J1165" s="5"/>
      <c r="K1165" s="5"/>
    </row>
    <row r="1166" spans="2:11">
      <c r="B1166" s="277"/>
      <c r="C1166" s="277"/>
      <c r="D1166" s="1">
        <v>27159</v>
      </c>
      <c r="E1166" s="1"/>
      <c r="F1166" s="1">
        <v>27260</v>
      </c>
      <c r="G1166" s="1"/>
      <c r="H1166" s="1">
        <f t="shared" si="142"/>
        <v>101</v>
      </c>
      <c r="I1166" s="1"/>
      <c r="J1166" s="5"/>
      <c r="K1166" s="5"/>
    </row>
    <row r="1167" spans="2:11">
      <c r="B1167" s="269"/>
      <c r="C1167" s="269"/>
      <c r="D1167" s="1">
        <v>27159</v>
      </c>
      <c r="E1167" s="1"/>
      <c r="F1167" s="1">
        <v>27260</v>
      </c>
      <c r="G1167" s="1"/>
      <c r="H1167" s="1">
        <f t="shared" si="142"/>
        <v>101</v>
      </c>
      <c r="I1167" s="1"/>
      <c r="J1167" s="5">
        <f>H1162+H1163+H1164+H1165+H1166+H1167</f>
        <v>606</v>
      </c>
      <c r="K1167" s="5">
        <f t="shared" si="139"/>
        <v>12120</v>
      </c>
    </row>
    <row r="1168" spans="2:11">
      <c r="B1168" s="268" t="s">
        <v>915</v>
      </c>
      <c r="C1168" s="268" t="s">
        <v>399</v>
      </c>
      <c r="D1168" s="1">
        <v>27330</v>
      </c>
      <c r="E1168" s="1"/>
      <c r="F1168" s="1">
        <v>27415</v>
      </c>
      <c r="G1168" s="1"/>
      <c r="H1168" s="1">
        <f t="shared" si="142"/>
        <v>85</v>
      </c>
      <c r="I1168" s="1"/>
      <c r="J1168" s="5"/>
      <c r="K1168" s="5"/>
    </row>
    <row r="1169" spans="2:11">
      <c r="B1169" s="277"/>
      <c r="C1169" s="277"/>
      <c r="D1169" s="1">
        <v>27330</v>
      </c>
      <c r="E1169" s="1"/>
      <c r="F1169" s="1">
        <v>27415</v>
      </c>
      <c r="G1169" s="1"/>
      <c r="H1169" s="1">
        <f t="shared" si="142"/>
        <v>85</v>
      </c>
      <c r="I1169" s="1"/>
      <c r="J1169" s="5"/>
      <c r="K1169" s="5"/>
    </row>
    <row r="1170" spans="2:11">
      <c r="B1170" s="277"/>
      <c r="C1170" s="277"/>
      <c r="D1170" s="1">
        <v>27330</v>
      </c>
      <c r="E1170" s="1"/>
      <c r="F1170" s="1">
        <v>27415</v>
      </c>
      <c r="G1170" s="1"/>
      <c r="H1170" s="1">
        <f t="shared" si="142"/>
        <v>85</v>
      </c>
      <c r="I1170" s="1"/>
      <c r="J1170" s="5"/>
      <c r="K1170" s="5"/>
    </row>
    <row r="1171" spans="2:11">
      <c r="B1171" s="277"/>
      <c r="C1171" s="277"/>
      <c r="D1171" s="1">
        <v>27330</v>
      </c>
      <c r="E1171" s="1"/>
      <c r="F1171" s="1">
        <v>27415</v>
      </c>
      <c r="G1171" s="1"/>
      <c r="H1171" s="1">
        <f t="shared" si="142"/>
        <v>85</v>
      </c>
      <c r="I1171" s="1"/>
      <c r="J1171" s="5"/>
      <c r="K1171" s="5"/>
    </row>
    <row r="1172" spans="2:11">
      <c r="B1172" s="277"/>
      <c r="C1172" s="277"/>
      <c r="D1172" s="1">
        <v>27330</v>
      </c>
      <c r="E1172" s="1"/>
      <c r="F1172" s="1">
        <v>27415</v>
      </c>
      <c r="G1172" s="1"/>
      <c r="H1172" s="1">
        <f t="shared" si="142"/>
        <v>85</v>
      </c>
      <c r="I1172" s="1"/>
      <c r="J1172" s="5"/>
      <c r="K1172" s="5"/>
    </row>
    <row r="1173" spans="2:11">
      <c r="B1173" s="269"/>
      <c r="C1173" s="269"/>
      <c r="D1173" s="1">
        <v>27330</v>
      </c>
      <c r="E1173" s="1"/>
      <c r="F1173" s="1">
        <v>27415</v>
      </c>
      <c r="G1173" s="1"/>
      <c r="H1173" s="1">
        <f t="shared" si="142"/>
        <v>85</v>
      </c>
      <c r="I1173" s="1"/>
      <c r="J1173" s="5">
        <f>H1168+H1169+H1170+H1171+H1172+H1173</f>
        <v>510</v>
      </c>
      <c r="K1173" s="5">
        <f t="shared" si="139"/>
        <v>10200</v>
      </c>
    </row>
    <row r="1174" spans="2:11">
      <c r="B1174" s="268" t="s">
        <v>917</v>
      </c>
      <c r="C1174" s="268" t="s">
        <v>399</v>
      </c>
      <c r="D1174" s="1">
        <v>27160</v>
      </c>
      <c r="E1174" s="1">
        <v>27255</v>
      </c>
      <c r="F1174" s="1"/>
      <c r="G1174" s="1"/>
      <c r="H1174" s="1">
        <f>E1174-D1174</f>
        <v>95</v>
      </c>
      <c r="I1174" s="1"/>
      <c r="J1174" s="5"/>
      <c r="K1174" s="5"/>
    </row>
    <row r="1175" spans="2:11">
      <c r="B1175" s="277"/>
      <c r="C1175" s="277"/>
      <c r="D1175" s="1">
        <v>27160</v>
      </c>
      <c r="E1175" s="1">
        <v>27255</v>
      </c>
      <c r="F1175" s="1"/>
      <c r="G1175" s="1"/>
      <c r="H1175" s="1">
        <f t="shared" ref="H1175:H1203" si="143">E1175-D1175</f>
        <v>95</v>
      </c>
      <c r="I1175" s="1"/>
      <c r="J1175" s="5"/>
      <c r="K1175" s="5"/>
    </row>
    <row r="1176" spans="2:11">
      <c r="B1176" s="277"/>
      <c r="C1176" s="277"/>
      <c r="D1176" s="1">
        <v>27160</v>
      </c>
      <c r="E1176" s="1">
        <v>27255</v>
      </c>
      <c r="F1176" s="1"/>
      <c r="G1176" s="1"/>
      <c r="H1176" s="1">
        <f t="shared" si="143"/>
        <v>95</v>
      </c>
      <c r="I1176" s="1"/>
      <c r="J1176" s="5"/>
      <c r="K1176" s="5"/>
    </row>
    <row r="1177" spans="2:11">
      <c r="B1177" s="277"/>
      <c r="C1177" s="277"/>
      <c r="D1177" s="1">
        <v>27160</v>
      </c>
      <c r="E1177" s="1">
        <v>27255</v>
      </c>
      <c r="F1177" s="1"/>
      <c r="G1177" s="1"/>
      <c r="H1177" s="1">
        <f t="shared" si="143"/>
        <v>95</v>
      </c>
      <c r="I1177" s="1"/>
      <c r="J1177" s="5"/>
      <c r="K1177" s="5"/>
    </row>
    <row r="1178" spans="2:11">
      <c r="B1178" s="277"/>
      <c r="C1178" s="277"/>
      <c r="D1178" s="1">
        <v>27160</v>
      </c>
      <c r="E1178" s="1">
        <v>27255</v>
      </c>
      <c r="F1178" s="1"/>
      <c r="G1178" s="1"/>
      <c r="H1178" s="1">
        <f t="shared" si="143"/>
        <v>95</v>
      </c>
      <c r="I1178" s="1"/>
      <c r="J1178" s="5"/>
      <c r="K1178" s="5"/>
    </row>
    <row r="1179" spans="2:11">
      <c r="B1179" s="269"/>
      <c r="C1179" s="269"/>
      <c r="D1179" s="1">
        <v>27160</v>
      </c>
      <c r="E1179" s="1">
        <v>27255</v>
      </c>
      <c r="F1179" s="1"/>
      <c r="G1179" s="1"/>
      <c r="H1179" s="1">
        <f t="shared" si="143"/>
        <v>95</v>
      </c>
      <c r="I1179" s="1"/>
      <c r="J1179" s="5">
        <f>H1174+H1175+H1176+H1177+H1178+H1179</f>
        <v>570</v>
      </c>
      <c r="K1179" s="5">
        <f t="shared" si="139"/>
        <v>11400</v>
      </c>
    </row>
    <row r="1180" spans="2:11">
      <c r="B1180" s="268" t="s">
        <v>916</v>
      </c>
      <c r="C1180" s="268" t="s">
        <v>399</v>
      </c>
      <c r="D1180" s="1">
        <v>27130</v>
      </c>
      <c r="E1180" s="1">
        <v>27240</v>
      </c>
      <c r="F1180" s="1"/>
      <c r="G1180" s="1"/>
      <c r="H1180" s="1">
        <f t="shared" si="143"/>
        <v>110</v>
      </c>
      <c r="I1180" s="1"/>
      <c r="J1180" s="5"/>
      <c r="K1180" s="5"/>
    </row>
    <row r="1181" spans="2:11">
      <c r="B1181" s="277"/>
      <c r="C1181" s="277"/>
      <c r="D1181" s="1">
        <v>27130</v>
      </c>
      <c r="E1181" s="1">
        <v>27240</v>
      </c>
      <c r="F1181" s="1"/>
      <c r="G1181" s="1"/>
      <c r="H1181" s="1">
        <f t="shared" si="143"/>
        <v>110</v>
      </c>
      <c r="I1181" s="1"/>
      <c r="J1181" s="5"/>
      <c r="K1181" s="5"/>
    </row>
    <row r="1182" spans="2:11">
      <c r="B1182" s="277"/>
      <c r="C1182" s="277"/>
      <c r="D1182" s="1">
        <v>27015</v>
      </c>
      <c r="E1182" s="1">
        <v>27240</v>
      </c>
      <c r="F1182" s="1"/>
      <c r="G1182" s="1"/>
      <c r="H1182" s="1">
        <f t="shared" si="143"/>
        <v>225</v>
      </c>
      <c r="I1182" s="1"/>
      <c r="J1182" s="5"/>
      <c r="K1182" s="5"/>
    </row>
    <row r="1183" spans="2:11">
      <c r="B1183" s="277"/>
      <c r="C1183" s="277"/>
      <c r="D1183" s="1">
        <v>27015</v>
      </c>
      <c r="E1183" s="1">
        <v>27240</v>
      </c>
      <c r="F1183" s="1"/>
      <c r="G1183" s="1"/>
      <c r="H1183" s="1">
        <f t="shared" si="143"/>
        <v>225</v>
      </c>
      <c r="I1183" s="1"/>
      <c r="J1183" s="5"/>
      <c r="K1183" s="5"/>
    </row>
    <row r="1184" spans="2:11">
      <c r="B1184" s="277"/>
      <c r="C1184" s="277"/>
      <c r="D1184" s="1">
        <v>26920</v>
      </c>
      <c r="E1184" s="1">
        <v>27240</v>
      </c>
      <c r="F1184" s="1"/>
      <c r="G1184" s="1"/>
      <c r="H1184" s="1">
        <f t="shared" si="143"/>
        <v>320</v>
      </c>
      <c r="I1184" s="1"/>
      <c r="J1184" s="5"/>
      <c r="K1184" s="5"/>
    </row>
    <row r="1185" spans="2:11">
      <c r="B1185" s="269"/>
      <c r="C1185" s="269"/>
      <c r="D1185" s="1">
        <v>26920</v>
      </c>
      <c r="E1185" s="1">
        <v>27240</v>
      </c>
      <c r="F1185" s="1"/>
      <c r="G1185" s="1"/>
      <c r="H1185" s="1">
        <f t="shared" si="143"/>
        <v>320</v>
      </c>
      <c r="I1185" s="1"/>
      <c r="J1185" s="5">
        <f>H1180+H1181+H1182+H1183+H1184+H1185</f>
        <v>1310</v>
      </c>
      <c r="K1185" s="5">
        <f t="shared" si="139"/>
        <v>26200</v>
      </c>
    </row>
    <row r="1186" spans="2:11">
      <c r="B1186" s="268" t="s">
        <v>928</v>
      </c>
      <c r="C1186" s="268" t="s">
        <v>399</v>
      </c>
      <c r="D1186" s="1">
        <v>26750</v>
      </c>
      <c r="E1186" s="1">
        <v>26850</v>
      </c>
      <c r="F1186" s="1"/>
      <c r="G1186" s="1"/>
      <c r="H1186" s="1">
        <f t="shared" si="143"/>
        <v>100</v>
      </c>
      <c r="I1186" s="1"/>
      <c r="J1186" s="5"/>
      <c r="K1186" s="5"/>
    </row>
    <row r="1187" spans="2:11">
      <c r="B1187" s="277"/>
      <c r="C1187" s="277"/>
      <c r="D1187" s="1">
        <v>26750</v>
      </c>
      <c r="E1187" s="1">
        <v>26850</v>
      </c>
      <c r="F1187" s="1"/>
      <c r="G1187" s="1"/>
      <c r="H1187" s="1">
        <f t="shared" si="143"/>
        <v>100</v>
      </c>
      <c r="I1187" s="1"/>
      <c r="J1187" s="5"/>
      <c r="K1187" s="5"/>
    </row>
    <row r="1188" spans="2:11">
      <c r="B1188" s="277"/>
      <c r="C1188" s="277"/>
      <c r="D1188" s="1">
        <v>26750</v>
      </c>
      <c r="E1188" s="1">
        <v>26850</v>
      </c>
      <c r="F1188" s="1"/>
      <c r="G1188" s="1"/>
      <c r="H1188" s="1">
        <f t="shared" si="143"/>
        <v>100</v>
      </c>
      <c r="I1188" s="1"/>
      <c r="J1188" s="5"/>
      <c r="K1188" s="5"/>
    </row>
    <row r="1189" spans="2:11">
      <c r="B1189" s="277"/>
      <c r="C1189" s="277"/>
      <c r="D1189" s="1">
        <v>26750</v>
      </c>
      <c r="E1189" s="1">
        <v>26850</v>
      </c>
      <c r="F1189" s="1"/>
      <c r="G1189" s="1"/>
      <c r="H1189" s="1">
        <f t="shared" si="143"/>
        <v>100</v>
      </c>
      <c r="I1189" s="1"/>
      <c r="J1189" s="5"/>
      <c r="K1189" s="5"/>
    </row>
    <row r="1190" spans="2:11">
      <c r="B1190" s="277"/>
      <c r="C1190" s="277"/>
      <c r="D1190" s="1">
        <v>26750</v>
      </c>
      <c r="E1190" s="1">
        <v>26850</v>
      </c>
      <c r="F1190" s="1"/>
      <c r="G1190" s="1"/>
      <c r="H1190" s="1">
        <f t="shared" si="143"/>
        <v>100</v>
      </c>
      <c r="I1190" s="1"/>
      <c r="J1190" s="5"/>
      <c r="K1190" s="5"/>
    </row>
    <row r="1191" spans="2:11">
      <c r="B1191" s="269"/>
      <c r="C1191" s="269"/>
      <c r="D1191" s="1">
        <v>26750</v>
      </c>
      <c r="E1191" s="1">
        <v>26850</v>
      </c>
      <c r="F1191" s="1"/>
      <c r="G1191" s="1"/>
      <c r="H1191" s="1">
        <f t="shared" si="143"/>
        <v>100</v>
      </c>
      <c r="I1191" s="1"/>
      <c r="J1191" s="5">
        <f>H1186+H1187+H1188+H1189+H1190+H1191</f>
        <v>600</v>
      </c>
      <c r="K1191" s="5">
        <f t="shared" ref="K1191:K1220" si="144">J1191*20</f>
        <v>12000</v>
      </c>
    </row>
    <row r="1192" spans="2:11">
      <c r="B1192" s="268" t="s">
        <v>914</v>
      </c>
      <c r="C1192" s="268" t="s">
        <v>399</v>
      </c>
      <c r="D1192" s="1">
        <v>26470</v>
      </c>
      <c r="E1192" s="1">
        <v>26660</v>
      </c>
      <c r="F1192" s="1"/>
      <c r="G1192" s="1"/>
      <c r="H1192" s="1">
        <f t="shared" si="143"/>
        <v>190</v>
      </c>
      <c r="I1192" s="1"/>
      <c r="J1192" s="5"/>
      <c r="K1192" s="5"/>
    </row>
    <row r="1193" spans="2:11">
      <c r="B1193" s="277"/>
      <c r="C1193" s="277"/>
      <c r="D1193" s="1">
        <v>26470</v>
      </c>
      <c r="E1193" s="1">
        <v>26660</v>
      </c>
      <c r="F1193" s="1"/>
      <c r="G1193" s="1"/>
      <c r="H1193" s="1">
        <f t="shared" si="143"/>
        <v>190</v>
      </c>
      <c r="I1193" s="1"/>
      <c r="J1193" s="5"/>
      <c r="K1193" s="5"/>
    </row>
    <row r="1194" spans="2:11">
      <c r="B1194" s="277"/>
      <c r="C1194" s="277"/>
      <c r="D1194" s="1">
        <v>26470</v>
      </c>
      <c r="E1194" s="1">
        <v>26660</v>
      </c>
      <c r="F1194" s="1"/>
      <c r="G1194" s="1"/>
      <c r="H1194" s="1">
        <f t="shared" si="143"/>
        <v>190</v>
      </c>
      <c r="I1194" s="1"/>
      <c r="J1194" s="5"/>
      <c r="K1194" s="5"/>
    </row>
    <row r="1195" spans="2:11">
      <c r="B1195" s="277"/>
      <c r="C1195" s="277"/>
      <c r="D1195" s="1">
        <v>26470</v>
      </c>
      <c r="E1195" s="1">
        <v>26660</v>
      </c>
      <c r="F1195" s="1"/>
      <c r="G1195" s="1"/>
      <c r="H1195" s="1">
        <f t="shared" si="143"/>
        <v>190</v>
      </c>
      <c r="I1195" s="1"/>
      <c r="J1195" s="5"/>
      <c r="K1195" s="5"/>
    </row>
    <row r="1196" spans="2:11">
      <c r="B1196" s="277"/>
      <c r="C1196" s="277"/>
      <c r="D1196" s="1">
        <v>26470</v>
      </c>
      <c r="E1196" s="1">
        <v>26660</v>
      </c>
      <c r="F1196" s="1"/>
      <c r="G1196" s="1"/>
      <c r="H1196" s="1">
        <f t="shared" si="143"/>
        <v>190</v>
      </c>
      <c r="I1196" s="1"/>
      <c r="J1196" s="5"/>
      <c r="K1196" s="5"/>
    </row>
    <row r="1197" spans="2:11">
      <c r="B1197" s="277"/>
      <c r="C1197" s="277"/>
      <c r="D1197" s="1">
        <v>26470</v>
      </c>
      <c r="E1197" s="1">
        <v>26660</v>
      </c>
      <c r="F1197" s="1"/>
      <c r="G1197" s="1"/>
      <c r="H1197" s="1">
        <f t="shared" si="143"/>
        <v>190</v>
      </c>
      <c r="I1197" s="1"/>
      <c r="J1197" s="5"/>
      <c r="K1197" s="5"/>
    </row>
    <row r="1198" spans="2:11">
      <c r="B1198" s="277"/>
      <c r="C1198" s="277"/>
      <c r="D1198" s="1">
        <v>26880</v>
      </c>
      <c r="E1198" s="1">
        <v>27000</v>
      </c>
      <c r="F1198" s="1"/>
      <c r="G1198" s="1"/>
      <c r="H1198" s="1">
        <f t="shared" si="143"/>
        <v>120</v>
      </c>
      <c r="I1198" s="1"/>
      <c r="J1198" s="5"/>
      <c r="K1198" s="5"/>
    </row>
    <row r="1199" spans="2:11">
      <c r="B1199" s="277"/>
      <c r="C1199" s="277"/>
      <c r="D1199" s="1">
        <v>26880</v>
      </c>
      <c r="E1199" s="1">
        <v>27000</v>
      </c>
      <c r="F1199" s="1"/>
      <c r="G1199" s="1"/>
      <c r="H1199" s="1">
        <f t="shared" si="143"/>
        <v>120</v>
      </c>
      <c r="I1199" s="1"/>
      <c r="J1199" s="5"/>
      <c r="K1199" s="5"/>
    </row>
    <row r="1200" spans="2:11">
      <c r="B1200" s="277"/>
      <c r="C1200" s="277"/>
      <c r="D1200" s="1">
        <v>26880</v>
      </c>
      <c r="E1200" s="1">
        <v>27000</v>
      </c>
      <c r="F1200" s="1"/>
      <c r="G1200" s="1"/>
      <c r="H1200" s="1">
        <f t="shared" si="143"/>
        <v>120</v>
      </c>
      <c r="I1200" s="1"/>
      <c r="J1200" s="5"/>
      <c r="K1200" s="5"/>
    </row>
    <row r="1201" spans="2:11">
      <c r="B1201" s="277"/>
      <c r="C1201" s="277"/>
      <c r="D1201" s="1">
        <v>26880</v>
      </c>
      <c r="E1201" s="1">
        <v>27000</v>
      </c>
      <c r="F1201" s="1"/>
      <c r="G1201" s="1"/>
      <c r="H1201" s="1">
        <f t="shared" si="143"/>
        <v>120</v>
      </c>
      <c r="I1201" s="1"/>
      <c r="J1201" s="5"/>
      <c r="K1201" s="5"/>
    </row>
    <row r="1202" spans="2:11">
      <c r="B1202" s="277"/>
      <c r="C1202" s="277"/>
      <c r="D1202" s="1">
        <v>26880</v>
      </c>
      <c r="E1202" s="1">
        <v>27000</v>
      </c>
      <c r="F1202" s="1"/>
      <c r="G1202" s="1"/>
      <c r="H1202" s="1">
        <f t="shared" si="143"/>
        <v>120</v>
      </c>
      <c r="I1202" s="1"/>
      <c r="J1202" s="5"/>
      <c r="K1202" s="5"/>
    </row>
    <row r="1203" spans="2:11">
      <c r="B1203" s="269"/>
      <c r="C1203" s="269"/>
      <c r="D1203" s="1">
        <v>26880</v>
      </c>
      <c r="E1203" s="1">
        <v>27000</v>
      </c>
      <c r="F1203" s="1"/>
      <c r="G1203" s="1"/>
      <c r="H1203" s="1">
        <f t="shared" si="143"/>
        <v>120</v>
      </c>
      <c r="I1203" s="1"/>
      <c r="J1203" s="5">
        <f>H1192+H1193+H1194+H1195+H1196+H1197+H1198+H1199+H1200+H1201+H1202+H1203</f>
        <v>1860</v>
      </c>
      <c r="K1203" s="5">
        <f t="shared" si="144"/>
        <v>37200</v>
      </c>
    </row>
    <row r="1204" spans="2:11">
      <c r="B1204" s="268" t="s">
        <v>934</v>
      </c>
      <c r="C1204" s="268" t="s">
        <v>448</v>
      </c>
      <c r="D1204" s="1">
        <v>27220</v>
      </c>
      <c r="E1204" s="1"/>
      <c r="F1204" s="1"/>
      <c r="G1204" s="1">
        <v>27150</v>
      </c>
      <c r="H1204" s="1">
        <f>G1204-D1204</f>
        <v>-70</v>
      </c>
      <c r="I1204" s="1"/>
      <c r="J1204" s="5"/>
      <c r="K1204" s="5"/>
    </row>
    <row r="1205" spans="2:11">
      <c r="B1205" s="277"/>
      <c r="C1205" s="277"/>
      <c r="D1205" s="1">
        <v>27220</v>
      </c>
      <c r="E1205" s="1"/>
      <c r="F1205" s="1"/>
      <c r="G1205" s="1">
        <v>27150</v>
      </c>
      <c r="H1205" s="1">
        <f t="shared" ref="H1205:H1208" si="145">G1205-D1205</f>
        <v>-70</v>
      </c>
      <c r="I1205" s="1"/>
      <c r="J1205" s="5"/>
      <c r="K1205" s="5"/>
    </row>
    <row r="1206" spans="2:11">
      <c r="B1206" s="277"/>
      <c r="C1206" s="277"/>
      <c r="D1206" s="1">
        <v>27220</v>
      </c>
      <c r="E1206" s="1"/>
      <c r="F1206" s="1"/>
      <c r="G1206" s="1">
        <v>27150</v>
      </c>
      <c r="H1206" s="1">
        <f t="shared" si="145"/>
        <v>-70</v>
      </c>
      <c r="I1206" s="1"/>
      <c r="J1206" s="5"/>
      <c r="K1206" s="5"/>
    </row>
    <row r="1207" spans="2:11">
      <c r="B1207" s="277"/>
      <c r="C1207" s="277"/>
      <c r="D1207" s="1">
        <v>27220</v>
      </c>
      <c r="E1207" s="1"/>
      <c r="F1207" s="1"/>
      <c r="G1207" s="1">
        <v>27150</v>
      </c>
      <c r="H1207" s="1">
        <f t="shared" si="145"/>
        <v>-70</v>
      </c>
      <c r="I1207" s="1"/>
      <c r="J1207" s="5"/>
      <c r="K1207" s="5"/>
    </row>
    <row r="1208" spans="2:11">
      <c r="B1208" s="277"/>
      <c r="C1208" s="277"/>
      <c r="D1208" s="1">
        <v>27220</v>
      </c>
      <c r="E1208" s="1"/>
      <c r="F1208" s="1"/>
      <c r="G1208" s="1">
        <v>27150</v>
      </c>
      <c r="H1208" s="1">
        <f t="shared" si="145"/>
        <v>-70</v>
      </c>
      <c r="I1208" s="1"/>
      <c r="J1208" s="5"/>
      <c r="K1208" s="5"/>
    </row>
    <row r="1209" spans="2:11">
      <c r="B1209" s="277"/>
      <c r="C1209" s="277"/>
      <c r="D1209" s="1">
        <v>26890</v>
      </c>
      <c r="E1209" s="1">
        <v>27050</v>
      </c>
      <c r="F1209" s="1"/>
      <c r="G1209" s="1"/>
      <c r="H1209" s="1">
        <f>E1209-D1209</f>
        <v>160</v>
      </c>
      <c r="I1209" s="1"/>
      <c r="J1209" s="5"/>
      <c r="K1209" s="5"/>
    </row>
    <row r="1210" spans="2:11">
      <c r="B1210" s="277"/>
      <c r="C1210" s="277"/>
      <c r="D1210" s="1">
        <v>26890</v>
      </c>
      <c r="E1210" s="1">
        <v>27050</v>
      </c>
      <c r="F1210" s="1"/>
      <c r="G1210" s="1"/>
      <c r="H1210" s="1">
        <f t="shared" ref="H1210:H1214" si="146">E1210-D1210</f>
        <v>160</v>
      </c>
      <c r="I1210" s="1"/>
      <c r="J1210" s="5"/>
      <c r="K1210" s="5"/>
    </row>
    <row r="1211" spans="2:11">
      <c r="B1211" s="277"/>
      <c r="C1211" s="277"/>
      <c r="D1211" s="1">
        <v>26890</v>
      </c>
      <c r="E1211" s="1">
        <v>27050</v>
      </c>
      <c r="F1211" s="1"/>
      <c r="G1211" s="1"/>
      <c r="H1211" s="1">
        <f t="shared" si="146"/>
        <v>160</v>
      </c>
      <c r="I1211" s="1"/>
      <c r="J1211" s="5"/>
      <c r="K1211" s="5"/>
    </row>
    <row r="1212" spans="2:11">
      <c r="B1212" s="277"/>
      <c r="C1212" s="277"/>
      <c r="D1212" s="1">
        <v>26890</v>
      </c>
      <c r="E1212" s="1">
        <v>27050</v>
      </c>
      <c r="F1212" s="1"/>
      <c r="G1212" s="1"/>
      <c r="H1212" s="1">
        <f t="shared" si="146"/>
        <v>160</v>
      </c>
      <c r="I1212" s="1"/>
      <c r="J1212" s="5"/>
      <c r="K1212" s="5"/>
    </row>
    <row r="1213" spans="2:11">
      <c r="B1213" s="277"/>
      <c r="C1213" s="277"/>
      <c r="D1213" s="1">
        <v>26890</v>
      </c>
      <c r="E1213" s="1">
        <v>27050</v>
      </c>
      <c r="F1213" s="1"/>
      <c r="G1213" s="1"/>
      <c r="H1213" s="1">
        <f t="shared" si="146"/>
        <v>160</v>
      </c>
      <c r="I1213" s="1"/>
      <c r="J1213" s="5"/>
      <c r="K1213" s="5"/>
    </row>
    <row r="1214" spans="2:11">
      <c r="B1214" s="269"/>
      <c r="C1214" s="269"/>
      <c r="D1214" s="1">
        <v>26890</v>
      </c>
      <c r="E1214" s="1">
        <v>27050</v>
      </c>
      <c r="F1214" s="1"/>
      <c r="G1214" s="1"/>
      <c r="H1214" s="1">
        <f t="shared" si="146"/>
        <v>160</v>
      </c>
      <c r="I1214" s="1"/>
      <c r="J1214" s="5">
        <f>H1204+H1205+H1206+H1207+H1208+H1209+H1210+H1211+H1212+H1213+H1214</f>
        <v>610</v>
      </c>
      <c r="K1214" s="5">
        <f t="shared" si="144"/>
        <v>12200</v>
      </c>
    </row>
    <row r="1215" spans="2:11">
      <c r="B1215" s="268" t="s">
        <v>931</v>
      </c>
      <c r="C1215" s="268" t="s">
        <v>448</v>
      </c>
      <c r="D1215" s="1">
        <v>27180</v>
      </c>
      <c r="E1215" s="1"/>
      <c r="F1215" s="1">
        <v>27325</v>
      </c>
      <c r="G1215" s="1"/>
      <c r="H1215" s="1">
        <f>F1215-D1215</f>
        <v>145</v>
      </c>
      <c r="I1215" s="1"/>
      <c r="J1215" s="5"/>
      <c r="K1215" s="5"/>
    </row>
    <row r="1216" spans="2:11">
      <c r="B1216" s="277"/>
      <c r="C1216" s="277"/>
      <c r="D1216" s="1">
        <v>27180</v>
      </c>
      <c r="E1216" s="1"/>
      <c r="F1216" s="1">
        <v>27325</v>
      </c>
      <c r="G1216" s="1"/>
      <c r="H1216" s="1">
        <f t="shared" ref="H1216:H1220" si="147">F1216-D1216</f>
        <v>145</v>
      </c>
      <c r="I1216" s="1"/>
      <c r="J1216" s="5"/>
      <c r="K1216" s="5"/>
    </row>
    <row r="1217" spans="2:11">
      <c r="B1217" s="277"/>
      <c r="C1217" s="277"/>
      <c r="D1217" s="1">
        <v>27180</v>
      </c>
      <c r="E1217" s="1"/>
      <c r="F1217" s="1">
        <v>27325</v>
      </c>
      <c r="G1217" s="1"/>
      <c r="H1217" s="1">
        <f t="shared" si="147"/>
        <v>145</v>
      </c>
      <c r="I1217" s="1"/>
      <c r="J1217" s="5"/>
      <c r="K1217" s="5"/>
    </row>
    <row r="1218" spans="2:11">
      <c r="B1218" s="277"/>
      <c r="C1218" s="277"/>
      <c r="D1218" s="1">
        <v>27180</v>
      </c>
      <c r="E1218" s="1"/>
      <c r="F1218" s="1">
        <v>27325</v>
      </c>
      <c r="G1218" s="1"/>
      <c r="H1218" s="1">
        <f t="shared" si="147"/>
        <v>145</v>
      </c>
      <c r="I1218" s="1"/>
      <c r="J1218" s="5"/>
      <c r="K1218" s="5"/>
    </row>
    <row r="1219" spans="2:11">
      <c r="B1219" s="277"/>
      <c r="C1219" s="277"/>
      <c r="D1219" s="1">
        <v>27180</v>
      </c>
      <c r="E1219" s="1"/>
      <c r="F1219" s="1">
        <v>27325</v>
      </c>
      <c r="G1219" s="1"/>
      <c r="H1219" s="1">
        <f t="shared" si="147"/>
        <v>145</v>
      </c>
      <c r="I1219" s="1"/>
      <c r="J1219" s="5"/>
      <c r="K1219" s="5"/>
    </row>
    <row r="1220" spans="2:11">
      <c r="B1220" s="269"/>
      <c r="C1220" s="269"/>
      <c r="D1220" s="1">
        <v>27180</v>
      </c>
      <c r="E1220" s="1"/>
      <c r="F1220" s="1">
        <v>27325</v>
      </c>
      <c r="G1220" s="1"/>
      <c r="H1220" s="1">
        <f t="shared" si="147"/>
        <v>145</v>
      </c>
      <c r="I1220" s="1"/>
      <c r="J1220" s="5">
        <f>H1215+H1216+H1217+H1218+H1219+H1220</f>
        <v>870</v>
      </c>
      <c r="K1220" s="5">
        <f t="shared" si="144"/>
        <v>17400</v>
      </c>
    </row>
    <row r="1221" spans="2:11">
      <c r="B1221" s="1"/>
      <c r="C1221" s="1"/>
      <c r="D1221" s="1"/>
      <c r="E1221" s="1"/>
      <c r="F1221" s="1"/>
      <c r="G1221" s="1"/>
      <c r="H1221" s="5">
        <f>SUM(H1121:H1220)</f>
        <v>14021</v>
      </c>
      <c r="I1221" s="5">
        <f>H1221*20</f>
        <v>280420</v>
      </c>
      <c r="J1221" s="5"/>
      <c r="K1221" s="5"/>
    </row>
  </sheetData>
  <mergeCells count="434">
    <mergeCell ref="B1180:B1185"/>
    <mergeCell ref="C1180:C1185"/>
    <mergeCell ref="B1186:B1191"/>
    <mergeCell ref="C1186:C1191"/>
    <mergeCell ref="B1192:B1203"/>
    <mergeCell ref="C1192:C1203"/>
    <mergeCell ref="B1204:B1214"/>
    <mergeCell ref="C1204:C1214"/>
    <mergeCell ref="B1215:B1220"/>
    <mergeCell ref="C1215:C1220"/>
    <mergeCell ref="B1151:B1155"/>
    <mergeCell ref="C1151:C1155"/>
    <mergeCell ref="B1156:B1161"/>
    <mergeCell ref="C1156:C1161"/>
    <mergeCell ref="B1162:B1167"/>
    <mergeCell ref="C1162:C1167"/>
    <mergeCell ref="B1168:B1173"/>
    <mergeCell ref="C1168:C1173"/>
    <mergeCell ref="B1174:B1179"/>
    <mergeCell ref="C1174:C1179"/>
    <mergeCell ref="B1121:B1126"/>
    <mergeCell ref="C1121:C1126"/>
    <mergeCell ref="B1127:B1132"/>
    <mergeCell ref="C1127:C1132"/>
    <mergeCell ref="B1133:B1138"/>
    <mergeCell ref="C1133:C1138"/>
    <mergeCell ref="B1139:B1144"/>
    <mergeCell ref="C1139:C1144"/>
    <mergeCell ref="B1145:B1150"/>
    <mergeCell ref="C1145:C1150"/>
    <mergeCell ref="J1118:K1119"/>
    <mergeCell ref="B963:B970"/>
    <mergeCell ref="C963:C970"/>
    <mergeCell ref="B971:B973"/>
    <mergeCell ref="C971:C973"/>
    <mergeCell ref="B974:B976"/>
    <mergeCell ref="C974:C976"/>
    <mergeCell ref="F977:G977"/>
    <mergeCell ref="B918:B923"/>
    <mergeCell ref="C918:C923"/>
    <mergeCell ref="B924:B926"/>
    <mergeCell ref="C924:C926"/>
    <mergeCell ref="B927:B929"/>
    <mergeCell ref="C927:C929"/>
    <mergeCell ref="B930:B935"/>
    <mergeCell ref="C930:C935"/>
    <mergeCell ref="B936:B938"/>
    <mergeCell ref="C936:C938"/>
    <mergeCell ref="B939:B941"/>
    <mergeCell ref="C939:C941"/>
    <mergeCell ref="B942:B944"/>
    <mergeCell ref="C942:C944"/>
    <mergeCell ref="B945:B947"/>
    <mergeCell ref="C945:C947"/>
    <mergeCell ref="F836:G836"/>
    <mergeCell ref="C852:C854"/>
    <mergeCell ref="C855:C857"/>
    <mergeCell ref="C858:C860"/>
    <mergeCell ref="C861:C863"/>
    <mergeCell ref="B852:B854"/>
    <mergeCell ref="B873:B875"/>
    <mergeCell ref="C873:C875"/>
    <mergeCell ref="B876:B878"/>
    <mergeCell ref="C876:C878"/>
    <mergeCell ref="B861:B863"/>
    <mergeCell ref="B864:B866"/>
    <mergeCell ref="B816:B820"/>
    <mergeCell ref="C816:C820"/>
    <mergeCell ref="B813:B815"/>
    <mergeCell ref="C813:C815"/>
    <mergeCell ref="B809:B812"/>
    <mergeCell ref="C809:C812"/>
    <mergeCell ref="B806:B808"/>
    <mergeCell ref="C806:C808"/>
    <mergeCell ref="B954:B959"/>
    <mergeCell ref="B821:B823"/>
    <mergeCell ref="B824:B826"/>
    <mergeCell ref="B827:B829"/>
    <mergeCell ref="C821:C823"/>
    <mergeCell ref="C824:C826"/>
    <mergeCell ref="C827:C829"/>
    <mergeCell ref="B830:B832"/>
    <mergeCell ref="C830:C832"/>
    <mergeCell ref="B833:B835"/>
    <mergeCell ref="C833:C835"/>
    <mergeCell ref="C954:C959"/>
    <mergeCell ref="B698:B700"/>
    <mergeCell ref="C698:C700"/>
    <mergeCell ref="B701:B704"/>
    <mergeCell ref="C701:C704"/>
    <mergeCell ref="C749:C750"/>
    <mergeCell ref="B756:B757"/>
    <mergeCell ref="C756:C757"/>
    <mergeCell ref="B758:B759"/>
    <mergeCell ref="C758:C759"/>
    <mergeCell ref="B753:B755"/>
    <mergeCell ref="C753:C755"/>
    <mergeCell ref="B705:B709"/>
    <mergeCell ref="C705:C709"/>
    <mergeCell ref="B725:B731"/>
    <mergeCell ref="C725:C731"/>
    <mergeCell ref="B732:B734"/>
    <mergeCell ref="C732:C734"/>
    <mergeCell ref="B735:B738"/>
    <mergeCell ref="C735:C738"/>
    <mergeCell ref="B739:B740"/>
    <mergeCell ref="B679:B688"/>
    <mergeCell ref="C679:C688"/>
    <mergeCell ref="B631:B637"/>
    <mergeCell ref="C631:C637"/>
    <mergeCell ref="B650:B656"/>
    <mergeCell ref="C650:C656"/>
    <mergeCell ref="B646:B649"/>
    <mergeCell ref="C646:C649"/>
    <mergeCell ref="B673:B675"/>
    <mergeCell ref="C673:C675"/>
    <mergeCell ref="B657:B666"/>
    <mergeCell ref="C657:C666"/>
    <mergeCell ref="B643:B645"/>
    <mergeCell ref="C643:C645"/>
    <mergeCell ref="B638:B642"/>
    <mergeCell ref="C638:C642"/>
    <mergeCell ref="B626:B630"/>
    <mergeCell ref="C626:C630"/>
    <mergeCell ref="B667:B672"/>
    <mergeCell ref="C667:C672"/>
    <mergeCell ref="B527:B533"/>
    <mergeCell ref="C527:C533"/>
    <mergeCell ref="B554:B571"/>
    <mergeCell ref="C554:C571"/>
    <mergeCell ref="B534:B553"/>
    <mergeCell ref="C534:C553"/>
    <mergeCell ref="B614:B625"/>
    <mergeCell ref="C614:C625"/>
    <mergeCell ref="B509:B515"/>
    <mergeCell ref="C509:C515"/>
    <mergeCell ref="B572:B580"/>
    <mergeCell ref="C572:C580"/>
    <mergeCell ref="B516:B526"/>
    <mergeCell ref="C516:C526"/>
    <mergeCell ref="B602:B613"/>
    <mergeCell ref="C602:C613"/>
    <mergeCell ref="B581:B601"/>
    <mergeCell ref="C581:C601"/>
    <mergeCell ref="B98:B99"/>
    <mergeCell ref="C100:C103"/>
    <mergeCell ref="B126:B127"/>
    <mergeCell ref="B128:B129"/>
    <mergeCell ref="B104:B109"/>
    <mergeCell ref="C98:C99"/>
    <mergeCell ref="B71:B74"/>
    <mergeCell ref="C71:C74"/>
    <mergeCell ref="B77:B86"/>
    <mergeCell ref="C77:C86"/>
    <mergeCell ref="B87:B88"/>
    <mergeCell ref="C87:C88"/>
    <mergeCell ref="C128:C129"/>
    <mergeCell ref="C148:C160"/>
    <mergeCell ref="B148:B160"/>
    <mergeCell ref="B121:B125"/>
    <mergeCell ref="C121:C125"/>
    <mergeCell ref="B110:B120"/>
    <mergeCell ref="C110:C120"/>
    <mergeCell ref="B137:B139"/>
    <mergeCell ref="C137:C139"/>
    <mergeCell ref="C132:C136"/>
    <mergeCell ref="B132:B136"/>
    <mergeCell ref="C130:C131"/>
    <mergeCell ref="C236:C239"/>
    <mergeCell ref="B100:B103"/>
    <mergeCell ref="B93:B97"/>
    <mergeCell ref="C93:C97"/>
    <mergeCell ref="B89:B92"/>
    <mergeCell ref="C219:C220"/>
    <mergeCell ref="B225:B230"/>
    <mergeCell ref="B223:B224"/>
    <mergeCell ref="C223:C224"/>
    <mergeCell ref="C225:C230"/>
    <mergeCell ref="B209:B218"/>
    <mergeCell ref="C209:C218"/>
    <mergeCell ref="B221:B222"/>
    <mergeCell ref="C221:C222"/>
    <mergeCell ref="B219:B220"/>
    <mergeCell ref="C89:C92"/>
    <mergeCell ref="B140:B147"/>
    <mergeCell ref="C140:C147"/>
    <mergeCell ref="C231:C235"/>
    <mergeCell ref="B236:B239"/>
    <mergeCell ref="B231:B235"/>
    <mergeCell ref="C104:C109"/>
    <mergeCell ref="B130:B131"/>
    <mergeCell ref="C126:C127"/>
    <mergeCell ref="J164:K165"/>
    <mergeCell ref="B200:B208"/>
    <mergeCell ref="C200:C208"/>
    <mergeCell ref="B190:B199"/>
    <mergeCell ref="C190:C199"/>
    <mergeCell ref="B175:B180"/>
    <mergeCell ref="C175:C180"/>
    <mergeCell ref="B181:B189"/>
    <mergeCell ref="C181:C189"/>
    <mergeCell ref="B167:B174"/>
    <mergeCell ref="C167:C174"/>
    <mergeCell ref="C4:C17"/>
    <mergeCell ref="B18:B19"/>
    <mergeCell ref="C18:C19"/>
    <mergeCell ref="B30:B33"/>
    <mergeCell ref="C30:C33"/>
    <mergeCell ref="B22:B24"/>
    <mergeCell ref="B25:B27"/>
    <mergeCell ref="C22:C27"/>
    <mergeCell ref="B53:B58"/>
    <mergeCell ref="C53:C58"/>
    <mergeCell ref="C51:C52"/>
    <mergeCell ref="B36:B39"/>
    <mergeCell ref="C36:C39"/>
    <mergeCell ref="C40:C42"/>
    <mergeCell ref="B40:B42"/>
    <mergeCell ref="B49:B50"/>
    <mergeCell ref="C49:C50"/>
    <mergeCell ref="B43:B45"/>
    <mergeCell ref="C43:C45"/>
    <mergeCell ref="C46:C47"/>
    <mergeCell ref="B51:B52"/>
    <mergeCell ref="B68:B70"/>
    <mergeCell ref="C65:C70"/>
    <mergeCell ref="C261:C268"/>
    <mergeCell ref="J494:K495"/>
    <mergeCell ref="B497:B508"/>
    <mergeCell ref="B476:B483"/>
    <mergeCell ref="C476:C483"/>
    <mergeCell ref="C466:C475"/>
    <mergeCell ref="B454:B465"/>
    <mergeCell ref="C454:C465"/>
    <mergeCell ref="B451:B453"/>
    <mergeCell ref="C451:C453"/>
    <mergeCell ref="C497:C508"/>
    <mergeCell ref="B337:B342"/>
    <mergeCell ref="C337:C342"/>
    <mergeCell ref="B343:B352"/>
    <mergeCell ref="J287:K288"/>
    <mergeCell ref="B331:B336"/>
    <mergeCell ref="C331:C336"/>
    <mergeCell ref="B315:B321"/>
    <mergeCell ref="C315:C321"/>
    <mergeCell ref="C343:C352"/>
    <mergeCell ref="B382:B393"/>
    <mergeCell ref="C443:C450"/>
    <mergeCell ref="B361:B370"/>
    <mergeCell ref="C361:C370"/>
    <mergeCell ref="C353:C360"/>
    <mergeCell ref="B240:B244"/>
    <mergeCell ref="C240:C244"/>
    <mergeCell ref="B299:B306"/>
    <mergeCell ref="C299:C306"/>
    <mergeCell ref="C281:C282"/>
    <mergeCell ref="B281:B282"/>
    <mergeCell ref="B277:B280"/>
    <mergeCell ref="C277:C280"/>
    <mergeCell ref="B322:B330"/>
    <mergeCell ref="C322:C330"/>
    <mergeCell ref="B290:B298"/>
    <mergeCell ref="C290:C298"/>
    <mergeCell ref="B245:B250"/>
    <mergeCell ref="C245:C250"/>
    <mergeCell ref="C269:C270"/>
    <mergeCell ref="C271:C276"/>
    <mergeCell ref="B269:B276"/>
    <mergeCell ref="B251:B260"/>
    <mergeCell ref="C251:C260"/>
    <mergeCell ref="B307:B314"/>
    <mergeCell ref="C307:C314"/>
    <mergeCell ref="B261:B268"/>
    <mergeCell ref="C760:C762"/>
    <mergeCell ref="B763:B764"/>
    <mergeCell ref="C763:C764"/>
    <mergeCell ref="C739:C740"/>
    <mergeCell ref="J695:K696"/>
    <mergeCell ref="B353:B360"/>
    <mergeCell ref="B689:B691"/>
    <mergeCell ref="C689:C691"/>
    <mergeCell ref="B371:B381"/>
    <mergeCell ref="C371:C381"/>
    <mergeCell ref="B466:B475"/>
    <mergeCell ref="B484:B488"/>
    <mergeCell ref="C484:C488"/>
    <mergeCell ref="B676:B678"/>
    <mergeCell ref="C676:C678"/>
    <mergeCell ref="C382:C393"/>
    <mergeCell ref="B394:B404"/>
    <mergeCell ref="C394:C404"/>
    <mergeCell ref="B418:B438"/>
    <mergeCell ref="C418:C438"/>
    <mergeCell ref="B405:B417"/>
    <mergeCell ref="C405:C417"/>
    <mergeCell ref="B439:B450"/>
    <mergeCell ref="C439:C442"/>
    <mergeCell ref="B800:B802"/>
    <mergeCell ref="C800:C802"/>
    <mergeCell ref="B803:B805"/>
    <mergeCell ref="C803:C805"/>
    <mergeCell ref="J768:K769"/>
    <mergeCell ref="C751:C752"/>
    <mergeCell ref="F765:G765"/>
    <mergeCell ref="B710:B715"/>
    <mergeCell ref="C710:C715"/>
    <mergeCell ref="B716:B720"/>
    <mergeCell ref="C716:C720"/>
    <mergeCell ref="B721:B724"/>
    <mergeCell ref="C721:C724"/>
    <mergeCell ref="B751:B752"/>
    <mergeCell ref="B741:B742"/>
    <mergeCell ref="B743:B744"/>
    <mergeCell ref="C741:C742"/>
    <mergeCell ref="C743:C744"/>
    <mergeCell ref="C745:C746"/>
    <mergeCell ref="C747:C748"/>
    <mergeCell ref="B745:B746"/>
    <mergeCell ref="B747:B748"/>
    <mergeCell ref="B749:B750"/>
    <mergeCell ref="B760:B762"/>
    <mergeCell ref="B785:B787"/>
    <mergeCell ref="C785:C787"/>
    <mergeCell ref="B788:B789"/>
    <mergeCell ref="B790:B793"/>
    <mergeCell ref="C790:C793"/>
    <mergeCell ref="B794:B796"/>
    <mergeCell ref="C794:C796"/>
    <mergeCell ref="B797:B799"/>
    <mergeCell ref="C797:C799"/>
    <mergeCell ref="B771:B773"/>
    <mergeCell ref="C771:C773"/>
    <mergeCell ref="B774:B776"/>
    <mergeCell ref="C774:C776"/>
    <mergeCell ref="B777:B779"/>
    <mergeCell ref="C777:C779"/>
    <mergeCell ref="B780:B781"/>
    <mergeCell ref="C780:C781"/>
    <mergeCell ref="B782:B784"/>
    <mergeCell ref="C782:C784"/>
    <mergeCell ref="B960:B962"/>
    <mergeCell ref="J839:K840"/>
    <mergeCell ref="B842:B845"/>
    <mergeCell ref="C842:C845"/>
    <mergeCell ref="B846:B848"/>
    <mergeCell ref="C846:C848"/>
    <mergeCell ref="B849:B851"/>
    <mergeCell ref="C849:C851"/>
    <mergeCell ref="B855:B857"/>
    <mergeCell ref="B858:B860"/>
    <mergeCell ref="J915:K916"/>
    <mergeCell ref="B882:B884"/>
    <mergeCell ref="C882:C884"/>
    <mergeCell ref="B885:B887"/>
    <mergeCell ref="C885:C887"/>
    <mergeCell ref="B888:B890"/>
    <mergeCell ref="C888:C890"/>
    <mergeCell ref="C960:C962"/>
    <mergeCell ref="C864:C866"/>
    <mergeCell ref="F912:G912"/>
    <mergeCell ref="B1004:B1006"/>
    <mergeCell ref="B1007:B1009"/>
    <mergeCell ref="B1010:B1012"/>
    <mergeCell ref="J980:K981"/>
    <mergeCell ref="B867:B869"/>
    <mergeCell ref="C867:C869"/>
    <mergeCell ref="B870:B872"/>
    <mergeCell ref="C870:C872"/>
    <mergeCell ref="B906:B911"/>
    <mergeCell ref="C906:C911"/>
    <mergeCell ref="B879:B881"/>
    <mergeCell ref="C879:C881"/>
    <mergeCell ref="B891:B893"/>
    <mergeCell ref="C891:C893"/>
    <mergeCell ref="B894:B899"/>
    <mergeCell ref="C894:C899"/>
    <mergeCell ref="B900:B902"/>
    <mergeCell ref="C900:C902"/>
    <mergeCell ref="B903:B905"/>
    <mergeCell ref="C903:C905"/>
    <mergeCell ref="B948:B950"/>
    <mergeCell ref="C948:C950"/>
    <mergeCell ref="B951:B953"/>
    <mergeCell ref="C951:C953"/>
    <mergeCell ref="F1028:G1028"/>
    <mergeCell ref="B1013:B1015"/>
    <mergeCell ref="B1016:B1018"/>
    <mergeCell ref="B1019:B1021"/>
    <mergeCell ref="B1022:B1024"/>
    <mergeCell ref="B1025:B1027"/>
    <mergeCell ref="C983:C990"/>
    <mergeCell ref="C991:C993"/>
    <mergeCell ref="C994:C996"/>
    <mergeCell ref="C997:C999"/>
    <mergeCell ref="C1000:C1003"/>
    <mergeCell ref="C1004:C1006"/>
    <mergeCell ref="C1007:C1009"/>
    <mergeCell ref="C1010:C1012"/>
    <mergeCell ref="C1013:C1015"/>
    <mergeCell ref="C1016:C1018"/>
    <mergeCell ref="C1019:C1021"/>
    <mergeCell ref="C1022:C1024"/>
    <mergeCell ref="C1025:C1027"/>
    <mergeCell ref="B983:B990"/>
    <mergeCell ref="B991:B993"/>
    <mergeCell ref="B994:B996"/>
    <mergeCell ref="B997:B999"/>
    <mergeCell ref="B1000:B1003"/>
    <mergeCell ref="J1031:K1032"/>
    <mergeCell ref="B1034:B1039"/>
    <mergeCell ref="C1034:C1039"/>
    <mergeCell ref="B1040:B1045"/>
    <mergeCell ref="C1040:C1045"/>
    <mergeCell ref="B1046:B1051"/>
    <mergeCell ref="C1046:C1051"/>
    <mergeCell ref="B1052:B1060"/>
    <mergeCell ref="C1052:C1060"/>
    <mergeCell ref="B1091:B1096"/>
    <mergeCell ref="C1091:C1096"/>
    <mergeCell ref="B1097:B1108"/>
    <mergeCell ref="C1097:C1108"/>
    <mergeCell ref="B1109:B1114"/>
    <mergeCell ref="C1109:C1114"/>
    <mergeCell ref="F1115:G1115"/>
    <mergeCell ref="B1061:B1066"/>
    <mergeCell ref="C1061:C1066"/>
    <mergeCell ref="B1067:B1072"/>
    <mergeCell ref="C1067:C1072"/>
    <mergeCell ref="B1073:B1078"/>
    <mergeCell ref="C1073:C1078"/>
    <mergeCell ref="B1079:B1084"/>
    <mergeCell ref="C1079:C1084"/>
    <mergeCell ref="B1085:B1090"/>
    <mergeCell ref="C1085:C109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NIFTY OPTION2019</vt:lpstr>
      <vt:lpstr>NF2019</vt:lpstr>
      <vt:lpstr>BNF2019</vt:lpstr>
      <vt:lpstr>BNOPTION2019</vt:lpstr>
      <vt:lpstr>STOCK FUT2019</vt:lpstr>
      <vt:lpstr>SUMMARY 2018</vt:lpstr>
      <vt:lpstr>NIFTY OPTION2018</vt:lpstr>
      <vt:lpstr>NF2018</vt:lpstr>
      <vt:lpstr>BNF INTRADAY2018</vt:lpstr>
      <vt:lpstr>BNF POSITIONAL</vt:lpstr>
      <vt:lpstr>BANK OPTION 2018</vt:lpstr>
      <vt:lpstr>STKFUT2018</vt:lpstr>
      <vt:lpstr>OPTION2017</vt:lpstr>
      <vt:lpstr>NF2017</vt:lpstr>
      <vt:lpstr>BNF2017</vt:lpstr>
      <vt:lpstr>STKFUT2017</vt:lpstr>
      <vt:lpstr>SUMMARY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2016-02-07T12:45:42Z</dcterms:created>
  <dcterms:modified xsi:type="dcterms:W3CDTF">2019-06-29T14:27:41Z</dcterms:modified>
</cp:coreProperties>
</file>